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30" windowWidth="28695" windowHeight="14055" tabRatio="755"/>
  </bookViews>
  <sheets>
    <sheet name="英雄基础信息配置表" sheetId="1" r:id="rId1"/>
    <sheet name="英雄升级配置表" sheetId="2" r:id="rId2"/>
    <sheet name="英雄军衔配置表" sheetId="3" r:id="rId3"/>
    <sheet name="英雄军衔与颜色对应关系" sheetId="4" r:id="rId4"/>
    <sheet name="精英" sheetId="5" r:id="rId5"/>
    <sheet name="属性计算" sheetId="6" r:id="rId6"/>
    <sheet name="Sheet1" sheetId="7" r:id="rId7"/>
    <sheet name="单位特点规划" sheetId="8" r:id="rId8"/>
    <sheet name="坦克&amp;战车" sheetId="9" r:id="rId9"/>
    <sheet name="Sheet2" sheetId="10" r:id="rId10"/>
    <sheet name="战车" sheetId="11" r:id="rId11"/>
    <sheet name="星级属性" sheetId="12" r:id="rId12"/>
    <sheet name="星级经验" sheetId="13" r:id="rId13"/>
    <sheet name="星级消耗物品" sheetId="14" r:id="rId14"/>
    <sheet name="英雄星级" sheetId="15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9" hidden="1">Sheet2!$A$3:$G$40</definedName>
    <definedName name="_xlnm._FilterDatabase" localSheetId="0" hidden="1">英雄基础信息配置表!$A$1:$BP$41</definedName>
  </definedNames>
  <calcPr calcId="144525"/>
</workbook>
</file>

<file path=xl/calcChain.xml><?xml version="1.0" encoding="utf-8"?>
<calcChain xmlns="http://schemas.openxmlformats.org/spreadsheetml/2006/main">
  <c r="C4" i="14" l="1"/>
  <c r="G40" i="10" a="1"/>
  <c r="G40" i="10"/>
  <c r="G39" i="10" a="1"/>
  <c r="G39" i="10"/>
  <c r="G38" i="10" a="1"/>
  <c r="G38" i="10"/>
  <c r="G37" i="10" a="1"/>
  <c r="G37" i="10"/>
  <c r="G36" i="10" a="1"/>
  <c r="G36" i="10"/>
  <c r="G35" i="10" a="1"/>
  <c r="G35" i="10"/>
  <c r="G34" i="10" a="1"/>
  <c r="G34" i="10"/>
  <c r="G33" i="10" a="1"/>
  <c r="G33" i="10"/>
  <c r="G32" i="10" a="1"/>
  <c r="G32" i="10"/>
  <c r="G31" i="10" a="1"/>
  <c r="G31" i="10"/>
  <c r="G30" i="10" a="1"/>
  <c r="G30" i="10"/>
  <c r="G29" i="10" a="1"/>
  <c r="G29" i="10"/>
  <c r="G28" i="10" a="1"/>
  <c r="G28" i="10"/>
  <c r="G27" i="10" a="1"/>
  <c r="G27" i="10"/>
  <c r="G26" i="10" a="1"/>
  <c r="G26" i="10"/>
  <c r="G25" i="10" a="1"/>
  <c r="G25" i="10"/>
  <c r="G24" i="10" a="1"/>
  <c r="G24" i="10"/>
  <c r="G23" i="10" a="1"/>
  <c r="G23" i="10"/>
  <c r="G22" i="10" a="1"/>
  <c r="G22" i="10"/>
  <c r="D22" i="10"/>
  <c r="G21" i="10" a="1"/>
  <c r="G21" i="10"/>
  <c r="G20" i="10" a="1"/>
  <c r="G20" i="10"/>
  <c r="G19" i="10" a="1"/>
  <c r="G19" i="10"/>
  <c r="G18" i="10" a="1"/>
  <c r="G18" i="10"/>
  <c r="G17" i="10" a="1"/>
  <c r="G17" i="10"/>
  <c r="G16" i="10" a="1"/>
  <c r="G16" i="10"/>
  <c r="G15" i="10" a="1"/>
  <c r="G15" i="10"/>
  <c r="G14" i="10" a="1"/>
  <c r="G14" i="10"/>
  <c r="G13" i="10" a="1"/>
  <c r="G13" i="10"/>
  <c r="G12" i="10" a="1"/>
  <c r="G12" i="10"/>
  <c r="G11" i="10" a="1"/>
  <c r="G11" i="10"/>
  <c r="G10" i="10" a="1"/>
  <c r="G10" i="10"/>
  <c r="G9" i="10"/>
  <c r="G8" i="10" a="1"/>
  <c r="G8" i="10"/>
  <c r="G7" i="10" a="1"/>
  <c r="G7" i="10"/>
  <c r="G6" i="10" a="1"/>
  <c r="G6" i="10"/>
  <c r="G5" i="10" a="1"/>
  <c r="G5" i="10"/>
  <c r="G4" i="10" a="1"/>
  <c r="G4" i="10"/>
  <c r="G25" i="9" a="1"/>
  <c r="G25" i="9"/>
  <c r="G24" i="9" a="1"/>
  <c r="G24" i="9"/>
  <c r="G23" i="9" a="1"/>
  <c r="G23" i="9"/>
  <c r="G22" i="9" a="1"/>
  <c r="G22" i="9"/>
  <c r="G21" i="9" a="1"/>
  <c r="G21" i="9"/>
  <c r="G17" i="9" a="1"/>
  <c r="G17" i="9"/>
  <c r="G16" i="9" a="1"/>
  <c r="G16" i="9"/>
  <c r="G15" i="9" a="1"/>
  <c r="G15" i="9"/>
  <c r="G14" i="9" a="1"/>
  <c r="G14" i="9"/>
  <c r="G13" i="9" a="1"/>
  <c r="G13" i="9"/>
  <c r="G12" i="9" a="1"/>
  <c r="G12" i="9"/>
  <c r="G11" i="9" a="1"/>
  <c r="G11" i="9"/>
  <c r="G10" i="9" a="1"/>
  <c r="G10" i="9"/>
  <c r="G9" i="9" a="1"/>
  <c r="G9" i="9"/>
  <c r="G8" i="9" a="1"/>
  <c r="G8" i="9"/>
  <c r="G7" i="9" a="1"/>
  <c r="G7" i="9"/>
  <c r="G6" i="9" a="1"/>
  <c r="G6" i="9"/>
  <c r="G5" i="9" a="1"/>
  <c r="G5" i="9"/>
  <c r="G4" i="9" a="1"/>
  <c r="G4" i="9"/>
  <c r="G3" i="9" a="1"/>
  <c r="G3" i="9"/>
  <c r="G2" i="9"/>
  <c r="S37" i="8" a="1"/>
  <c r="S37" i="8"/>
  <c r="Q37" i="8" a="1"/>
  <c r="Q37" i="8"/>
  <c r="P37" i="8"/>
  <c r="O37" i="8"/>
  <c r="N37" i="8" a="1"/>
  <c r="N37" i="8"/>
  <c r="M37" i="8" a="1"/>
  <c r="M37" i="8"/>
  <c r="G37" i="8" a="1"/>
  <c r="G37" i="8"/>
  <c r="F37" i="8" a="1"/>
  <c r="F37" i="8"/>
  <c r="E37" i="8" a="1"/>
  <c r="E37" i="8"/>
  <c r="D37" i="8" a="1"/>
  <c r="D37" i="8"/>
  <c r="S36" i="8" a="1"/>
  <c r="S36" i="8"/>
  <c r="Q36" i="8" a="1"/>
  <c r="Q36" i="8"/>
  <c r="P36" i="8"/>
  <c r="O36" i="8"/>
  <c r="N36" i="8" a="1"/>
  <c r="N36" i="8"/>
  <c r="M36" i="8" a="1"/>
  <c r="M36" i="8"/>
  <c r="L36" i="8"/>
  <c r="K36" i="8"/>
  <c r="J36" i="8"/>
  <c r="I36" i="8"/>
  <c r="C36" i="8"/>
  <c r="S35" i="8" a="1"/>
  <c r="S35" i="8"/>
  <c r="Q35" i="8" a="1"/>
  <c r="Q35" i="8"/>
  <c r="P35" i="8"/>
  <c r="O35" i="8"/>
  <c r="N35" i="8" a="1"/>
  <c r="N35" i="8"/>
  <c r="M35" i="8" a="1"/>
  <c r="M35" i="8"/>
  <c r="L35" i="8"/>
  <c r="K35" i="8"/>
  <c r="J35" i="8"/>
  <c r="I35" i="8"/>
  <c r="C35" i="8"/>
  <c r="S34" i="8" a="1"/>
  <c r="S34" i="8"/>
  <c r="Q34" i="8" a="1"/>
  <c r="Q34" i="8"/>
  <c r="P34" i="8"/>
  <c r="O34" i="8"/>
  <c r="N34" i="8" a="1"/>
  <c r="N34" i="8"/>
  <c r="M34" i="8" a="1"/>
  <c r="M34" i="8"/>
  <c r="L34" i="8"/>
  <c r="K34" i="8"/>
  <c r="J34" i="8"/>
  <c r="I34" i="8"/>
  <c r="C34" i="8"/>
  <c r="S33" i="8" a="1"/>
  <c r="S33" i="8"/>
  <c r="Q33" i="8" a="1"/>
  <c r="Q33" i="8"/>
  <c r="P33" i="8"/>
  <c r="O33" i="8"/>
  <c r="N33" i="8" a="1"/>
  <c r="N33" i="8"/>
  <c r="M33" i="8" a="1"/>
  <c r="M33" i="8"/>
  <c r="L33" i="8"/>
  <c r="K33" i="8"/>
  <c r="J33" i="8"/>
  <c r="I33" i="8"/>
  <c r="C33" i="8"/>
  <c r="S32" i="8" a="1"/>
  <c r="S32" i="8"/>
  <c r="Q32" i="8" a="1"/>
  <c r="Q32" i="8"/>
  <c r="P32" i="8"/>
  <c r="O32" i="8"/>
  <c r="N32" i="8" a="1"/>
  <c r="N32" i="8"/>
  <c r="M32" i="8" a="1"/>
  <c r="M32" i="8"/>
  <c r="L32" i="8"/>
  <c r="K32" i="8"/>
  <c r="J32" i="8"/>
  <c r="I32" i="8"/>
  <c r="C32" i="8"/>
  <c r="S31" i="8" a="1"/>
  <c r="S31" i="8"/>
  <c r="Q31" i="8" a="1"/>
  <c r="Q31" i="8"/>
  <c r="P31" i="8"/>
  <c r="O31" i="8"/>
  <c r="N31" i="8" a="1"/>
  <c r="N31" i="8"/>
  <c r="M31" i="8" a="1"/>
  <c r="M31" i="8"/>
  <c r="L31" i="8"/>
  <c r="K31" i="8"/>
  <c r="J31" i="8"/>
  <c r="I31" i="8"/>
  <c r="C31" i="8"/>
  <c r="S30" i="8" a="1"/>
  <c r="S30" i="8"/>
  <c r="Q30" i="8" a="1"/>
  <c r="Q30" i="8"/>
  <c r="P30" i="8"/>
  <c r="O30" i="8"/>
  <c r="N30" i="8" a="1"/>
  <c r="N30" i="8"/>
  <c r="M30" i="8" a="1"/>
  <c r="M30" i="8"/>
  <c r="L30" i="8"/>
  <c r="K30" i="8"/>
  <c r="J30" i="8"/>
  <c r="I30" i="8"/>
  <c r="C30" i="8"/>
  <c r="S29" i="8" a="1"/>
  <c r="S29" i="8"/>
  <c r="R29" i="8"/>
  <c r="Q29" i="8" a="1"/>
  <c r="Q29" i="8"/>
  <c r="P29" i="8"/>
  <c r="O29" i="8"/>
  <c r="N29" i="8" a="1"/>
  <c r="N29" i="8"/>
  <c r="M29" i="8" a="1"/>
  <c r="M29" i="8"/>
  <c r="L29" i="8"/>
  <c r="K29" i="8"/>
  <c r="J29" i="8"/>
  <c r="I29" i="8"/>
  <c r="C29" i="8"/>
  <c r="S28" i="8" a="1"/>
  <c r="S28" i="8"/>
  <c r="Q28" i="8" a="1"/>
  <c r="Q28" i="8"/>
  <c r="P28" i="8"/>
  <c r="O28" i="8"/>
  <c r="N28" i="8" a="1"/>
  <c r="N28" i="8"/>
  <c r="M28" i="8" a="1"/>
  <c r="M28" i="8"/>
  <c r="L28" i="8"/>
  <c r="K28" i="8"/>
  <c r="J28" i="8"/>
  <c r="I28" i="8"/>
  <c r="C28" i="8"/>
  <c r="S27" i="8" a="1"/>
  <c r="S27" i="8"/>
  <c r="Q27" i="8" a="1"/>
  <c r="Q27" i="8"/>
  <c r="P27" i="8"/>
  <c r="O27" i="8"/>
  <c r="N27" i="8" a="1"/>
  <c r="N27" i="8"/>
  <c r="M27" i="8" a="1"/>
  <c r="M27" i="8"/>
  <c r="L27" i="8"/>
  <c r="K27" i="8"/>
  <c r="J27" i="8"/>
  <c r="I27" i="8"/>
  <c r="C27" i="8"/>
  <c r="S26" i="8" a="1"/>
  <c r="S26" i="8"/>
  <c r="R26" i="8"/>
  <c r="Q26" i="8" a="1"/>
  <c r="Q26" i="8"/>
  <c r="P26" i="8"/>
  <c r="O26" i="8"/>
  <c r="N26" i="8" a="1"/>
  <c r="N26" i="8"/>
  <c r="M26" i="8" a="1"/>
  <c r="M26" i="8"/>
  <c r="L26" i="8"/>
  <c r="K26" i="8"/>
  <c r="J26" i="8"/>
  <c r="I26" i="8"/>
  <c r="C26" i="8"/>
  <c r="S25" i="8" a="1"/>
  <c r="S25" i="8"/>
  <c r="R25" i="8"/>
  <c r="Q25" i="8" a="1"/>
  <c r="Q25" i="8"/>
  <c r="P25" i="8"/>
  <c r="O25" i="8"/>
  <c r="N25" i="8" a="1"/>
  <c r="N25" i="8"/>
  <c r="M25" i="8" a="1"/>
  <c r="M25" i="8"/>
  <c r="L25" i="8"/>
  <c r="K25" i="8"/>
  <c r="J25" i="8"/>
  <c r="I25" i="8"/>
  <c r="C25" i="8"/>
  <c r="S24" i="8" a="1"/>
  <c r="S24" i="8"/>
  <c r="R24" i="8"/>
  <c r="Q24" i="8" a="1"/>
  <c r="Q24" i="8"/>
  <c r="P24" i="8"/>
  <c r="O24" i="8"/>
  <c r="N24" i="8" a="1"/>
  <c r="N24" i="8"/>
  <c r="M24" i="8" a="1"/>
  <c r="M24" i="8"/>
  <c r="L24" i="8"/>
  <c r="K24" i="8"/>
  <c r="J24" i="8"/>
  <c r="I24" i="8"/>
  <c r="C24" i="8"/>
  <c r="S23" i="8" a="1"/>
  <c r="S23" i="8"/>
  <c r="Q23" i="8" a="1"/>
  <c r="Q23" i="8"/>
  <c r="P23" i="8"/>
  <c r="O23" i="8"/>
  <c r="N23" i="8" a="1"/>
  <c r="N23" i="8"/>
  <c r="M23" i="8" a="1"/>
  <c r="M23" i="8"/>
  <c r="L23" i="8"/>
  <c r="K23" i="8"/>
  <c r="J23" i="8"/>
  <c r="I23" i="8"/>
  <c r="C23" i="8"/>
  <c r="S22" i="8" a="1"/>
  <c r="S22" i="8"/>
  <c r="R22" i="8"/>
  <c r="Q22" i="8" a="1"/>
  <c r="Q22" i="8"/>
  <c r="P22" i="8"/>
  <c r="O22" i="8"/>
  <c r="N22" i="8" a="1"/>
  <c r="N22" i="8"/>
  <c r="M22" i="8" a="1"/>
  <c r="M22" i="8"/>
  <c r="L22" i="8"/>
  <c r="K22" i="8"/>
  <c r="J22" i="8"/>
  <c r="I22" i="8"/>
  <c r="C22" i="8"/>
  <c r="S21" i="8" a="1"/>
  <c r="S21" i="8"/>
  <c r="R21" i="8"/>
  <c r="Q21" i="8" a="1"/>
  <c r="Q21" i="8"/>
  <c r="P21" i="8"/>
  <c r="O21" i="8"/>
  <c r="N21" i="8" a="1"/>
  <c r="N21" i="8"/>
  <c r="M21" i="8" a="1"/>
  <c r="M21" i="8"/>
  <c r="L21" i="8"/>
  <c r="K21" i="8"/>
  <c r="J21" i="8"/>
  <c r="I21" i="8"/>
  <c r="C21" i="8"/>
  <c r="S20" i="8" a="1"/>
  <c r="S20" i="8"/>
  <c r="R20" i="8"/>
  <c r="Q20" i="8" a="1"/>
  <c r="Q20" i="8"/>
  <c r="P20" i="8"/>
  <c r="O20" i="8"/>
  <c r="N20" i="8" a="1"/>
  <c r="N20" i="8"/>
  <c r="M20" i="8" a="1"/>
  <c r="M20" i="8"/>
  <c r="L20" i="8"/>
  <c r="K20" i="8"/>
  <c r="J20" i="8"/>
  <c r="I20" i="8"/>
  <c r="C20" i="8"/>
  <c r="S19" i="8" a="1"/>
  <c r="S19" i="8"/>
  <c r="R19" i="8"/>
  <c r="Q19" i="8" a="1"/>
  <c r="Q19" i="8"/>
  <c r="P19" i="8"/>
  <c r="O19" i="8"/>
  <c r="N19" i="8" a="1"/>
  <c r="N19" i="8"/>
  <c r="M19" i="8" a="1"/>
  <c r="M19" i="8"/>
  <c r="L19" i="8"/>
  <c r="K19" i="8"/>
  <c r="J19" i="8"/>
  <c r="I19" i="8"/>
  <c r="C19" i="8"/>
  <c r="S18" i="8" a="1"/>
  <c r="S18" i="8"/>
  <c r="R18" i="8"/>
  <c r="Q18" i="8" a="1"/>
  <c r="Q18" i="8"/>
  <c r="P18" i="8"/>
  <c r="O18" i="8"/>
  <c r="N18" i="8" a="1"/>
  <c r="N18" i="8"/>
  <c r="M18" i="8" a="1"/>
  <c r="M18" i="8"/>
  <c r="L18" i="8"/>
  <c r="K18" i="8"/>
  <c r="J18" i="8"/>
  <c r="I18" i="8"/>
  <c r="C18" i="8"/>
  <c r="S17" i="8" a="1"/>
  <c r="S17" i="8"/>
  <c r="Q17" i="8" a="1"/>
  <c r="Q17" i="8"/>
  <c r="P17" i="8"/>
  <c r="O17" i="8"/>
  <c r="N17" i="8" a="1"/>
  <c r="N17" i="8"/>
  <c r="M17" i="8" a="1"/>
  <c r="M17" i="8"/>
  <c r="L17" i="8"/>
  <c r="K17" i="8"/>
  <c r="J17" i="8"/>
  <c r="I17" i="8"/>
  <c r="C17" i="8"/>
  <c r="S16" i="8" a="1"/>
  <c r="S16" i="8"/>
  <c r="Q16" i="8" a="1"/>
  <c r="Q16" i="8"/>
  <c r="P16" i="8"/>
  <c r="O16" i="8"/>
  <c r="N16" i="8" a="1"/>
  <c r="N16" i="8"/>
  <c r="M16" i="8" a="1"/>
  <c r="M16" i="8"/>
  <c r="L16" i="8"/>
  <c r="K16" i="8"/>
  <c r="J16" i="8"/>
  <c r="I16" i="8"/>
  <c r="C16" i="8"/>
  <c r="S15" i="8" a="1"/>
  <c r="S15" i="8"/>
  <c r="R15" i="8"/>
  <c r="Q15" i="8" a="1"/>
  <c r="Q15" i="8"/>
  <c r="P15" i="8"/>
  <c r="O15" i="8"/>
  <c r="N15" i="8" a="1"/>
  <c r="N15" i="8"/>
  <c r="M15" i="8" a="1"/>
  <c r="M15" i="8"/>
  <c r="L15" i="8"/>
  <c r="K15" i="8"/>
  <c r="J15" i="8"/>
  <c r="I15" i="8"/>
  <c r="C15" i="8"/>
  <c r="S14" i="8" a="1"/>
  <c r="S14" i="8"/>
  <c r="R14" i="8"/>
  <c r="Q14" i="8" a="1"/>
  <c r="Q14" i="8"/>
  <c r="P14" i="8"/>
  <c r="O14" i="8"/>
  <c r="N14" i="8" a="1"/>
  <c r="N14" i="8"/>
  <c r="M14" i="8" a="1"/>
  <c r="M14" i="8"/>
  <c r="L14" i="8"/>
  <c r="K14" i="8"/>
  <c r="J14" i="8"/>
  <c r="I14" i="8"/>
  <c r="C14" i="8"/>
  <c r="S13" i="8" a="1"/>
  <c r="S13" i="8"/>
  <c r="R13" i="8"/>
  <c r="Q13" i="8" a="1"/>
  <c r="Q13" i="8"/>
  <c r="P13" i="8"/>
  <c r="O13" i="8"/>
  <c r="N13" i="8" a="1"/>
  <c r="N13" i="8"/>
  <c r="M13" i="8" a="1"/>
  <c r="M13" i="8"/>
  <c r="L13" i="8"/>
  <c r="K13" i="8"/>
  <c r="J13" i="8"/>
  <c r="I13" i="8"/>
  <c r="C13" i="8"/>
  <c r="S12" i="8" a="1"/>
  <c r="S12" i="8"/>
  <c r="R12" i="8"/>
  <c r="Q12" i="8" a="1"/>
  <c r="Q12" i="8"/>
  <c r="P12" i="8"/>
  <c r="O12" i="8"/>
  <c r="N12" i="8" a="1"/>
  <c r="N12" i="8"/>
  <c r="M12" i="8" a="1"/>
  <c r="M12" i="8"/>
  <c r="L12" i="8"/>
  <c r="K12" i="8"/>
  <c r="J12" i="8"/>
  <c r="I12" i="8"/>
  <c r="C12" i="8"/>
  <c r="S11" i="8" a="1"/>
  <c r="S11" i="8"/>
  <c r="R11" i="8"/>
  <c r="Q11" i="8" a="1"/>
  <c r="Q11" i="8"/>
  <c r="P11" i="8"/>
  <c r="O11" i="8"/>
  <c r="N11" i="8" a="1"/>
  <c r="N11" i="8"/>
  <c r="M11" i="8" a="1"/>
  <c r="M11" i="8"/>
  <c r="L11" i="8"/>
  <c r="K11" i="8"/>
  <c r="J11" i="8"/>
  <c r="I11" i="8"/>
  <c r="C11" i="8"/>
  <c r="S10" i="8" a="1"/>
  <c r="S10" i="8"/>
  <c r="Q10" i="8" a="1"/>
  <c r="Q10" i="8"/>
  <c r="P10" i="8"/>
  <c r="O10" i="8"/>
  <c r="N10" i="8" a="1"/>
  <c r="N10" i="8"/>
  <c r="M10" i="8" a="1"/>
  <c r="M10" i="8"/>
  <c r="L10" i="8"/>
  <c r="K10" i="8"/>
  <c r="J10" i="8"/>
  <c r="I10" i="8"/>
  <c r="C10" i="8"/>
  <c r="S9" i="8" a="1"/>
  <c r="S9" i="8"/>
  <c r="Q9" i="8" a="1"/>
  <c r="Q9" i="8"/>
  <c r="P9" i="8"/>
  <c r="O9" i="8"/>
  <c r="N9" i="8" a="1"/>
  <c r="N9" i="8"/>
  <c r="M9" i="8" a="1"/>
  <c r="M9" i="8"/>
  <c r="L9" i="8"/>
  <c r="K9" i="8"/>
  <c r="J9" i="8"/>
  <c r="I9" i="8"/>
  <c r="C9" i="8"/>
  <c r="S8" i="8" a="1"/>
  <c r="S8" i="8"/>
  <c r="Q8" i="8" a="1"/>
  <c r="Q8" i="8"/>
  <c r="P8" i="8"/>
  <c r="O8" i="8"/>
  <c r="N8" i="8" a="1"/>
  <c r="N8" i="8"/>
  <c r="M8" i="8" a="1"/>
  <c r="M8" i="8"/>
  <c r="L8" i="8"/>
  <c r="K8" i="8"/>
  <c r="J8" i="8"/>
  <c r="I8" i="8"/>
  <c r="C8" i="8"/>
  <c r="S7" i="8" a="1"/>
  <c r="S7" i="8"/>
  <c r="Q7" i="8" a="1"/>
  <c r="Q7" i="8"/>
  <c r="P7" i="8"/>
  <c r="O7" i="8"/>
  <c r="N7" i="8" a="1"/>
  <c r="N7" i="8"/>
  <c r="M7" i="8" a="1"/>
  <c r="M7" i="8"/>
  <c r="L7" i="8"/>
  <c r="K7" i="8"/>
  <c r="J7" i="8"/>
  <c r="I7" i="8"/>
  <c r="C7" i="8"/>
  <c r="S6" i="8" a="1"/>
  <c r="S6" i="8"/>
  <c r="Q6" i="8" a="1"/>
  <c r="Q6" i="8"/>
  <c r="P6" i="8"/>
  <c r="O6" i="8"/>
  <c r="N6" i="8" a="1"/>
  <c r="N6" i="8"/>
  <c r="M6" i="8" a="1"/>
  <c r="M6" i="8"/>
  <c r="L6" i="8"/>
  <c r="K6" i="8"/>
  <c r="J6" i="8"/>
  <c r="I6" i="8"/>
  <c r="C6" i="8"/>
  <c r="S5" i="8" a="1"/>
  <c r="S5" i="8"/>
  <c r="Q5" i="8" a="1"/>
  <c r="Q5" i="8"/>
  <c r="P5" i="8"/>
  <c r="O5" i="8"/>
  <c r="N5" i="8" a="1"/>
  <c r="N5" i="8"/>
  <c r="M5" i="8" a="1"/>
  <c r="M5" i="8"/>
  <c r="L5" i="8"/>
  <c r="K5" i="8"/>
  <c r="J5" i="8"/>
  <c r="I5" i="8"/>
  <c r="C5" i="8"/>
  <c r="S4" i="8" a="1"/>
  <c r="S4" i="8"/>
  <c r="Q4" i="8" a="1"/>
  <c r="Q4" i="8"/>
  <c r="P4" i="8"/>
  <c r="O4" i="8"/>
  <c r="N4" i="8" a="1"/>
  <c r="N4" i="8"/>
  <c r="M4" i="8" a="1"/>
  <c r="M4" i="8"/>
  <c r="L4" i="8"/>
  <c r="K4" i="8"/>
  <c r="J4" i="8"/>
  <c r="I4" i="8"/>
  <c r="C4" i="8"/>
  <c r="S3" i="8" a="1"/>
  <c r="S3" i="8"/>
  <c r="Q3" i="8" a="1"/>
  <c r="Q3" i="8"/>
  <c r="P3" i="8"/>
  <c r="O3" i="8"/>
  <c r="N3" i="8" a="1"/>
  <c r="N3" i="8"/>
  <c r="M3" i="8" a="1"/>
  <c r="M3" i="8"/>
  <c r="L3" i="8"/>
  <c r="K3" i="8"/>
  <c r="J3" i="8"/>
  <c r="I3" i="8"/>
  <c r="C3" i="8"/>
  <c r="S2" i="8" a="1"/>
  <c r="S2" i="8"/>
  <c r="Q2" i="8" a="1"/>
  <c r="Q2" i="8"/>
  <c r="P2" i="8"/>
  <c r="O2" i="8"/>
  <c r="N2" i="8" a="1"/>
  <c r="N2" i="8"/>
  <c r="M2" i="8" a="1"/>
  <c r="M2" i="8"/>
  <c r="L2" i="8"/>
  <c r="K2" i="8"/>
  <c r="J2" i="8"/>
  <c r="I2" i="8"/>
  <c r="C2" i="8"/>
  <c r="O1" i="8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" i="7"/>
  <c r="G178" i="5"/>
  <c r="F178" i="5"/>
  <c r="E178" i="5"/>
  <c r="D178" i="5"/>
  <c r="G177" i="5"/>
  <c r="F177" i="5"/>
  <c r="E177" i="5"/>
  <c r="D177" i="5"/>
  <c r="G176" i="5"/>
  <c r="F176" i="5"/>
  <c r="E176" i="5"/>
  <c r="D176" i="5"/>
  <c r="G175" i="5"/>
  <c r="F175" i="5"/>
  <c r="E175" i="5"/>
  <c r="D175" i="5"/>
  <c r="G174" i="5"/>
  <c r="F174" i="5"/>
  <c r="E174" i="5"/>
  <c r="D174" i="5"/>
  <c r="G173" i="5"/>
  <c r="F173" i="5"/>
  <c r="E173" i="5"/>
  <c r="D173" i="5"/>
  <c r="G172" i="5"/>
  <c r="F172" i="5"/>
  <c r="E172" i="5"/>
  <c r="D172" i="5"/>
  <c r="G171" i="5"/>
  <c r="F171" i="5"/>
  <c r="E171" i="5"/>
  <c r="D171" i="5"/>
  <c r="G170" i="5"/>
  <c r="F170" i="5"/>
  <c r="E170" i="5"/>
  <c r="D170" i="5"/>
  <c r="G169" i="5"/>
  <c r="F169" i="5"/>
  <c r="E169" i="5"/>
  <c r="D169" i="5"/>
  <c r="G168" i="5"/>
  <c r="F168" i="5"/>
  <c r="E168" i="5"/>
  <c r="D168" i="5"/>
  <c r="G167" i="5"/>
  <c r="F167" i="5"/>
  <c r="E167" i="5"/>
  <c r="D167" i="5"/>
  <c r="G166" i="5"/>
  <c r="F166" i="5"/>
  <c r="E166" i="5"/>
  <c r="D166" i="5"/>
  <c r="G165" i="5"/>
  <c r="F165" i="5"/>
  <c r="E165" i="5"/>
  <c r="D165" i="5"/>
  <c r="G164" i="5"/>
  <c r="F164" i="5"/>
  <c r="E164" i="5"/>
  <c r="D164" i="5"/>
  <c r="G163" i="5"/>
  <c r="F163" i="5"/>
  <c r="E163" i="5"/>
  <c r="D163" i="5"/>
  <c r="G162" i="5"/>
  <c r="F162" i="5"/>
  <c r="E162" i="5"/>
  <c r="D162" i="5"/>
  <c r="G161" i="5"/>
  <c r="F161" i="5"/>
  <c r="E161" i="5"/>
  <c r="D161" i="5"/>
  <c r="G160" i="5"/>
  <c r="F160" i="5"/>
  <c r="E160" i="5"/>
  <c r="D160" i="5"/>
  <c r="G159" i="5"/>
  <c r="F159" i="5"/>
  <c r="E159" i="5"/>
  <c r="D159" i="5"/>
  <c r="G158" i="5"/>
  <c r="F158" i="5"/>
  <c r="E158" i="5"/>
  <c r="D158" i="5"/>
  <c r="G157" i="5"/>
  <c r="F157" i="5"/>
  <c r="E157" i="5"/>
  <c r="D157" i="5"/>
  <c r="G156" i="5"/>
  <c r="F156" i="5"/>
  <c r="E156" i="5"/>
  <c r="D156" i="5"/>
  <c r="G155" i="5"/>
  <c r="F155" i="5"/>
  <c r="E155" i="5"/>
  <c r="D155" i="5"/>
  <c r="G154" i="5"/>
  <c r="F154" i="5"/>
  <c r="E154" i="5"/>
  <c r="D154" i="5"/>
  <c r="G153" i="5"/>
  <c r="F153" i="5"/>
  <c r="E153" i="5"/>
  <c r="D153" i="5"/>
  <c r="G152" i="5"/>
  <c r="F152" i="5"/>
  <c r="E152" i="5"/>
  <c r="D152" i="5"/>
  <c r="G151" i="5"/>
  <c r="F151" i="5"/>
  <c r="E151" i="5"/>
  <c r="D151" i="5"/>
  <c r="G150" i="5"/>
  <c r="F150" i="5"/>
  <c r="E150" i="5"/>
  <c r="D150" i="5"/>
  <c r="G149" i="5"/>
  <c r="F149" i="5"/>
  <c r="E149" i="5"/>
  <c r="D149" i="5"/>
  <c r="G148" i="5"/>
  <c r="F148" i="5"/>
  <c r="E148" i="5"/>
  <c r="D148" i="5"/>
  <c r="G147" i="5"/>
  <c r="F147" i="5"/>
  <c r="E147" i="5"/>
  <c r="D147" i="5"/>
  <c r="G146" i="5"/>
  <c r="F146" i="5"/>
  <c r="E146" i="5"/>
  <c r="D146" i="5"/>
  <c r="G145" i="5"/>
  <c r="F145" i="5"/>
  <c r="E145" i="5"/>
  <c r="D145" i="5"/>
  <c r="G144" i="5"/>
  <c r="F144" i="5"/>
  <c r="E144" i="5"/>
  <c r="D144" i="5"/>
  <c r="G143" i="5"/>
  <c r="F143" i="5"/>
  <c r="E143" i="5"/>
  <c r="D143" i="5"/>
  <c r="G142" i="5"/>
  <c r="F142" i="5"/>
  <c r="E142" i="5"/>
  <c r="D142" i="5"/>
  <c r="G141" i="5"/>
  <c r="F141" i="5"/>
  <c r="E141" i="5"/>
  <c r="D141" i="5"/>
  <c r="G140" i="5"/>
  <c r="F140" i="5"/>
  <c r="E140" i="5"/>
  <c r="D140" i="5"/>
  <c r="G139" i="5"/>
  <c r="F139" i="5"/>
  <c r="E139" i="5"/>
  <c r="D139" i="5"/>
  <c r="G138" i="5"/>
  <c r="F138" i="5"/>
  <c r="E138" i="5"/>
  <c r="D138" i="5"/>
  <c r="G137" i="5"/>
  <c r="F137" i="5"/>
  <c r="E137" i="5"/>
  <c r="D137" i="5"/>
  <c r="G136" i="5"/>
  <c r="F136" i="5"/>
  <c r="E136" i="5"/>
  <c r="D136" i="5"/>
  <c r="G135" i="5"/>
  <c r="F135" i="5"/>
  <c r="E135" i="5"/>
  <c r="D135" i="5"/>
  <c r="G134" i="5"/>
  <c r="F134" i="5"/>
  <c r="E134" i="5"/>
  <c r="D134" i="5"/>
  <c r="G133" i="5"/>
  <c r="F133" i="5"/>
  <c r="E133" i="5"/>
  <c r="D133" i="5"/>
  <c r="G132" i="5"/>
  <c r="F132" i="5"/>
  <c r="E132" i="5"/>
  <c r="D132" i="5"/>
  <c r="G131" i="5"/>
  <c r="F131" i="5"/>
  <c r="E131" i="5"/>
  <c r="D131" i="5"/>
  <c r="G130" i="5"/>
  <c r="F130" i="5"/>
  <c r="E130" i="5"/>
  <c r="D130" i="5"/>
  <c r="G129" i="5"/>
  <c r="F129" i="5"/>
  <c r="E129" i="5"/>
  <c r="D129" i="5"/>
  <c r="G128" i="5"/>
  <c r="F128" i="5"/>
  <c r="E128" i="5"/>
  <c r="D128" i="5"/>
  <c r="G127" i="5"/>
  <c r="F127" i="5"/>
  <c r="E127" i="5"/>
  <c r="D127" i="5"/>
  <c r="G126" i="5"/>
  <c r="F126" i="5"/>
  <c r="E126" i="5"/>
  <c r="D126" i="5"/>
  <c r="G125" i="5"/>
  <c r="F125" i="5"/>
  <c r="E125" i="5"/>
  <c r="D125" i="5"/>
  <c r="G124" i="5"/>
  <c r="F124" i="5"/>
  <c r="E124" i="5"/>
  <c r="D124" i="5"/>
  <c r="G123" i="5"/>
  <c r="F123" i="5"/>
  <c r="E123" i="5"/>
  <c r="D123" i="5"/>
  <c r="G122" i="5"/>
  <c r="F122" i="5"/>
  <c r="E122" i="5"/>
  <c r="D122" i="5"/>
  <c r="G121" i="5"/>
  <c r="F121" i="5"/>
  <c r="E121" i="5"/>
  <c r="D121" i="5"/>
  <c r="G120" i="5"/>
  <c r="F120" i="5"/>
  <c r="E120" i="5"/>
  <c r="D120" i="5"/>
  <c r="G119" i="5"/>
  <c r="F119" i="5"/>
  <c r="E119" i="5"/>
  <c r="D119" i="5"/>
  <c r="G118" i="5"/>
  <c r="F118" i="5"/>
  <c r="E118" i="5"/>
  <c r="D118" i="5"/>
  <c r="G117" i="5"/>
  <c r="F117" i="5"/>
  <c r="E117" i="5"/>
  <c r="D117" i="5"/>
  <c r="G116" i="5"/>
  <c r="F116" i="5"/>
  <c r="E116" i="5"/>
  <c r="D116" i="5"/>
  <c r="G115" i="5"/>
  <c r="F115" i="5"/>
  <c r="E115" i="5"/>
  <c r="D115" i="5"/>
  <c r="G114" i="5"/>
  <c r="F114" i="5"/>
  <c r="E114" i="5"/>
  <c r="D114" i="5"/>
  <c r="G113" i="5"/>
  <c r="F113" i="5"/>
  <c r="E113" i="5"/>
  <c r="D113" i="5"/>
  <c r="G112" i="5"/>
  <c r="F112" i="5"/>
  <c r="E112" i="5"/>
  <c r="D112" i="5"/>
  <c r="G111" i="5"/>
  <c r="F111" i="5"/>
  <c r="E111" i="5"/>
  <c r="D111" i="5"/>
  <c r="G110" i="5"/>
  <c r="F110" i="5"/>
  <c r="E110" i="5"/>
  <c r="D110" i="5"/>
  <c r="G109" i="5"/>
  <c r="F109" i="5"/>
  <c r="E109" i="5"/>
  <c r="D109" i="5"/>
  <c r="G108" i="5"/>
  <c r="F108" i="5"/>
  <c r="E108" i="5"/>
  <c r="D108" i="5"/>
  <c r="G107" i="5"/>
  <c r="F107" i="5"/>
  <c r="E107" i="5"/>
  <c r="D107" i="5"/>
  <c r="G106" i="5"/>
  <c r="F106" i="5"/>
  <c r="E106" i="5"/>
  <c r="D106" i="5"/>
  <c r="G105" i="5"/>
  <c r="F105" i="5"/>
  <c r="E105" i="5"/>
  <c r="D105" i="5"/>
  <c r="G104" i="5"/>
  <c r="F104" i="5"/>
  <c r="E104" i="5"/>
  <c r="D104" i="5"/>
  <c r="G103" i="5"/>
  <c r="F103" i="5"/>
  <c r="E103" i="5"/>
  <c r="D103" i="5"/>
  <c r="G102" i="5"/>
  <c r="F102" i="5"/>
  <c r="E102" i="5"/>
  <c r="D102" i="5"/>
  <c r="G101" i="5"/>
  <c r="F101" i="5"/>
  <c r="E101" i="5"/>
  <c r="D101" i="5"/>
  <c r="G100" i="5"/>
  <c r="F100" i="5"/>
  <c r="E100" i="5"/>
  <c r="D100" i="5"/>
  <c r="G99" i="5"/>
  <c r="F99" i="5"/>
  <c r="E99" i="5"/>
  <c r="D99" i="5"/>
  <c r="G98" i="5"/>
  <c r="F98" i="5"/>
  <c r="E98" i="5"/>
  <c r="D98" i="5"/>
  <c r="G97" i="5"/>
  <c r="F97" i="5"/>
  <c r="E97" i="5"/>
  <c r="D97" i="5"/>
  <c r="G96" i="5"/>
  <c r="F96" i="5"/>
  <c r="E96" i="5"/>
  <c r="D96" i="5"/>
  <c r="G95" i="5"/>
  <c r="F95" i="5"/>
  <c r="E95" i="5"/>
  <c r="D95" i="5"/>
  <c r="G94" i="5"/>
  <c r="F94" i="5"/>
  <c r="E94" i="5"/>
  <c r="D94" i="5"/>
  <c r="G93" i="5"/>
  <c r="F93" i="5"/>
  <c r="E93" i="5"/>
  <c r="D93" i="5"/>
  <c r="G92" i="5"/>
  <c r="F92" i="5"/>
  <c r="E92" i="5"/>
  <c r="D92" i="5"/>
  <c r="G91" i="5"/>
  <c r="F91" i="5"/>
  <c r="E91" i="5"/>
  <c r="D91" i="5"/>
  <c r="G90" i="5"/>
  <c r="F90" i="5"/>
  <c r="E90" i="5"/>
  <c r="D90" i="5"/>
  <c r="G89" i="5"/>
  <c r="F89" i="5"/>
  <c r="E89" i="5"/>
  <c r="D89" i="5"/>
  <c r="G88" i="5"/>
  <c r="F88" i="5"/>
  <c r="E88" i="5"/>
  <c r="D88" i="5"/>
  <c r="G87" i="5"/>
  <c r="F87" i="5"/>
  <c r="E87" i="5"/>
  <c r="D87" i="5"/>
  <c r="G86" i="5"/>
  <c r="F86" i="5"/>
  <c r="E86" i="5"/>
  <c r="D86" i="5"/>
  <c r="G85" i="5"/>
  <c r="F85" i="5"/>
  <c r="E85" i="5"/>
  <c r="D85" i="5"/>
  <c r="G84" i="5"/>
  <c r="F84" i="5"/>
  <c r="E84" i="5"/>
  <c r="D84" i="5"/>
  <c r="G83" i="5"/>
  <c r="F83" i="5"/>
  <c r="E83" i="5"/>
  <c r="D83" i="5"/>
  <c r="G82" i="5"/>
  <c r="F82" i="5"/>
  <c r="E82" i="5"/>
  <c r="D82" i="5"/>
  <c r="G81" i="5"/>
  <c r="F81" i="5"/>
  <c r="E81" i="5"/>
  <c r="D81" i="5"/>
  <c r="G80" i="5"/>
  <c r="F80" i="5"/>
  <c r="E80" i="5"/>
  <c r="D80" i="5"/>
  <c r="G79" i="5"/>
  <c r="F79" i="5"/>
  <c r="E79" i="5"/>
  <c r="D79" i="5"/>
  <c r="G78" i="5"/>
  <c r="F78" i="5"/>
  <c r="E78" i="5"/>
  <c r="D78" i="5"/>
  <c r="G77" i="5"/>
  <c r="F77" i="5"/>
  <c r="E77" i="5"/>
  <c r="D77" i="5"/>
  <c r="G76" i="5"/>
  <c r="F76" i="5"/>
  <c r="E76" i="5"/>
  <c r="D76" i="5"/>
  <c r="G75" i="5"/>
  <c r="F75" i="5"/>
  <c r="E75" i="5"/>
  <c r="D75" i="5"/>
  <c r="G74" i="5"/>
  <c r="F74" i="5"/>
  <c r="E74" i="5"/>
  <c r="D74" i="5"/>
  <c r="G73" i="5"/>
  <c r="F73" i="5"/>
  <c r="E73" i="5"/>
  <c r="D73" i="5"/>
  <c r="G72" i="5"/>
  <c r="F72" i="5"/>
  <c r="E72" i="5"/>
  <c r="D72" i="5"/>
  <c r="G71" i="5"/>
  <c r="F71" i="5"/>
  <c r="E71" i="5"/>
  <c r="D71" i="5"/>
  <c r="G70" i="5"/>
  <c r="F70" i="5"/>
  <c r="E70" i="5"/>
  <c r="D70" i="5"/>
  <c r="G69" i="5"/>
  <c r="F69" i="5"/>
  <c r="E69" i="5"/>
  <c r="D69" i="5"/>
  <c r="G68" i="5"/>
  <c r="F68" i="5"/>
  <c r="E68" i="5"/>
  <c r="D68" i="5"/>
  <c r="G67" i="5"/>
  <c r="F67" i="5"/>
  <c r="E67" i="5"/>
  <c r="D67" i="5"/>
  <c r="G66" i="5"/>
  <c r="F66" i="5"/>
  <c r="E66" i="5"/>
  <c r="D66" i="5"/>
  <c r="G65" i="5"/>
  <c r="F65" i="5"/>
  <c r="E65" i="5"/>
  <c r="D65" i="5"/>
  <c r="G64" i="5"/>
  <c r="F64" i="5"/>
  <c r="E64" i="5"/>
  <c r="D64" i="5"/>
  <c r="G63" i="5"/>
  <c r="F63" i="5"/>
  <c r="E63" i="5"/>
  <c r="D63" i="5"/>
  <c r="G62" i="5"/>
  <c r="F62" i="5"/>
  <c r="E62" i="5"/>
  <c r="D62" i="5"/>
  <c r="G61" i="5"/>
  <c r="F61" i="5"/>
  <c r="E61" i="5"/>
  <c r="D61" i="5"/>
  <c r="G60" i="5"/>
  <c r="F60" i="5"/>
  <c r="E60" i="5"/>
  <c r="D60" i="5"/>
  <c r="G59" i="5"/>
  <c r="F59" i="5"/>
  <c r="E59" i="5"/>
  <c r="D59" i="5"/>
  <c r="G58" i="5"/>
  <c r="F58" i="5"/>
  <c r="E58" i="5"/>
  <c r="D58" i="5"/>
  <c r="G57" i="5"/>
  <c r="F57" i="5"/>
  <c r="E57" i="5"/>
  <c r="D57" i="5"/>
  <c r="G56" i="5"/>
  <c r="F56" i="5"/>
  <c r="E56" i="5"/>
  <c r="D56" i="5"/>
  <c r="G55" i="5"/>
  <c r="F55" i="5"/>
  <c r="E55" i="5"/>
  <c r="D55" i="5"/>
  <c r="G54" i="5"/>
  <c r="F54" i="5"/>
  <c r="E54" i="5"/>
  <c r="D54" i="5"/>
  <c r="G53" i="5"/>
  <c r="F53" i="5"/>
  <c r="E53" i="5"/>
  <c r="D53" i="5"/>
  <c r="G52" i="5"/>
  <c r="F52" i="5"/>
  <c r="E52" i="5"/>
  <c r="D52" i="5"/>
  <c r="G51" i="5"/>
  <c r="F51" i="5"/>
  <c r="E51" i="5"/>
  <c r="D51" i="5"/>
  <c r="G50" i="5"/>
  <c r="F50" i="5"/>
  <c r="E50" i="5"/>
  <c r="D50" i="5"/>
  <c r="G49" i="5"/>
  <c r="F49" i="5"/>
  <c r="E49" i="5"/>
  <c r="D49" i="5"/>
  <c r="G48" i="5"/>
  <c r="F48" i="5"/>
  <c r="E48" i="5"/>
  <c r="D48" i="5"/>
  <c r="G47" i="5"/>
  <c r="F47" i="5"/>
  <c r="E47" i="5"/>
  <c r="D47" i="5"/>
  <c r="G46" i="5"/>
  <c r="F46" i="5"/>
  <c r="E46" i="5"/>
  <c r="D46" i="5"/>
  <c r="G45" i="5"/>
  <c r="F45" i="5"/>
  <c r="E45" i="5"/>
  <c r="D45" i="5"/>
  <c r="G44" i="5"/>
  <c r="F44" i="5"/>
  <c r="E44" i="5"/>
  <c r="D44" i="5"/>
  <c r="G43" i="5"/>
  <c r="F43" i="5"/>
  <c r="E43" i="5"/>
  <c r="D43" i="5"/>
  <c r="G42" i="5"/>
  <c r="F42" i="5"/>
  <c r="E42" i="5"/>
  <c r="D42" i="5"/>
  <c r="G41" i="5"/>
  <c r="F41" i="5"/>
  <c r="E41" i="5"/>
  <c r="D41" i="5"/>
  <c r="G40" i="5"/>
  <c r="F40" i="5"/>
  <c r="E40" i="5"/>
  <c r="D40" i="5"/>
  <c r="G39" i="5"/>
  <c r="F39" i="5"/>
  <c r="E39" i="5"/>
  <c r="D39" i="5"/>
  <c r="G38" i="5"/>
  <c r="F38" i="5"/>
  <c r="E38" i="5"/>
  <c r="D38" i="5"/>
  <c r="G37" i="5"/>
  <c r="F37" i="5"/>
  <c r="E37" i="5"/>
  <c r="D37" i="5"/>
  <c r="G36" i="5"/>
  <c r="F36" i="5"/>
  <c r="E36" i="5"/>
  <c r="D36" i="5"/>
  <c r="G35" i="5"/>
  <c r="F35" i="5"/>
  <c r="E35" i="5"/>
  <c r="D35" i="5"/>
  <c r="G34" i="5"/>
  <c r="F34" i="5"/>
  <c r="E34" i="5"/>
  <c r="D34" i="5"/>
  <c r="G33" i="5"/>
  <c r="F33" i="5"/>
  <c r="E33" i="5"/>
  <c r="D33" i="5"/>
  <c r="G32" i="5"/>
  <c r="F32" i="5"/>
  <c r="E32" i="5"/>
  <c r="D32" i="5"/>
  <c r="G31" i="5"/>
  <c r="F31" i="5"/>
  <c r="E31" i="5"/>
  <c r="D31" i="5"/>
  <c r="G30" i="5"/>
  <c r="F30" i="5"/>
  <c r="E30" i="5"/>
  <c r="D30" i="5"/>
  <c r="G29" i="5"/>
  <c r="F29" i="5"/>
  <c r="E29" i="5"/>
  <c r="D29" i="5"/>
  <c r="G28" i="5"/>
  <c r="F28" i="5"/>
  <c r="E28" i="5"/>
  <c r="D28" i="5"/>
  <c r="G27" i="5"/>
  <c r="F27" i="5"/>
  <c r="E27" i="5"/>
  <c r="D27" i="5"/>
  <c r="G26" i="5"/>
  <c r="F26" i="5"/>
  <c r="E26" i="5"/>
  <c r="D26" i="5"/>
  <c r="G25" i="5"/>
  <c r="F25" i="5"/>
  <c r="E25" i="5"/>
  <c r="D25" i="5"/>
  <c r="G24" i="5"/>
  <c r="F24" i="5"/>
  <c r="E24" i="5"/>
  <c r="D24" i="5"/>
  <c r="G23" i="5"/>
  <c r="F23" i="5"/>
  <c r="E23" i="5"/>
  <c r="D23" i="5"/>
  <c r="G22" i="5"/>
  <c r="F22" i="5"/>
  <c r="E22" i="5"/>
  <c r="D22" i="5"/>
  <c r="G21" i="5"/>
  <c r="F21" i="5"/>
  <c r="E21" i="5"/>
  <c r="D21" i="5"/>
  <c r="G20" i="5"/>
  <c r="F20" i="5"/>
  <c r="E20" i="5"/>
  <c r="D20" i="5"/>
  <c r="G19" i="5"/>
  <c r="F19" i="5"/>
  <c r="E19" i="5"/>
  <c r="D19" i="5"/>
  <c r="G18" i="5"/>
  <c r="F18" i="5"/>
  <c r="E18" i="5"/>
  <c r="D18" i="5"/>
  <c r="G17" i="5"/>
  <c r="F17" i="5"/>
  <c r="E17" i="5"/>
  <c r="D17" i="5"/>
  <c r="G16" i="5"/>
  <c r="F16" i="5"/>
  <c r="E16" i="5"/>
  <c r="D16" i="5"/>
  <c r="G15" i="5"/>
  <c r="F15" i="5"/>
  <c r="E15" i="5"/>
  <c r="D15" i="5"/>
  <c r="G14" i="5"/>
  <c r="F14" i="5"/>
  <c r="E14" i="5"/>
  <c r="D14" i="5"/>
  <c r="G13" i="5"/>
  <c r="F13" i="5"/>
  <c r="E13" i="5"/>
  <c r="D13" i="5"/>
  <c r="G12" i="5"/>
  <c r="F12" i="5"/>
  <c r="E12" i="5"/>
  <c r="D12" i="5"/>
  <c r="G11" i="5"/>
  <c r="F11" i="5"/>
  <c r="E11" i="5"/>
  <c r="D11" i="5"/>
  <c r="G10" i="5"/>
  <c r="F10" i="5"/>
  <c r="E10" i="5"/>
  <c r="D10" i="5"/>
  <c r="G9" i="5"/>
  <c r="F9" i="5"/>
  <c r="E9" i="5"/>
  <c r="D9" i="5"/>
  <c r="F8" i="5"/>
  <c r="F7" i="5"/>
  <c r="F6" i="5"/>
  <c r="F5" i="5"/>
  <c r="F4" i="5"/>
  <c r="G22" i="4"/>
  <c r="G21" i="4"/>
  <c r="E21" i="4"/>
  <c r="G20" i="4"/>
  <c r="E20" i="4"/>
  <c r="G19" i="4"/>
  <c r="E19" i="4"/>
  <c r="G18" i="4"/>
  <c r="E18" i="4"/>
  <c r="G17" i="4"/>
  <c r="E17" i="4"/>
  <c r="G16" i="4"/>
  <c r="E16" i="4"/>
  <c r="G15" i="4"/>
  <c r="E15" i="4"/>
  <c r="G14" i="4"/>
  <c r="E14" i="4"/>
  <c r="G13" i="4"/>
  <c r="E13" i="4"/>
  <c r="G12" i="4"/>
  <c r="E12" i="4"/>
  <c r="G11" i="4"/>
  <c r="E11" i="4"/>
  <c r="G10" i="4"/>
  <c r="E10" i="4"/>
  <c r="G9" i="4"/>
  <c r="E9" i="4"/>
  <c r="G8" i="4"/>
  <c r="E8" i="4"/>
  <c r="G7" i="4"/>
  <c r="E7" i="4"/>
  <c r="G6" i="4"/>
  <c r="E6" i="4"/>
  <c r="G5" i="4"/>
  <c r="AN633" i="3"/>
  <c r="AM633" i="3"/>
  <c r="AL633" i="3"/>
  <c r="AK633" i="3"/>
  <c r="AJ633" i="3"/>
  <c r="AI633" i="3"/>
  <c r="AH633" i="3" a="1"/>
  <c r="AH633" i="3"/>
  <c r="AG633" i="3"/>
  <c r="AF633" i="3"/>
  <c r="AE633" i="3"/>
  <c r="AD633" i="3"/>
  <c r="AC633" i="3"/>
  <c r="AB633" i="3"/>
  <c r="AA633" i="3"/>
  <c r="Y633" i="3" a="1"/>
  <c r="Y633" i="3"/>
  <c r="X633" i="3" a="1"/>
  <c r="X633" i="3"/>
  <c r="W633" i="3" a="1"/>
  <c r="W633" i="3"/>
  <c r="V633" i="3" a="1"/>
  <c r="V633" i="3"/>
  <c r="T633" i="3"/>
  <c r="S633" i="3"/>
  <c r="R633" i="3"/>
  <c r="Q633" i="3"/>
  <c r="P633" i="3"/>
  <c r="O633" i="3"/>
  <c r="N633" i="3"/>
  <c r="M633" i="3"/>
  <c r="L633" i="3" a="1"/>
  <c r="L633" i="3"/>
  <c r="J633" i="3"/>
  <c r="I633" i="3" a="1"/>
  <c r="I633" i="3"/>
  <c r="G633" i="3"/>
  <c r="F633" i="3"/>
  <c r="C633" i="3"/>
  <c r="AN632" i="3"/>
  <c r="AM632" i="3"/>
  <c r="AL632" i="3"/>
  <c r="AK632" i="3"/>
  <c r="AJ632" i="3"/>
  <c r="AI632" i="3"/>
  <c r="AH632" i="3" a="1"/>
  <c r="AH632" i="3"/>
  <c r="AG632" i="3"/>
  <c r="AF632" i="3"/>
  <c r="AE632" i="3"/>
  <c r="AD632" i="3"/>
  <c r="AC632" i="3"/>
  <c r="AB632" i="3"/>
  <c r="AA632" i="3"/>
  <c r="Y632" i="3" a="1"/>
  <c r="Y632" i="3"/>
  <c r="X632" i="3" a="1"/>
  <c r="X632" i="3"/>
  <c r="W632" i="3" a="1"/>
  <c r="W632" i="3"/>
  <c r="V632" i="3" a="1"/>
  <c r="V632" i="3"/>
  <c r="T632" i="3"/>
  <c r="S632" i="3"/>
  <c r="R632" i="3"/>
  <c r="Q632" i="3"/>
  <c r="P632" i="3"/>
  <c r="O632" i="3"/>
  <c r="N632" i="3"/>
  <c r="M632" i="3"/>
  <c r="L632" i="3" a="1"/>
  <c r="L632" i="3"/>
  <c r="J632" i="3"/>
  <c r="I632" i="3" a="1"/>
  <c r="I632" i="3"/>
  <c r="G632" i="3"/>
  <c r="F632" i="3"/>
  <c r="C632" i="3"/>
  <c r="AN631" i="3"/>
  <c r="AM631" i="3"/>
  <c r="AL631" i="3"/>
  <c r="AK631" i="3"/>
  <c r="AJ631" i="3"/>
  <c r="AI631" i="3"/>
  <c r="AH631" i="3" a="1"/>
  <c r="AH631" i="3"/>
  <c r="AG631" i="3"/>
  <c r="AF631" i="3"/>
  <c r="AE631" i="3"/>
  <c r="AD631" i="3"/>
  <c r="AC631" i="3"/>
  <c r="AB631" i="3"/>
  <c r="AA631" i="3"/>
  <c r="Y631" i="3" a="1"/>
  <c r="Y631" i="3"/>
  <c r="X631" i="3" a="1"/>
  <c r="X631" i="3"/>
  <c r="W631" i="3" a="1"/>
  <c r="W631" i="3"/>
  <c r="V631" i="3" a="1"/>
  <c r="V631" i="3"/>
  <c r="T631" i="3"/>
  <c r="S631" i="3"/>
  <c r="R631" i="3"/>
  <c r="Q631" i="3"/>
  <c r="P631" i="3"/>
  <c r="O631" i="3"/>
  <c r="N631" i="3"/>
  <c r="M631" i="3"/>
  <c r="L631" i="3" a="1"/>
  <c r="L631" i="3"/>
  <c r="J631" i="3"/>
  <c r="I631" i="3" a="1"/>
  <c r="I631" i="3"/>
  <c r="G631" i="3"/>
  <c r="F631" i="3"/>
  <c r="C631" i="3"/>
  <c r="AN630" i="3"/>
  <c r="AM630" i="3"/>
  <c r="AL630" i="3"/>
  <c r="AK630" i="3"/>
  <c r="AJ630" i="3"/>
  <c r="AI630" i="3"/>
  <c r="AH630" i="3" a="1"/>
  <c r="AH630" i="3"/>
  <c r="AG630" i="3"/>
  <c r="AF630" i="3"/>
  <c r="AE630" i="3"/>
  <c r="AD630" i="3"/>
  <c r="AC630" i="3"/>
  <c r="AB630" i="3"/>
  <c r="AA630" i="3"/>
  <c r="Y630" i="3" a="1"/>
  <c r="Y630" i="3"/>
  <c r="X630" i="3" a="1"/>
  <c r="X630" i="3"/>
  <c r="W630" i="3" a="1"/>
  <c r="W630" i="3"/>
  <c r="V630" i="3" a="1"/>
  <c r="V630" i="3"/>
  <c r="T630" i="3"/>
  <c r="S630" i="3"/>
  <c r="R630" i="3"/>
  <c r="Q630" i="3"/>
  <c r="P630" i="3"/>
  <c r="O630" i="3"/>
  <c r="N630" i="3"/>
  <c r="M630" i="3"/>
  <c r="L630" i="3" a="1"/>
  <c r="L630" i="3"/>
  <c r="J630" i="3"/>
  <c r="I630" i="3" a="1"/>
  <c r="I630" i="3"/>
  <c r="G630" i="3"/>
  <c r="F630" i="3"/>
  <c r="C630" i="3"/>
  <c r="AN629" i="3"/>
  <c r="AM629" i="3"/>
  <c r="AL629" i="3"/>
  <c r="AK629" i="3"/>
  <c r="AJ629" i="3"/>
  <c r="AI629" i="3"/>
  <c r="AH629" i="3" a="1"/>
  <c r="AH629" i="3"/>
  <c r="AG629" i="3"/>
  <c r="AF629" i="3"/>
  <c r="AE629" i="3"/>
  <c r="AD629" i="3"/>
  <c r="AC629" i="3"/>
  <c r="AB629" i="3"/>
  <c r="AA629" i="3"/>
  <c r="Y629" i="3" a="1"/>
  <c r="Y629" i="3"/>
  <c r="X629" i="3" a="1"/>
  <c r="X629" i="3"/>
  <c r="W629" i="3" a="1"/>
  <c r="W629" i="3"/>
  <c r="V629" i="3" a="1"/>
  <c r="V629" i="3"/>
  <c r="T629" i="3"/>
  <c r="S629" i="3"/>
  <c r="R629" i="3"/>
  <c r="Q629" i="3"/>
  <c r="P629" i="3"/>
  <c r="O629" i="3"/>
  <c r="N629" i="3"/>
  <c r="M629" i="3"/>
  <c r="L629" i="3" a="1"/>
  <c r="L629" i="3"/>
  <c r="J629" i="3"/>
  <c r="I629" i="3" a="1"/>
  <c r="I629" i="3"/>
  <c r="G629" i="3"/>
  <c r="F629" i="3"/>
  <c r="C629" i="3"/>
  <c r="AN628" i="3"/>
  <c r="AM628" i="3"/>
  <c r="AL628" i="3"/>
  <c r="AK628" i="3"/>
  <c r="AJ628" i="3"/>
  <c r="AI628" i="3"/>
  <c r="AH628" i="3" a="1"/>
  <c r="AH628" i="3"/>
  <c r="AG628" i="3"/>
  <c r="AF628" i="3"/>
  <c r="AE628" i="3"/>
  <c r="AD628" i="3"/>
  <c r="AC628" i="3"/>
  <c r="AB628" i="3"/>
  <c r="AA628" i="3"/>
  <c r="Y628" i="3" a="1"/>
  <c r="Y628" i="3"/>
  <c r="X628" i="3" a="1"/>
  <c r="X628" i="3"/>
  <c r="W628" i="3" a="1"/>
  <c r="W628" i="3"/>
  <c r="V628" i="3" a="1"/>
  <c r="V628" i="3"/>
  <c r="T628" i="3"/>
  <c r="S628" i="3"/>
  <c r="R628" i="3"/>
  <c r="Q628" i="3"/>
  <c r="P628" i="3"/>
  <c r="O628" i="3"/>
  <c r="N628" i="3"/>
  <c r="M628" i="3"/>
  <c r="L628" i="3" a="1"/>
  <c r="L628" i="3"/>
  <c r="J628" i="3"/>
  <c r="I628" i="3" a="1"/>
  <c r="I628" i="3"/>
  <c r="G628" i="3"/>
  <c r="F628" i="3"/>
  <c r="C628" i="3"/>
  <c r="AN627" i="3"/>
  <c r="AM627" i="3"/>
  <c r="AL627" i="3"/>
  <c r="AK627" i="3"/>
  <c r="AJ627" i="3"/>
  <c r="AI627" i="3"/>
  <c r="AH627" i="3" a="1"/>
  <c r="AH627" i="3"/>
  <c r="AG627" i="3"/>
  <c r="AF627" i="3"/>
  <c r="AE627" i="3"/>
  <c r="AD627" i="3"/>
  <c r="AC627" i="3"/>
  <c r="AB627" i="3"/>
  <c r="AA627" i="3"/>
  <c r="Y627" i="3" a="1"/>
  <c r="Y627" i="3"/>
  <c r="X627" i="3" a="1"/>
  <c r="X627" i="3"/>
  <c r="W627" i="3" a="1"/>
  <c r="W627" i="3"/>
  <c r="V627" i="3" a="1"/>
  <c r="V627" i="3"/>
  <c r="T627" i="3"/>
  <c r="S627" i="3"/>
  <c r="R627" i="3"/>
  <c r="Q627" i="3"/>
  <c r="P627" i="3"/>
  <c r="O627" i="3"/>
  <c r="N627" i="3"/>
  <c r="M627" i="3"/>
  <c r="L627" i="3" a="1"/>
  <c r="L627" i="3"/>
  <c r="J627" i="3"/>
  <c r="I627" i="3" a="1"/>
  <c r="I627" i="3"/>
  <c r="G627" i="3"/>
  <c r="F627" i="3"/>
  <c r="C627" i="3"/>
  <c r="AN626" i="3"/>
  <c r="AM626" i="3"/>
  <c r="AL626" i="3"/>
  <c r="AK626" i="3"/>
  <c r="AJ626" i="3"/>
  <c r="AI626" i="3"/>
  <c r="AH626" i="3" a="1"/>
  <c r="AH626" i="3"/>
  <c r="AG626" i="3"/>
  <c r="AF626" i="3"/>
  <c r="AE626" i="3"/>
  <c r="AD626" i="3"/>
  <c r="AC626" i="3"/>
  <c r="AB626" i="3"/>
  <c r="AA626" i="3"/>
  <c r="Y626" i="3" a="1"/>
  <c r="Y626" i="3"/>
  <c r="X626" i="3" a="1"/>
  <c r="X626" i="3"/>
  <c r="W626" i="3" a="1"/>
  <c r="W626" i="3"/>
  <c r="V626" i="3" a="1"/>
  <c r="V626" i="3"/>
  <c r="T626" i="3"/>
  <c r="S626" i="3"/>
  <c r="R626" i="3"/>
  <c r="Q626" i="3"/>
  <c r="P626" i="3"/>
  <c r="O626" i="3"/>
  <c r="N626" i="3"/>
  <c r="M626" i="3"/>
  <c r="L626" i="3" a="1"/>
  <c r="L626" i="3"/>
  <c r="J626" i="3"/>
  <c r="I626" i="3" a="1"/>
  <c r="I626" i="3"/>
  <c r="G626" i="3"/>
  <c r="F626" i="3"/>
  <c r="C626" i="3"/>
  <c r="AN625" i="3"/>
  <c r="AM625" i="3"/>
  <c r="AL625" i="3"/>
  <c r="AK625" i="3"/>
  <c r="AJ625" i="3"/>
  <c r="AI625" i="3"/>
  <c r="AH625" i="3" a="1"/>
  <c r="AH625" i="3"/>
  <c r="AG625" i="3"/>
  <c r="AF625" i="3"/>
  <c r="AE625" i="3"/>
  <c r="AD625" i="3"/>
  <c r="AC625" i="3"/>
  <c r="AB625" i="3"/>
  <c r="AA625" i="3"/>
  <c r="Y625" i="3" a="1"/>
  <c r="Y625" i="3"/>
  <c r="X625" i="3" a="1"/>
  <c r="X625" i="3"/>
  <c r="W625" i="3" a="1"/>
  <c r="W625" i="3"/>
  <c r="V625" i="3" a="1"/>
  <c r="V625" i="3"/>
  <c r="T625" i="3"/>
  <c r="S625" i="3"/>
  <c r="R625" i="3"/>
  <c r="Q625" i="3"/>
  <c r="P625" i="3"/>
  <c r="O625" i="3"/>
  <c r="N625" i="3"/>
  <c r="M625" i="3"/>
  <c r="L625" i="3" a="1"/>
  <c r="L625" i="3"/>
  <c r="J625" i="3"/>
  <c r="I625" i="3" a="1"/>
  <c r="I625" i="3"/>
  <c r="G625" i="3"/>
  <c r="F625" i="3"/>
  <c r="C625" i="3"/>
  <c r="AN624" i="3"/>
  <c r="AM624" i="3"/>
  <c r="AL624" i="3"/>
  <c r="AK624" i="3"/>
  <c r="AJ624" i="3"/>
  <c r="AI624" i="3"/>
  <c r="AH624" i="3" a="1"/>
  <c r="AH624" i="3"/>
  <c r="AG624" i="3"/>
  <c r="AF624" i="3"/>
  <c r="AE624" i="3"/>
  <c r="AD624" i="3"/>
  <c r="AC624" i="3"/>
  <c r="AB624" i="3"/>
  <c r="AA624" i="3"/>
  <c r="Y624" i="3" a="1"/>
  <c r="Y624" i="3"/>
  <c r="X624" i="3" a="1"/>
  <c r="X624" i="3"/>
  <c r="W624" i="3" a="1"/>
  <c r="W624" i="3"/>
  <c r="V624" i="3" a="1"/>
  <c r="V624" i="3"/>
  <c r="T624" i="3"/>
  <c r="S624" i="3"/>
  <c r="R624" i="3"/>
  <c r="Q624" i="3"/>
  <c r="P624" i="3"/>
  <c r="O624" i="3"/>
  <c r="N624" i="3"/>
  <c r="M624" i="3"/>
  <c r="L624" i="3" a="1"/>
  <c r="L624" i="3"/>
  <c r="J624" i="3"/>
  <c r="I624" i="3" a="1"/>
  <c r="I624" i="3"/>
  <c r="G624" i="3"/>
  <c r="F624" i="3"/>
  <c r="C624" i="3"/>
  <c r="AN623" i="3"/>
  <c r="AM623" i="3"/>
  <c r="AL623" i="3"/>
  <c r="AK623" i="3"/>
  <c r="AJ623" i="3"/>
  <c r="AI623" i="3"/>
  <c r="AH623" i="3" a="1"/>
  <c r="AH623" i="3"/>
  <c r="AG623" i="3"/>
  <c r="AF623" i="3"/>
  <c r="AE623" i="3"/>
  <c r="AD623" i="3"/>
  <c r="AC623" i="3"/>
  <c r="AB623" i="3"/>
  <c r="AA623" i="3"/>
  <c r="Y623" i="3" a="1"/>
  <c r="Y623" i="3"/>
  <c r="X623" i="3" a="1"/>
  <c r="X623" i="3"/>
  <c r="W623" i="3" a="1"/>
  <c r="W623" i="3"/>
  <c r="V623" i="3" a="1"/>
  <c r="V623" i="3"/>
  <c r="T623" i="3"/>
  <c r="S623" i="3"/>
  <c r="R623" i="3"/>
  <c r="Q623" i="3"/>
  <c r="P623" i="3"/>
  <c r="O623" i="3"/>
  <c r="N623" i="3"/>
  <c r="M623" i="3"/>
  <c r="L623" i="3" a="1"/>
  <c r="L623" i="3"/>
  <c r="J623" i="3"/>
  <c r="I623" i="3" a="1"/>
  <c r="I623" i="3"/>
  <c r="G623" i="3"/>
  <c r="F623" i="3"/>
  <c r="C623" i="3"/>
  <c r="AN622" i="3"/>
  <c r="AM622" i="3"/>
  <c r="AL622" i="3"/>
  <c r="AK622" i="3"/>
  <c r="AJ622" i="3"/>
  <c r="AI622" i="3"/>
  <c r="AH622" i="3" a="1"/>
  <c r="AH622" i="3"/>
  <c r="AG622" i="3"/>
  <c r="AF622" i="3"/>
  <c r="AE622" i="3"/>
  <c r="AD622" i="3"/>
  <c r="AC622" i="3"/>
  <c r="AB622" i="3"/>
  <c r="AA622" i="3"/>
  <c r="Y622" i="3" a="1"/>
  <c r="Y622" i="3"/>
  <c r="X622" i="3" a="1"/>
  <c r="X622" i="3"/>
  <c r="W622" i="3" a="1"/>
  <c r="W622" i="3"/>
  <c r="V622" i="3" a="1"/>
  <c r="V622" i="3"/>
  <c r="T622" i="3"/>
  <c r="S622" i="3"/>
  <c r="R622" i="3"/>
  <c r="Q622" i="3"/>
  <c r="P622" i="3"/>
  <c r="O622" i="3"/>
  <c r="N622" i="3"/>
  <c r="M622" i="3"/>
  <c r="L622" i="3" a="1"/>
  <c r="L622" i="3"/>
  <c r="J622" i="3"/>
  <c r="I622" i="3" a="1"/>
  <c r="I622" i="3"/>
  <c r="G622" i="3"/>
  <c r="F622" i="3"/>
  <c r="C622" i="3"/>
  <c r="AN621" i="3"/>
  <c r="AM621" i="3"/>
  <c r="AL621" i="3"/>
  <c r="AK621" i="3"/>
  <c r="AJ621" i="3"/>
  <c r="AI621" i="3"/>
  <c r="AH621" i="3" a="1"/>
  <c r="AH621" i="3"/>
  <c r="AG621" i="3"/>
  <c r="AF621" i="3"/>
  <c r="AE621" i="3"/>
  <c r="AD621" i="3"/>
  <c r="AC621" i="3"/>
  <c r="AB621" i="3"/>
  <c r="AA621" i="3"/>
  <c r="Y621" i="3" a="1"/>
  <c r="Y621" i="3"/>
  <c r="X621" i="3" a="1"/>
  <c r="X621" i="3"/>
  <c r="W621" i="3" a="1"/>
  <c r="W621" i="3"/>
  <c r="V621" i="3" a="1"/>
  <c r="V621" i="3"/>
  <c r="T621" i="3"/>
  <c r="S621" i="3"/>
  <c r="R621" i="3"/>
  <c r="Q621" i="3"/>
  <c r="P621" i="3"/>
  <c r="O621" i="3"/>
  <c r="N621" i="3"/>
  <c r="M621" i="3"/>
  <c r="L621" i="3" a="1"/>
  <c r="L621" i="3"/>
  <c r="J621" i="3"/>
  <c r="I621" i="3" a="1"/>
  <c r="I621" i="3"/>
  <c r="G621" i="3"/>
  <c r="F621" i="3"/>
  <c r="C621" i="3"/>
  <c r="AN620" i="3"/>
  <c r="AM620" i="3"/>
  <c r="AL620" i="3"/>
  <c r="AK620" i="3"/>
  <c r="AJ620" i="3"/>
  <c r="AI620" i="3"/>
  <c r="AH620" i="3" a="1"/>
  <c r="AH620" i="3"/>
  <c r="AG620" i="3"/>
  <c r="AF620" i="3"/>
  <c r="AE620" i="3"/>
  <c r="AD620" i="3"/>
  <c r="AC620" i="3"/>
  <c r="AB620" i="3"/>
  <c r="AA620" i="3"/>
  <c r="Y620" i="3" a="1"/>
  <c r="Y620" i="3"/>
  <c r="X620" i="3" a="1"/>
  <c r="X620" i="3"/>
  <c r="W620" i="3" a="1"/>
  <c r="W620" i="3"/>
  <c r="V620" i="3" a="1"/>
  <c r="V620" i="3"/>
  <c r="T620" i="3"/>
  <c r="S620" i="3"/>
  <c r="R620" i="3"/>
  <c r="Q620" i="3"/>
  <c r="P620" i="3"/>
  <c r="O620" i="3"/>
  <c r="N620" i="3"/>
  <c r="M620" i="3"/>
  <c r="L620" i="3" a="1"/>
  <c r="L620" i="3"/>
  <c r="J620" i="3"/>
  <c r="I620" i="3" a="1"/>
  <c r="I620" i="3"/>
  <c r="G620" i="3"/>
  <c r="F620" i="3"/>
  <c r="C620" i="3"/>
  <c r="AN619" i="3"/>
  <c r="AM619" i="3"/>
  <c r="AL619" i="3"/>
  <c r="AK619" i="3"/>
  <c r="AJ619" i="3"/>
  <c r="AI619" i="3"/>
  <c r="AH619" i="3" a="1"/>
  <c r="AH619" i="3"/>
  <c r="AG619" i="3"/>
  <c r="AF619" i="3"/>
  <c r="AE619" i="3"/>
  <c r="AD619" i="3"/>
  <c r="AC619" i="3"/>
  <c r="AB619" i="3"/>
  <c r="AA619" i="3"/>
  <c r="Y619" i="3" a="1"/>
  <c r="Y619" i="3"/>
  <c r="X619" i="3" a="1"/>
  <c r="X619" i="3"/>
  <c r="W619" i="3" a="1"/>
  <c r="W619" i="3"/>
  <c r="V619" i="3" a="1"/>
  <c r="V619" i="3"/>
  <c r="T619" i="3"/>
  <c r="S619" i="3"/>
  <c r="R619" i="3"/>
  <c r="Q619" i="3"/>
  <c r="P619" i="3"/>
  <c r="O619" i="3"/>
  <c r="N619" i="3"/>
  <c r="M619" i="3"/>
  <c r="L619" i="3" a="1"/>
  <c r="L619" i="3"/>
  <c r="J619" i="3"/>
  <c r="I619" i="3" a="1"/>
  <c r="I619" i="3"/>
  <c r="G619" i="3"/>
  <c r="F619" i="3"/>
  <c r="C619" i="3"/>
  <c r="AN618" i="3"/>
  <c r="AM618" i="3"/>
  <c r="AL618" i="3"/>
  <c r="AK618" i="3"/>
  <c r="AJ618" i="3"/>
  <c r="AI618" i="3"/>
  <c r="AH618" i="3" a="1"/>
  <c r="AH618" i="3"/>
  <c r="AG618" i="3"/>
  <c r="AF618" i="3"/>
  <c r="AE618" i="3"/>
  <c r="AD618" i="3"/>
  <c r="AC618" i="3"/>
  <c r="AB618" i="3"/>
  <c r="AA618" i="3"/>
  <c r="Y618" i="3" a="1"/>
  <c r="Y618" i="3"/>
  <c r="X618" i="3" a="1"/>
  <c r="X618" i="3"/>
  <c r="W618" i="3" a="1"/>
  <c r="W618" i="3"/>
  <c r="V618" i="3" a="1"/>
  <c r="V618" i="3"/>
  <c r="T618" i="3"/>
  <c r="S618" i="3"/>
  <c r="R618" i="3"/>
  <c r="Q618" i="3"/>
  <c r="P618" i="3"/>
  <c r="O618" i="3"/>
  <c r="N618" i="3"/>
  <c r="M618" i="3"/>
  <c r="L618" i="3" a="1"/>
  <c r="L618" i="3"/>
  <c r="J618" i="3"/>
  <c r="I618" i="3" a="1"/>
  <c r="I618" i="3"/>
  <c r="G618" i="3"/>
  <c r="F618" i="3"/>
  <c r="C618" i="3"/>
  <c r="AN617" i="3"/>
  <c r="AM617" i="3"/>
  <c r="AL617" i="3"/>
  <c r="AK617" i="3"/>
  <c r="AJ617" i="3"/>
  <c r="AI617" i="3"/>
  <c r="AH617" i="3" a="1"/>
  <c r="AH617" i="3"/>
  <c r="AG617" i="3"/>
  <c r="AF617" i="3"/>
  <c r="AE617" i="3"/>
  <c r="AD617" i="3"/>
  <c r="AC617" i="3"/>
  <c r="AB617" i="3"/>
  <c r="AA617" i="3"/>
  <c r="Y617" i="3" a="1"/>
  <c r="Y617" i="3"/>
  <c r="X617" i="3" a="1"/>
  <c r="X617" i="3"/>
  <c r="W617" i="3" a="1"/>
  <c r="W617" i="3"/>
  <c r="V617" i="3" a="1"/>
  <c r="V617" i="3"/>
  <c r="T617" i="3"/>
  <c r="S617" i="3"/>
  <c r="R617" i="3"/>
  <c r="Q617" i="3"/>
  <c r="P617" i="3"/>
  <c r="O617" i="3"/>
  <c r="N617" i="3"/>
  <c r="M617" i="3"/>
  <c r="L617" i="3" a="1"/>
  <c r="L617" i="3"/>
  <c r="J617" i="3"/>
  <c r="I617" i="3" a="1"/>
  <c r="I617" i="3"/>
  <c r="G617" i="3"/>
  <c r="F617" i="3"/>
  <c r="C617" i="3"/>
  <c r="AN616" i="3"/>
  <c r="AM616" i="3"/>
  <c r="AL616" i="3"/>
  <c r="AK616" i="3"/>
  <c r="AJ616" i="3"/>
  <c r="AI616" i="3"/>
  <c r="AH616" i="3" a="1"/>
  <c r="AH616" i="3"/>
  <c r="AG616" i="3"/>
  <c r="AF616" i="3"/>
  <c r="AE616" i="3"/>
  <c r="AD616" i="3"/>
  <c r="AC616" i="3"/>
  <c r="AB616" i="3"/>
  <c r="AA616" i="3"/>
  <c r="Y616" i="3" a="1"/>
  <c r="Y616" i="3"/>
  <c r="X616" i="3" a="1"/>
  <c r="X616" i="3"/>
  <c r="W616" i="3" a="1"/>
  <c r="W616" i="3"/>
  <c r="V616" i="3" a="1"/>
  <c r="V616" i="3"/>
  <c r="T616" i="3"/>
  <c r="S616" i="3"/>
  <c r="R616" i="3"/>
  <c r="Q616" i="3"/>
  <c r="P616" i="3"/>
  <c r="O616" i="3"/>
  <c r="N616" i="3"/>
  <c r="M616" i="3"/>
  <c r="L616" i="3" a="1"/>
  <c r="L616" i="3"/>
  <c r="J616" i="3"/>
  <c r="I616" i="3" a="1"/>
  <c r="I616" i="3"/>
  <c r="G616" i="3"/>
  <c r="F616" i="3"/>
  <c r="C616" i="3"/>
  <c r="AN615" i="3"/>
  <c r="AM615" i="3"/>
  <c r="AL615" i="3"/>
  <c r="AK615" i="3"/>
  <c r="AJ615" i="3"/>
  <c r="AI615" i="3"/>
  <c r="AH615" i="3" a="1"/>
  <c r="AH615" i="3"/>
  <c r="AG615" i="3"/>
  <c r="AF615" i="3"/>
  <c r="AE615" i="3"/>
  <c r="AD615" i="3"/>
  <c r="AC615" i="3"/>
  <c r="AB615" i="3"/>
  <c r="AA615" i="3"/>
  <c r="Y615" i="3" a="1"/>
  <c r="Y615" i="3"/>
  <c r="X615" i="3" a="1"/>
  <c r="X615" i="3"/>
  <c r="W615" i="3" a="1"/>
  <c r="W615" i="3"/>
  <c r="V615" i="3" a="1"/>
  <c r="V615" i="3"/>
  <c r="T615" i="3"/>
  <c r="S615" i="3"/>
  <c r="R615" i="3"/>
  <c r="Q615" i="3"/>
  <c r="P615" i="3"/>
  <c r="O615" i="3"/>
  <c r="N615" i="3"/>
  <c r="M615" i="3"/>
  <c r="L615" i="3" a="1"/>
  <c r="L615" i="3"/>
  <c r="J615" i="3"/>
  <c r="I615" i="3" a="1"/>
  <c r="I615" i="3"/>
  <c r="G615" i="3"/>
  <c r="F615" i="3"/>
  <c r="C615" i="3"/>
  <c r="AN614" i="3"/>
  <c r="AM614" i="3"/>
  <c r="AL614" i="3"/>
  <c r="AK614" i="3"/>
  <c r="AJ614" i="3"/>
  <c r="AI614" i="3"/>
  <c r="AH614" i="3" a="1"/>
  <c r="AH614" i="3"/>
  <c r="AG614" i="3"/>
  <c r="AF614" i="3"/>
  <c r="AE614" i="3"/>
  <c r="AD614" i="3"/>
  <c r="AC614" i="3"/>
  <c r="AB614" i="3"/>
  <c r="AA614" i="3"/>
  <c r="Y614" i="3" a="1"/>
  <c r="Y614" i="3"/>
  <c r="X614" i="3" a="1"/>
  <c r="X614" i="3"/>
  <c r="W614" i="3" a="1"/>
  <c r="W614" i="3"/>
  <c r="V614" i="3" a="1"/>
  <c r="V614" i="3"/>
  <c r="T614" i="3"/>
  <c r="S614" i="3"/>
  <c r="R614" i="3"/>
  <c r="Q614" i="3"/>
  <c r="P614" i="3"/>
  <c r="O614" i="3"/>
  <c r="N614" i="3"/>
  <c r="M614" i="3"/>
  <c r="L614" i="3" a="1"/>
  <c r="L614" i="3"/>
  <c r="J614" i="3"/>
  <c r="I614" i="3" a="1"/>
  <c r="I614" i="3"/>
  <c r="G614" i="3"/>
  <c r="F614" i="3"/>
  <c r="C614" i="3"/>
  <c r="AN613" i="3"/>
  <c r="AM613" i="3"/>
  <c r="AL613" i="3"/>
  <c r="AK613" i="3"/>
  <c r="AJ613" i="3"/>
  <c r="AI613" i="3"/>
  <c r="AH613" i="3" a="1"/>
  <c r="AH613" i="3"/>
  <c r="AG613" i="3"/>
  <c r="AF613" i="3"/>
  <c r="AE613" i="3"/>
  <c r="AD613" i="3"/>
  <c r="AC613" i="3"/>
  <c r="AB613" i="3"/>
  <c r="AA613" i="3"/>
  <c r="Y613" i="3" a="1"/>
  <c r="Y613" i="3"/>
  <c r="X613" i="3" a="1"/>
  <c r="X613" i="3"/>
  <c r="W613" i="3" a="1"/>
  <c r="W613" i="3"/>
  <c r="V613" i="3" a="1"/>
  <c r="V613" i="3"/>
  <c r="T613" i="3"/>
  <c r="S613" i="3"/>
  <c r="R613" i="3"/>
  <c r="Q613" i="3"/>
  <c r="P613" i="3"/>
  <c r="O613" i="3"/>
  <c r="N613" i="3"/>
  <c r="M613" i="3"/>
  <c r="L613" i="3" a="1"/>
  <c r="L613" i="3"/>
  <c r="J613" i="3"/>
  <c r="I613" i="3" a="1"/>
  <c r="I613" i="3"/>
  <c r="G613" i="3"/>
  <c r="F613" i="3"/>
  <c r="C613" i="3"/>
  <c r="AN612" i="3"/>
  <c r="AM612" i="3"/>
  <c r="AL612" i="3"/>
  <c r="AK612" i="3"/>
  <c r="AJ612" i="3"/>
  <c r="AI612" i="3"/>
  <c r="AH612" i="3" a="1"/>
  <c r="AH612" i="3"/>
  <c r="AG612" i="3"/>
  <c r="AF612" i="3"/>
  <c r="AE612" i="3"/>
  <c r="AD612" i="3"/>
  <c r="AC612" i="3"/>
  <c r="AB612" i="3"/>
  <c r="AA612" i="3"/>
  <c r="Y612" i="3" a="1"/>
  <c r="Y612" i="3"/>
  <c r="X612" i="3" a="1"/>
  <c r="X612" i="3"/>
  <c r="W612" i="3" a="1"/>
  <c r="W612" i="3"/>
  <c r="V612" i="3" a="1"/>
  <c r="V612" i="3"/>
  <c r="T612" i="3"/>
  <c r="S612" i="3"/>
  <c r="R612" i="3"/>
  <c r="Q612" i="3"/>
  <c r="P612" i="3"/>
  <c r="O612" i="3"/>
  <c r="N612" i="3"/>
  <c r="M612" i="3"/>
  <c r="L612" i="3" a="1"/>
  <c r="L612" i="3"/>
  <c r="J612" i="3"/>
  <c r="I612" i="3" a="1"/>
  <c r="I612" i="3"/>
  <c r="G612" i="3"/>
  <c r="F612" i="3"/>
  <c r="C612" i="3"/>
  <c r="AN611" i="3"/>
  <c r="AM611" i="3"/>
  <c r="AL611" i="3"/>
  <c r="AK611" i="3"/>
  <c r="AJ611" i="3"/>
  <c r="AI611" i="3"/>
  <c r="AH611" i="3" a="1"/>
  <c r="AH611" i="3"/>
  <c r="AG611" i="3"/>
  <c r="AF611" i="3"/>
  <c r="AE611" i="3"/>
  <c r="AD611" i="3"/>
  <c r="AC611" i="3"/>
  <c r="AB611" i="3"/>
  <c r="AA611" i="3"/>
  <c r="Y611" i="3" a="1"/>
  <c r="Y611" i="3"/>
  <c r="X611" i="3" a="1"/>
  <c r="X611" i="3"/>
  <c r="W611" i="3" a="1"/>
  <c r="W611" i="3"/>
  <c r="V611" i="3" a="1"/>
  <c r="V611" i="3"/>
  <c r="T611" i="3"/>
  <c r="S611" i="3"/>
  <c r="R611" i="3"/>
  <c r="Q611" i="3"/>
  <c r="P611" i="3"/>
  <c r="O611" i="3"/>
  <c r="N611" i="3"/>
  <c r="M611" i="3"/>
  <c r="L611" i="3" a="1"/>
  <c r="L611" i="3"/>
  <c r="J611" i="3"/>
  <c r="I611" i="3" a="1"/>
  <c r="I611" i="3"/>
  <c r="G611" i="3"/>
  <c r="F611" i="3"/>
  <c r="C611" i="3"/>
  <c r="AN610" i="3"/>
  <c r="AM610" i="3"/>
  <c r="AL610" i="3"/>
  <c r="AK610" i="3"/>
  <c r="AJ610" i="3"/>
  <c r="AI610" i="3"/>
  <c r="AH610" i="3" a="1"/>
  <c r="AH610" i="3"/>
  <c r="AG610" i="3"/>
  <c r="AF610" i="3"/>
  <c r="AE610" i="3"/>
  <c r="AD610" i="3"/>
  <c r="AC610" i="3"/>
  <c r="AB610" i="3"/>
  <c r="AA610" i="3"/>
  <c r="Y610" i="3" a="1"/>
  <c r="Y610" i="3"/>
  <c r="X610" i="3" a="1"/>
  <c r="X610" i="3"/>
  <c r="W610" i="3" a="1"/>
  <c r="W610" i="3"/>
  <c r="V610" i="3" a="1"/>
  <c r="V610" i="3"/>
  <c r="T610" i="3"/>
  <c r="S610" i="3"/>
  <c r="R610" i="3"/>
  <c r="Q610" i="3"/>
  <c r="P610" i="3"/>
  <c r="O610" i="3"/>
  <c r="N610" i="3"/>
  <c r="M610" i="3"/>
  <c r="L610" i="3" a="1"/>
  <c r="L610" i="3"/>
  <c r="J610" i="3"/>
  <c r="I610" i="3" a="1"/>
  <c r="I610" i="3"/>
  <c r="G610" i="3"/>
  <c r="F610" i="3"/>
  <c r="C610" i="3"/>
  <c r="AN609" i="3"/>
  <c r="AM609" i="3"/>
  <c r="AL609" i="3"/>
  <c r="AK609" i="3"/>
  <c r="AJ609" i="3"/>
  <c r="AI609" i="3"/>
  <c r="AH609" i="3" a="1"/>
  <c r="AH609" i="3"/>
  <c r="AG609" i="3"/>
  <c r="AF609" i="3"/>
  <c r="AE609" i="3"/>
  <c r="AD609" i="3"/>
  <c r="AC609" i="3"/>
  <c r="AB609" i="3"/>
  <c r="AA609" i="3"/>
  <c r="Y609" i="3" a="1"/>
  <c r="Y609" i="3"/>
  <c r="X609" i="3" a="1"/>
  <c r="X609" i="3"/>
  <c r="W609" i="3" a="1"/>
  <c r="W609" i="3"/>
  <c r="V609" i="3" a="1"/>
  <c r="V609" i="3"/>
  <c r="T609" i="3"/>
  <c r="S609" i="3"/>
  <c r="R609" i="3"/>
  <c r="Q609" i="3"/>
  <c r="P609" i="3"/>
  <c r="O609" i="3"/>
  <c r="N609" i="3"/>
  <c r="M609" i="3"/>
  <c r="L609" i="3" a="1"/>
  <c r="L609" i="3"/>
  <c r="J609" i="3"/>
  <c r="I609" i="3" a="1"/>
  <c r="I609" i="3"/>
  <c r="G609" i="3"/>
  <c r="F609" i="3"/>
  <c r="C609" i="3"/>
  <c r="AN608" i="3"/>
  <c r="AM608" i="3"/>
  <c r="AL608" i="3"/>
  <c r="AK608" i="3"/>
  <c r="AJ608" i="3"/>
  <c r="AI608" i="3"/>
  <c r="AH608" i="3" a="1"/>
  <c r="AH608" i="3"/>
  <c r="AG608" i="3"/>
  <c r="AF608" i="3"/>
  <c r="AE608" i="3"/>
  <c r="AD608" i="3"/>
  <c r="AC608" i="3"/>
  <c r="AB608" i="3"/>
  <c r="AA608" i="3"/>
  <c r="Y608" i="3" a="1"/>
  <c r="Y608" i="3"/>
  <c r="X608" i="3" a="1"/>
  <c r="X608" i="3"/>
  <c r="W608" i="3" a="1"/>
  <c r="W608" i="3"/>
  <c r="V608" i="3" a="1"/>
  <c r="V608" i="3"/>
  <c r="T608" i="3"/>
  <c r="S608" i="3"/>
  <c r="R608" i="3"/>
  <c r="Q608" i="3"/>
  <c r="P608" i="3"/>
  <c r="O608" i="3"/>
  <c r="N608" i="3"/>
  <c r="M608" i="3"/>
  <c r="L608" i="3" a="1"/>
  <c r="L608" i="3"/>
  <c r="J608" i="3"/>
  <c r="I608" i="3" a="1"/>
  <c r="I608" i="3"/>
  <c r="G608" i="3"/>
  <c r="F608" i="3"/>
  <c r="C608" i="3"/>
  <c r="AN607" i="3"/>
  <c r="AM607" i="3"/>
  <c r="AL607" i="3"/>
  <c r="AK607" i="3"/>
  <c r="AJ607" i="3"/>
  <c r="AI607" i="3"/>
  <c r="AH607" i="3" a="1"/>
  <c r="AH607" i="3"/>
  <c r="AG607" i="3"/>
  <c r="AF607" i="3"/>
  <c r="AE607" i="3"/>
  <c r="AD607" i="3"/>
  <c r="AC607" i="3"/>
  <c r="AB607" i="3"/>
  <c r="AA607" i="3"/>
  <c r="Y607" i="3" a="1"/>
  <c r="Y607" i="3"/>
  <c r="X607" i="3" a="1"/>
  <c r="X607" i="3"/>
  <c r="W607" i="3" a="1"/>
  <c r="W607" i="3"/>
  <c r="V607" i="3" a="1"/>
  <c r="V607" i="3"/>
  <c r="T607" i="3"/>
  <c r="S607" i="3"/>
  <c r="R607" i="3"/>
  <c r="Q607" i="3"/>
  <c r="P607" i="3"/>
  <c r="O607" i="3"/>
  <c r="N607" i="3"/>
  <c r="M607" i="3"/>
  <c r="L607" i="3" a="1"/>
  <c r="L607" i="3"/>
  <c r="J607" i="3"/>
  <c r="I607" i="3" a="1"/>
  <c r="I607" i="3"/>
  <c r="G607" i="3"/>
  <c r="F607" i="3"/>
  <c r="C607" i="3"/>
  <c r="AN606" i="3"/>
  <c r="AM606" i="3"/>
  <c r="AL606" i="3"/>
  <c r="AK606" i="3"/>
  <c r="AJ606" i="3"/>
  <c r="AI606" i="3"/>
  <c r="AH606" i="3" a="1"/>
  <c r="AH606" i="3"/>
  <c r="AG606" i="3"/>
  <c r="AF606" i="3"/>
  <c r="AE606" i="3"/>
  <c r="AD606" i="3"/>
  <c r="AC606" i="3"/>
  <c r="AB606" i="3"/>
  <c r="AA606" i="3"/>
  <c r="Y606" i="3" a="1"/>
  <c r="Y606" i="3"/>
  <c r="X606" i="3" a="1"/>
  <c r="X606" i="3"/>
  <c r="W606" i="3" a="1"/>
  <c r="W606" i="3"/>
  <c r="V606" i="3" a="1"/>
  <c r="V606" i="3"/>
  <c r="T606" i="3"/>
  <c r="S606" i="3"/>
  <c r="R606" i="3"/>
  <c r="Q606" i="3"/>
  <c r="P606" i="3"/>
  <c r="O606" i="3"/>
  <c r="N606" i="3"/>
  <c r="M606" i="3"/>
  <c r="L606" i="3" a="1"/>
  <c r="L606" i="3"/>
  <c r="J606" i="3"/>
  <c r="I606" i="3" a="1"/>
  <c r="I606" i="3"/>
  <c r="G606" i="3"/>
  <c r="F606" i="3"/>
  <c r="C606" i="3"/>
  <c r="AN605" i="3"/>
  <c r="AM605" i="3"/>
  <c r="AL605" i="3"/>
  <c r="AK605" i="3"/>
  <c r="AJ605" i="3"/>
  <c r="AI605" i="3"/>
  <c r="AH605" i="3" a="1"/>
  <c r="AH605" i="3"/>
  <c r="AG605" i="3"/>
  <c r="AF605" i="3"/>
  <c r="AE605" i="3"/>
  <c r="AD605" i="3"/>
  <c r="AC605" i="3"/>
  <c r="AB605" i="3"/>
  <c r="AA605" i="3"/>
  <c r="Y605" i="3" a="1"/>
  <c r="Y605" i="3"/>
  <c r="X605" i="3" a="1"/>
  <c r="X605" i="3"/>
  <c r="W605" i="3" a="1"/>
  <c r="W605" i="3"/>
  <c r="V605" i="3" a="1"/>
  <c r="V605" i="3"/>
  <c r="T605" i="3"/>
  <c r="S605" i="3"/>
  <c r="R605" i="3"/>
  <c r="Q605" i="3"/>
  <c r="P605" i="3"/>
  <c r="O605" i="3"/>
  <c r="N605" i="3"/>
  <c r="M605" i="3"/>
  <c r="L605" i="3" a="1"/>
  <c r="L605" i="3"/>
  <c r="J605" i="3"/>
  <c r="I605" i="3" a="1"/>
  <c r="I605" i="3"/>
  <c r="G605" i="3"/>
  <c r="F605" i="3"/>
  <c r="C605" i="3"/>
  <c r="AN604" i="3"/>
  <c r="AM604" i="3"/>
  <c r="AL604" i="3"/>
  <c r="AK604" i="3"/>
  <c r="AJ604" i="3"/>
  <c r="AI604" i="3"/>
  <c r="AH604" i="3" a="1"/>
  <c r="AH604" i="3"/>
  <c r="AG604" i="3"/>
  <c r="AF604" i="3"/>
  <c r="AE604" i="3"/>
  <c r="AD604" i="3"/>
  <c r="AC604" i="3"/>
  <c r="AB604" i="3"/>
  <c r="AA604" i="3"/>
  <c r="Y604" i="3" a="1"/>
  <c r="Y604" i="3"/>
  <c r="X604" i="3" a="1"/>
  <c r="X604" i="3"/>
  <c r="W604" i="3" a="1"/>
  <c r="W604" i="3"/>
  <c r="V604" i="3" a="1"/>
  <c r="V604" i="3"/>
  <c r="T604" i="3"/>
  <c r="S604" i="3"/>
  <c r="R604" i="3"/>
  <c r="Q604" i="3"/>
  <c r="P604" i="3"/>
  <c r="O604" i="3"/>
  <c r="N604" i="3"/>
  <c r="M604" i="3"/>
  <c r="L604" i="3" a="1"/>
  <c r="L604" i="3"/>
  <c r="J604" i="3"/>
  <c r="I604" i="3" a="1"/>
  <c r="I604" i="3"/>
  <c r="G604" i="3"/>
  <c r="F604" i="3"/>
  <c r="C604" i="3"/>
  <c r="AN603" i="3"/>
  <c r="AM603" i="3"/>
  <c r="AL603" i="3"/>
  <c r="AK603" i="3"/>
  <c r="AJ603" i="3"/>
  <c r="AI603" i="3"/>
  <c r="AH603" i="3" a="1"/>
  <c r="AH603" i="3"/>
  <c r="AG603" i="3"/>
  <c r="AF603" i="3"/>
  <c r="AE603" i="3"/>
  <c r="AD603" i="3"/>
  <c r="AC603" i="3"/>
  <c r="AB603" i="3"/>
  <c r="AA603" i="3"/>
  <c r="Y603" i="3" a="1"/>
  <c r="Y603" i="3"/>
  <c r="X603" i="3" a="1"/>
  <c r="X603" i="3"/>
  <c r="W603" i="3" a="1"/>
  <c r="W603" i="3"/>
  <c r="V603" i="3" a="1"/>
  <c r="V603" i="3"/>
  <c r="T603" i="3"/>
  <c r="S603" i="3"/>
  <c r="R603" i="3"/>
  <c r="Q603" i="3"/>
  <c r="P603" i="3"/>
  <c r="O603" i="3"/>
  <c r="N603" i="3"/>
  <c r="M603" i="3"/>
  <c r="L603" i="3" a="1"/>
  <c r="L603" i="3"/>
  <c r="J603" i="3"/>
  <c r="I603" i="3" a="1"/>
  <c r="I603" i="3"/>
  <c r="G603" i="3"/>
  <c r="F603" i="3"/>
  <c r="C603" i="3"/>
  <c r="AN602" i="3"/>
  <c r="AM602" i="3"/>
  <c r="AL602" i="3"/>
  <c r="AK602" i="3"/>
  <c r="AJ602" i="3"/>
  <c r="AI602" i="3"/>
  <c r="AH602" i="3" a="1"/>
  <c r="AH602" i="3"/>
  <c r="AG602" i="3"/>
  <c r="AF602" i="3"/>
  <c r="AE602" i="3"/>
  <c r="AD602" i="3"/>
  <c r="AC602" i="3"/>
  <c r="AB602" i="3"/>
  <c r="AA602" i="3"/>
  <c r="Y602" i="3" a="1"/>
  <c r="Y602" i="3"/>
  <c r="X602" i="3" a="1"/>
  <c r="X602" i="3"/>
  <c r="W602" i="3" a="1"/>
  <c r="W602" i="3"/>
  <c r="V602" i="3" a="1"/>
  <c r="V602" i="3"/>
  <c r="T602" i="3"/>
  <c r="S602" i="3"/>
  <c r="R602" i="3"/>
  <c r="Q602" i="3"/>
  <c r="P602" i="3"/>
  <c r="O602" i="3"/>
  <c r="N602" i="3"/>
  <c r="M602" i="3"/>
  <c r="L602" i="3" a="1"/>
  <c r="L602" i="3"/>
  <c r="J602" i="3"/>
  <c r="I602" i="3" a="1"/>
  <c r="I602" i="3"/>
  <c r="G602" i="3"/>
  <c r="F602" i="3"/>
  <c r="C602" i="3"/>
  <c r="AN601" i="3"/>
  <c r="AM601" i="3"/>
  <c r="AL601" i="3"/>
  <c r="AK601" i="3"/>
  <c r="AJ601" i="3"/>
  <c r="AI601" i="3"/>
  <c r="AH601" i="3" a="1"/>
  <c r="AH601" i="3"/>
  <c r="AG601" i="3"/>
  <c r="AF601" i="3"/>
  <c r="AE601" i="3"/>
  <c r="AD601" i="3"/>
  <c r="AC601" i="3"/>
  <c r="AB601" i="3"/>
  <c r="AA601" i="3"/>
  <c r="Y601" i="3" a="1"/>
  <c r="Y601" i="3"/>
  <c r="X601" i="3" a="1"/>
  <c r="X601" i="3"/>
  <c r="W601" i="3" a="1"/>
  <c r="W601" i="3"/>
  <c r="V601" i="3" a="1"/>
  <c r="V601" i="3"/>
  <c r="T601" i="3"/>
  <c r="S601" i="3"/>
  <c r="R601" i="3"/>
  <c r="Q601" i="3"/>
  <c r="P601" i="3"/>
  <c r="O601" i="3"/>
  <c r="N601" i="3"/>
  <c r="M601" i="3"/>
  <c r="L601" i="3" a="1"/>
  <c r="L601" i="3"/>
  <c r="J601" i="3"/>
  <c r="I601" i="3" a="1"/>
  <c r="I601" i="3"/>
  <c r="G601" i="3"/>
  <c r="F601" i="3"/>
  <c r="C601" i="3"/>
  <c r="AN600" i="3"/>
  <c r="AM600" i="3"/>
  <c r="AL600" i="3"/>
  <c r="AK600" i="3"/>
  <c r="AJ600" i="3"/>
  <c r="AI600" i="3"/>
  <c r="AH600" i="3" a="1"/>
  <c r="AH600" i="3"/>
  <c r="AG600" i="3"/>
  <c r="AF600" i="3"/>
  <c r="AE600" i="3"/>
  <c r="AD600" i="3"/>
  <c r="AC600" i="3"/>
  <c r="AB600" i="3"/>
  <c r="AA600" i="3"/>
  <c r="Y600" i="3" a="1"/>
  <c r="Y600" i="3"/>
  <c r="X600" i="3" a="1"/>
  <c r="X600" i="3"/>
  <c r="W600" i="3" a="1"/>
  <c r="W600" i="3"/>
  <c r="V600" i="3" a="1"/>
  <c r="V600" i="3"/>
  <c r="T600" i="3"/>
  <c r="S600" i="3"/>
  <c r="R600" i="3"/>
  <c r="Q600" i="3"/>
  <c r="P600" i="3"/>
  <c r="O600" i="3"/>
  <c r="N600" i="3"/>
  <c r="M600" i="3"/>
  <c r="L600" i="3" a="1"/>
  <c r="L600" i="3"/>
  <c r="J600" i="3"/>
  <c r="I600" i="3" a="1"/>
  <c r="I600" i="3"/>
  <c r="G600" i="3"/>
  <c r="F600" i="3"/>
  <c r="C600" i="3"/>
  <c r="AN599" i="3"/>
  <c r="AM599" i="3"/>
  <c r="AL599" i="3"/>
  <c r="AK599" i="3"/>
  <c r="AJ599" i="3"/>
  <c r="AI599" i="3"/>
  <c r="AH599" i="3" a="1"/>
  <c r="AH599" i="3"/>
  <c r="AG599" i="3"/>
  <c r="AF599" i="3"/>
  <c r="AE599" i="3"/>
  <c r="AD599" i="3"/>
  <c r="AC599" i="3"/>
  <c r="AB599" i="3"/>
  <c r="AA599" i="3"/>
  <c r="Y599" i="3" a="1"/>
  <c r="Y599" i="3"/>
  <c r="X599" i="3" a="1"/>
  <c r="X599" i="3"/>
  <c r="W599" i="3" a="1"/>
  <c r="W599" i="3"/>
  <c r="V599" i="3" a="1"/>
  <c r="V599" i="3"/>
  <c r="T599" i="3"/>
  <c r="S599" i="3"/>
  <c r="R599" i="3"/>
  <c r="Q599" i="3"/>
  <c r="P599" i="3"/>
  <c r="O599" i="3"/>
  <c r="N599" i="3"/>
  <c r="M599" i="3"/>
  <c r="L599" i="3" a="1"/>
  <c r="L599" i="3"/>
  <c r="J599" i="3"/>
  <c r="I599" i="3" a="1"/>
  <c r="I599" i="3"/>
  <c r="G599" i="3"/>
  <c r="F599" i="3"/>
  <c r="C599" i="3"/>
  <c r="AN598" i="3"/>
  <c r="AM598" i="3"/>
  <c r="AL598" i="3"/>
  <c r="AK598" i="3"/>
  <c r="AJ598" i="3"/>
  <c r="AI598" i="3"/>
  <c r="AH598" i="3" a="1"/>
  <c r="AH598" i="3"/>
  <c r="AG598" i="3"/>
  <c r="AF598" i="3"/>
  <c r="AE598" i="3"/>
  <c r="AD598" i="3"/>
  <c r="AC598" i="3"/>
  <c r="AB598" i="3"/>
  <c r="AA598" i="3"/>
  <c r="Y598" i="3" a="1"/>
  <c r="Y598" i="3"/>
  <c r="X598" i="3" a="1"/>
  <c r="X598" i="3"/>
  <c r="W598" i="3" a="1"/>
  <c r="W598" i="3"/>
  <c r="V598" i="3" a="1"/>
  <c r="V598" i="3"/>
  <c r="T598" i="3"/>
  <c r="S598" i="3"/>
  <c r="R598" i="3"/>
  <c r="Q598" i="3"/>
  <c r="P598" i="3"/>
  <c r="O598" i="3"/>
  <c r="N598" i="3"/>
  <c r="M598" i="3"/>
  <c r="L598" i="3" a="1"/>
  <c r="L598" i="3"/>
  <c r="J598" i="3"/>
  <c r="I598" i="3" a="1"/>
  <c r="I598" i="3"/>
  <c r="G598" i="3"/>
  <c r="F598" i="3"/>
  <c r="C598" i="3"/>
  <c r="AN597" i="3"/>
  <c r="AM597" i="3"/>
  <c r="AL597" i="3"/>
  <c r="AK597" i="3"/>
  <c r="AJ597" i="3"/>
  <c r="AI597" i="3"/>
  <c r="AH597" i="3" a="1"/>
  <c r="AH597" i="3"/>
  <c r="AG597" i="3"/>
  <c r="AF597" i="3"/>
  <c r="AE597" i="3"/>
  <c r="AD597" i="3"/>
  <c r="AC597" i="3"/>
  <c r="AB597" i="3"/>
  <c r="AA597" i="3"/>
  <c r="Y597" i="3" a="1"/>
  <c r="Y597" i="3"/>
  <c r="X597" i="3" a="1"/>
  <c r="X597" i="3"/>
  <c r="W597" i="3" a="1"/>
  <c r="W597" i="3"/>
  <c r="V597" i="3" a="1"/>
  <c r="V597" i="3"/>
  <c r="T597" i="3"/>
  <c r="S597" i="3"/>
  <c r="R597" i="3"/>
  <c r="Q597" i="3"/>
  <c r="P597" i="3"/>
  <c r="O597" i="3"/>
  <c r="N597" i="3"/>
  <c r="M597" i="3"/>
  <c r="L597" i="3" a="1"/>
  <c r="L597" i="3"/>
  <c r="J597" i="3"/>
  <c r="I597" i="3" a="1"/>
  <c r="I597" i="3"/>
  <c r="G597" i="3"/>
  <c r="F597" i="3"/>
  <c r="C597" i="3"/>
  <c r="AN596" i="3"/>
  <c r="AM596" i="3"/>
  <c r="AL596" i="3"/>
  <c r="AK596" i="3"/>
  <c r="AJ596" i="3"/>
  <c r="AI596" i="3"/>
  <c r="AH596" i="3" a="1"/>
  <c r="AH596" i="3"/>
  <c r="AG596" i="3"/>
  <c r="AF596" i="3"/>
  <c r="AE596" i="3"/>
  <c r="AD596" i="3"/>
  <c r="AC596" i="3"/>
  <c r="AB596" i="3"/>
  <c r="AA596" i="3"/>
  <c r="Y596" i="3" a="1"/>
  <c r="Y596" i="3"/>
  <c r="X596" i="3" a="1"/>
  <c r="X596" i="3"/>
  <c r="W596" i="3" a="1"/>
  <c r="W596" i="3"/>
  <c r="V596" i="3" a="1"/>
  <c r="V596" i="3"/>
  <c r="T596" i="3"/>
  <c r="S596" i="3"/>
  <c r="R596" i="3"/>
  <c r="Q596" i="3"/>
  <c r="P596" i="3"/>
  <c r="O596" i="3"/>
  <c r="N596" i="3"/>
  <c r="M596" i="3"/>
  <c r="L596" i="3" a="1"/>
  <c r="L596" i="3"/>
  <c r="J596" i="3"/>
  <c r="I596" i="3" a="1"/>
  <c r="I596" i="3"/>
  <c r="G596" i="3"/>
  <c r="F596" i="3"/>
  <c r="C596" i="3"/>
  <c r="AN595" i="3"/>
  <c r="AM595" i="3"/>
  <c r="AL595" i="3"/>
  <c r="AK595" i="3"/>
  <c r="AJ595" i="3"/>
  <c r="AI595" i="3"/>
  <c r="AH595" i="3" a="1"/>
  <c r="AH595" i="3"/>
  <c r="AG595" i="3"/>
  <c r="AF595" i="3"/>
  <c r="AE595" i="3"/>
  <c r="AD595" i="3"/>
  <c r="AC595" i="3"/>
  <c r="AB595" i="3"/>
  <c r="AA595" i="3"/>
  <c r="Y595" i="3" a="1"/>
  <c r="Y595" i="3"/>
  <c r="X595" i="3" a="1"/>
  <c r="X595" i="3"/>
  <c r="W595" i="3" a="1"/>
  <c r="W595" i="3"/>
  <c r="V595" i="3" a="1"/>
  <c r="V595" i="3"/>
  <c r="T595" i="3"/>
  <c r="S595" i="3"/>
  <c r="R595" i="3"/>
  <c r="Q595" i="3"/>
  <c r="P595" i="3"/>
  <c r="O595" i="3"/>
  <c r="N595" i="3"/>
  <c r="M595" i="3"/>
  <c r="L595" i="3" a="1"/>
  <c r="L595" i="3"/>
  <c r="J595" i="3"/>
  <c r="I595" i="3" a="1"/>
  <c r="I595" i="3"/>
  <c r="G595" i="3"/>
  <c r="F595" i="3"/>
  <c r="C595" i="3"/>
  <c r="AN594" i="3"/>
  <c r="AM594" i="3"/>
  <c r="AL594" i="3"/>
  <c r="AK594" i="3"/>
  <c r="AJ594" i="3"/>
  <c r="AI594" i="3"/>
  <c r="AH594" i="3" a="1"/>
  <c r="AH594" i="3"/>
  <c r="AG594" i="3"/>
  <c r="AF594" i="3"/>
  <c r="AE594" i="3"/>
  <c r="AD594" i="3"/>
  <c r="AC594" i="3"/>
  <c r="AB594" i="3"/>
  <c r="AA594" i="3"/>
  <c r="Y594" i="3" a="1"/>
  <c r="Y594" i="3"/>
  <c r="X594" i="3" a="1"/>
  <c r="X594" i="3"/>
  <c r="W594" i="3" a="1"/>
  <c r="W594" i="3"/>
  <c r="V594" i="3" a="1"/>
  <c r="V594" i="3"/>
  <c r="T594" i="3"/>
  <c r="S594" i="3"/>
  <c r="R594" i="3"/>
  <c r="Q594" i="3"/>
  <c r="P594" i="3"/>
  <c r="O594" i="3"/>
  <c r="N594" i="3"/>
  <c r="M594" i="3"/>
  <c r="L594" i="3" a="1"/>
  <c r="L594" i="3"/>
  <c r="J594" i="3"/>
  <c r="I594" i="3" a="1"/>
  <c r="I594" i="3"/>
  <c r="G594" i="3"/>
  <c r="F594" i="3"/>
  <c r="C594" i="3"/>
  <c r="AN593" i="3"/>
  <c r="AM593" i="3"/>
  <c r="AL593" i="3"/>
  <c r="AK593" i="3"/>
  <c r="AJ593" i="3"/>
  <c r="AI593" i="3"/>
  <c r="AH593" i="3" a="1"/>
  <c r="AH593" i="3"/>
  <c r="AG593" i="3"/>
  <c r="AF593" i="3"/>
  <c r="AE593" i="3"/>
  <c r="AD593" i="3"/>
  <c r="AC593" i="3"/>
  <c r="AB593" i="3"/>
  <c r="AA593" i="3"/>
  <c r="Y593" i="3" a="1"/>
  <c r="Y593" i="3"/>
  <c r="X593" i="3" a="1"/>
  <c r="X593" i="3"/>
  <c r="W593" i="3" a="1"/>
  <c r="W593" i="3"/>
  <c r="V593" i="3" a="1"/>
  <c r="V593" i="3"/>
  <c r="T593" i="3"/>
  <c r="S593" i="3"/>
  <c r="R593" i="3"/>
  <c r="Q593" i="3"/>
  <c r="P593" i="3"/>
  <c r="O593" i="3"/>
  <c r="N593" i="3"/>
  <c r="M593" i="3"/>
  <c r="L593" i="3" a="1"/>
  <c r="L593" i="3"/>
  <c r="J593" i="3"/>
  <c r="I593" i="3" a="1"/>
  <c r="I593" i="3"/>
  <c r="G593" i="3"/>
  <c r="F593" i="3"/>
  <c r="C593" i="3"/>
  <c r="AN592" i="3"/>
  <c r="AM592" i="3"/>
  <c r="AL592" i="3"/>
  <c r="AK592" i="3"/>
  <c r="AJ592" i="3"/>
  <c r="AI592" i="3"/>
  <c r="AH592" i="3" a="1"/>
  <c r="AH592" i="3"/>
  <c r="AG592" i="3"/>
  <c r="AF592" i="3"/>
  <c r="AE592" i="3"/>
  <c r="AD592" i="3"/>
  <c r="AC592" i="3"/>
  <c r="AB592" i="3"/>
  <c r="AA592" i="3"/>
  <c r="Y592" i="3" a="1"/>
  <c r="Y592" i="3"/>
  <c r="X592" i="3" a="1"/>
  <c r="X592" i="3"/>
  <c r="W592" i="3" a="1"/>
  <c r="W592" i="3"/>
  <c r="V592" i="3" a="1"/>
  <c r="V592" i="3"/>
  <c r="T592" i="3"/>
  <c r="S592" i="3"/>
  <c r="R592" i="3"/>
  <c r="Q592" i="3"/>
  <c r="P592" i="3"/>
  <c r="O592" i="3"/>
  <c r="N592" i="3"/>
  <c r="M592" i="3"/>
  <c r="L592" i="3" a="1"/>
  <c r="L592" i="3"/>
  <c r="J592" i="3"/>
  <c r="I592" i="3" a="1"/>
  <c r="I592" i="3"/>
  <c r="G592" i="3"/>
  <c r="F592" i="3"/>
  <c r="C592" i="3"/>
  <c r="AN591" i="3"/>
  <c r="AM591" i="3"/>
  <c r="AL591" i="3"/>
  <c r="AK591" i="3"/>
  <c r="AJ591" i="3"/>
  <c r="AI591" i="3"/>
  <c r="AH591" i="3" a="1"/>
  <c r="AH591" i="3"/>
  <c r="AG591" i="3"/>
  <c r="AF591" i="3"/>
  <c r="AE591" i="3"/>
  <c r="AD591" i="3"/>
  <c r="AC591" i="3"/>
  <c r="AB591" i="3"/>
  <c r="AA591" i="3"/>
  <c r="Y591" i="3" a="1"/>
  <c r="Y591" i="3"/>
  <c r="X591" i="3" a="1"/>
  <c r="X591" i="3"/>
  <c r="W591" i="3" a="1"/>
  <c r="W591" i="3"/>
  <c r="V591" i="3" a="1"/>
  <c r="V591" i="3"/>
  <c r="T591" i="3"/>
  <c r="S591" i="3"/>
  <c r="R591" i="3"/>
  <c r="Q591" i="3"/>
  <c r="P591" i="3"/>
  <c r="O591" i="3"/>
  <c r="N591" i="3"/>
  <c r="M591" i="3"/>
  <c r="L591" i="3" a="1"/>
  <c r="L591" i="3"/>
  <c r="J591" i="3"/>
  <c r="I591" i="3" a="1"/>
  <c r="I591" i="3"/>
  <c r="G591" i="3"/>
  <c r="F591" i="3"/>
  <c r="C591" i="3"/>
  <c r="AN590" i="3"/>
  <c r="AM590" i="3"/>
  <c r="AL590" i="3"/>
  <c r="AK590" i="3"/>
  <c r="AJ590" i="3"/>
  <c r="AI590" i="3"/>
  <c r="AH590" i="3" a="1"/>
  <c r="AH590" i="3"/>
  <c r="AG590" i="3"/>
  <c r="AF590" i="3"/>
  <c r="AE590" i="3"/>
  <c r="AD590" i="3"/>
  <c r="AC590" i="3"/>
  <c r="AB590" i="3"/>
  <c r="AA590" i="3"/>
  <c r="Y590" i="3" a="1"/>
  <c r="Y590" i="3"/>
  <c r="X590" i="3" a="1"/>
  <c r="X590" i="3"/>
  <c r="W590" i="3" a="1"/>
  <c r="W590" i="3"/>
  <c r="V590" i="3" a="1"/>
  <c r="V590" i="3"/>
  <c r="T590" i="3"/>
  <c r="S590" i="3"/>
  <c r="R590" i="3"/>
  <c r="Q590" i="3"/>
  <c r="P590" i="3"/>
  <c r="O590" i="3"/>
  <c r="N590" i="3"/>
  <c r="M590" i="3"/>
  <c r="L590" i="3" a="1"/>
  <c r="L590" i="3"/>
  <c r="J590" i="3"/>
  <c r="I590" i="3" a="1"/>
  <c r="I590" i="3"/>
  <c r="G590" i="3"/>
  <c r="F590" i="3"/>
  <c r="C590" i="3"/>
  <c r="AN589" i="3"/>
  <c r="AM589" i="3"/>
  <c r="AL589" i="3"/>
  <c r="AK589" i="3"/>
  <c r="AJ589" i="3"/>
  <c r="AI589" i="3"/>
  <c r="AH589" i="3" a="1"/>
  <c r="AH589" i="3"/>
  <c r="AG589" i="3"/>
  <c r="AF589" i="3"/>
  <c r="AE589" i="3"/>
  <c r="AD589" i="3"/>
  <c r="AC589" i="3"/>
  <c r="AB589" i="3"/>
  <c r="AA589" i="3"/>
  <c r="Y589" i="3" a="1"/>
  <c r="Y589" i="3"/>
  <c r="X589" i="3" a="1"/>
  <c r="X589" i="3"/>
  <c r="W589" i="3" a="1"/>
  <c r="W589" i="3"/>
  <c r="V589" i="3" a="1"/>
  <c r="V589" i="3"/>
  <c r="T589" i="3"/>
  <c r="S589" i="3"/>
  <c r="R589" i="3"/>
  <c r="Q589" i="3"/>
  <c r="P589" i="3"/>
  <c r="O589" i="3"/>
  <c r="N589" i="3"/>
  <c r="M589" i="3"/>
  <c r="L589" i="3" a="1"/>
  <c r="L589" i="3"/>
  <c r="J589" i="3"/>
  <c r="I589" i="3" a="1"/>
  <c r="I589" i="3"/>
  <c r="G589" i="3"/>
  <c r="F589" i="3"/>
  <c r="C589" i="3"/>
  <c r="AN588" i="3"/>
  <c r="AM588" i="3"/>
  <c r="AL588" i="3"/>
  <c r="AK588" i="3"/>
  <c r="AJ588" i="3"/>
  <c r="AI588" i="3"/>
  <c r="AH588" i="3" a="1"/>
  <c r="AH588" i="3"/>
  <c r="AG588" i="3"/>
  <c r="AF588" i="3"/>
  <c r="AE588" i="3"/>
  <c r="AD588" i="3"/>
  <c r="AC588" i="3"/>
  <c r="AB588" i="3"/>
  <c r="AA588" i="3"/>
  <c r="Y588" i="3" a="1"/>
  <c r="Y588" i="3"/>
  <c r="X588" i="3" a="1"/>
  <c r="X588" i="3"/>
  <c r="W588" i="3" a="1"/>
  <c r="W588" i="3"/>
  <c r="V588" i="3" a="1"/>
  <c r="V588" i="3"/>
  <c r="T588" i="3"/>
  <c r="S588" i="3"/>
  <c r="R588" i="3"/>
  <c r="Q588" i="3"/>
  <c r="P588" i="3"/>
  <c r="O588" i="3"/>
  <c r="N588" i="3"/>
  <c r="M588" i="3"/>
  <c r="L588" i="3" a="1"/>
  <c r="L588" i="3"/>
  <c r="J588" i="3"/>
  <c r="I588" i="3" a="1"/>
  <c r="I588" i="3"/>
  <c r="G588" i="3"/>
  <c r="F588" i="3"/>
  <c r="C588" i="3"/>
  <c r="AN587" i="3"/>
  <c r="AM587" i="3"/>
  <c r="AL587" i="3"/>
  <c r="AK587" i="3"/>
  <c r="AJ587" i="3"/>
  <c r="AI587" i="3"/>
  <c r="AH587" i="3" a="1"/>
  <c r="AH587" i="3"/>
  <c r="AG587" i="3"/>
  <c r="AF587" i="3"/>
  <c r="AE587" i="3"/>
  <c r="AD587" i="3"/>
  <c r="AC587" i="3"/>
  <c r="AB587" i="3"/>
  <c r="AA587" i="3"/>
  <c r="Y587" i="3" a="1"/>
  <c r="Y587" i="3"/>
  <c r="X587" i="3" a="1"/>
  <c r="X587" i="3"/>
  <c r="W587" i="3" a="1"/>
  <c r="W587" i="3"/>
  <c r="V587" i="3" a="1"/>
  <c r="V587" i="3"/>
  <c r="T587" i="3"/>
  <c r="S587" i="3"/>
  <c r="R587" i="3"/>
  <c r="Q587" i="3"/>
  <c r="P587" i="3"/>
  <c r="O587" i="3"/>
  <c r="N587" i="3"/>
  <c r="M587" i="3"/>
  <c r="L587" i="3" a="1"/>
  <c r="L587" i="3"/>
  <c r="J587" i="3"/>
  <c r="I587" i="3" a="1"/>
  <c r="I587" i="3"/>
  <c r="G587" i="3"/>
  <c r="F587" i="3"/>
  <c r="C587" i="3"/>
  <c r="AN586" i="3"/>
  <c r="AM586" i="3"/>
  <c r="AL586" i="3"/>
  <c r="AK586" i="3"/>
  <c r="AJ586" i="3"/>
  <c r="AI586" i="3"/>
  <c r="AH586" i="3" a="1"/>
  <c r="AH586" i="3"/>
  <c r="AG586" i="3"/>
  <c r="AF586" i="3"/>
  <c r="AE586" i="3"/>
  <c r="AD586" i="3"/>
  <c r="AC586" i="3"/>
  <c r="AB586" i="3"/>
  <c r="AA586" i="3"/>
  <c r="Y586" i="3" a="1"/>
  <c r="Y586" i="3"/>
  <c r="X586" i="3" a="1"/>
  <c r="X586" i="3"/>
  <c r="W586" i="3" a="1"/>
  <c r="W586" i="3"/>
  <c r="V586" i="3" a="1"/>
  <c r="V586" i="3"/>
  <c r="T586" i="3"/>
  <c r="S586" i="3"/>
  <c r="R586" i="3"/>
  <c r="Q586" i="3"/>
  <c r="P586" i="3"/>
  <c r="O586" i="3"/>
  <c r="N586" i="3"/>
  <c r="M586" i="3"/>
  <c r="L586" i="3" a="1"/>
  <c r="L586" i="3"/>
  <c r="J586" i="3"/>
  <c r="I586" i="3" a="1"/>
  <c r="I586" i="3"/>
  <c r="G586" i="3"/>
  <c r="F586" i="3"/>
  <c r="C586" i="3"/>
  <c r="AN585" i="3"/>
  <c r="AM585" i="3"/>
  <c r="AL585" i="3"/>
  <c r="AK585" i="3"/>
  <c r="AJ585" i="3"/>
  <c r="AI585" i="3"/>
  <c r="AH585" i="3" a="1"/>
  <c r="AH585" i="3"/>
  <c r="AG585" i="3"/>
  <c r="AF585" i="3"/>
  <c r="AE585" i="3"/>
  <c r="AD585" i="3"/>
  <c r="AC585" i="3"/>
  <c r="AB585" i="3"/>
  <c r="AA585" i="3"/>
  <c r="Y585" i="3" a="1"/>
  <c r="Y585" i="3"/>
  <c r="X585" i="3" a="1"/>
  <c r="X585" i="3"/>
  <c r="W585" i="3" a="1"/>
  <c r="W585" i="3"/>
  <c r="V585" i="3" a="1"/>
  <c r="V585" i="3"/>
  <c r="T585" i="3"/>
  <c r="S585" i="3"/>
  <c r="R585" i="3"/>
  <c r="Q585" i="3"/>
  <c r="P585" i="3"/>
  <c r="O585" i="3"/>
  <c r="N585" i="3"/>
  <c r="M585" i="3"/>
  <c r="L585" i="3" a="1"/>
  <c r="L585" i="3"/>
  <c r="J585" i="3"/>
  <c r="I585" i="3" a="1"/>
  <c r="I585" i="3"/>
  <c r="G585" i="3"/>
  <c r="F585" i="3"/>
  <c r="C585" i="3"/>
  <c r="AN584" i="3"/>
  <c r="AM584" i="3"/>
  <c r="AL584" i="3"/>
  <c r="AK584" i="3"/>
  <c r="AJ584" i="3"/>
  <c r="AI584" i="3"/>
  <c r="AH584" i="3" a="1"/>
  <c r="AH584" i="3"/>
  <c r="AG584" i="3"/>
  <c r="AF584" i="3"/>
  <c r="AE584" i="3"/>
  <c r="AD584" i="3"/>
  <c r="AC584" i="3"/>
  <c r="AB584" i="3"/>
  <c r="AA584" i="3"/>
  <c r="Y584" i="3" a="1"/>
  <c r="Y584" i="3"/>
  <c r="X584" i="3" a="1"/>
  <c r="X584" i="3"/>
  <c r="W584" i="3" a="1"/>
  <c r="W584" i="3"/>
  <c r="V584" i="3" a="1"/>
  <c r="V584" i="3"/>
  <c r="T584" i="3"/>
  <c r="S584" i="3"/>
  <c r="R584" i="3"/>
  <c r="Q584" i="3"/>
  <c r="P584" i="3"/>
  <c r="O584" i="3"/>
  <c r="N584" i="3"/>
  <c r="M584" i="3"/>
  <c r="L584" i="3" a="1"/>
  <c r="L584" i="3"/>
  <c r="J584" i="3"/>
  <c r="I584" i="3" a="1"/>
  <c r="I584" i="3"/>
  <c r="G584" i="3"/>
  <c r="F584" i="3"/>
  <c r="C584" i="3"/>
  <c r="AN583" i="3"/>
  <c r="AM583" i="3"/>
  <c r="AL583" i="3"/>
  <c r="AK583" i="3"/>
  <c r="AJ583" i="3"/>
  <c r="AI583" i="3"/>
  <c r="AH583" i="3" a="1"/>
  <c r="AH583" i="3"/>
  <c r="AG583" i="3"/>
  <c r="AF583" i="3"/>
  <c r="AE583" i="3"/>
  <c r="AD583" i="3"/>
  <c r="AC583" i="3"/>
  <c r="AB583" i="3"/>
  <c r="AA583" i="3"/>
  <c r="Y583" i="3" a="1"/>
  <c r="Y583" i="3"/>
  <c r="X583" i="3" a="1"/>
  <c r="X583" i="3"/>
  <c r="W583" i="3" a="1"/>
  <c r="W583" i="3"/>
  <c r="V583" i="3" a="1"/>
  <c r="V583" i="3"/>
  <c r="T583" i="3"/>
  <c r="S583" i="3"/>
  <c r="R583" i="3"/>
  <c r="Q583" i="3"/>
  <c r="P583" i="3"/>
  <c r="O583" i="3"/>
  <c r="N583" i="3"/>
  <c r="M583" i="3"/>
  <c r="L583" i="3" a="1"/>
  <c r="L583" i="3"/>
  <c r="J583" i="3"/>
  <c r="I583" i="3" a="1"/>
  <c r="I583" i="3"/>
  <c r="G583" i="3"/>
  <c r="F583" i="3"/>
  <c r="C583" i="3"/>
  <c r="AN582" i="3"/>
  <c r="AM582" i="3"/>
  <c r="AL582" i="3"/>
  <c r="AK582" i="3"/>
  <c r="AJ582" i="3"/>
  <c r="AI582" i="3"/>
  <c r="AH582" i="3" a="1"/>
  <c r="AH582" i="3"/>
  <c r="AG582" i="3"/>
  <c r="AF582" i="3"/>
  <c r="AE582" i="3"/>
  <c r="AD582" i="3"/>
  <c r="AC582" i="3"/>
  <c r="AB582" i="3"/>
  <c r="AA582" i="3"/>
  <c r="Y582" i="3" a="1"/>
  <c r="Y582" i="3"/>
  <c r="X582" i="3" a="1"/>
  <c r="X582" i="3"/>
  <c r="W582" i="3" a="1"/>
  <c r="W582" i="3"/>
  <c r="V582" i="3" a="1"/>
  <c r="V582" i="3"/>
  <c r="T582" i="3"/>
  <c r="S582" i="3"/>
  <c r="R582" i="3"/>
  <c r="Q582" i="3"/>
  <c r="P582" i="3"/>
  <c r="O582" i="3"/>
  <c r="N582" i="3"/>
  <c r="M582" i="3"/>
  <c r="L582" i="3" a="1"/>
  <c r="L582" i="3"/>
  <c r="J582" i="3"/>
  <c r="I582" i="3" a="1"/>
  <c r="I582" i="3"/>
  <c r="G582" i="3"/>
  <c r="F582" i="3"/>
  <c r="C582" i="3"/>
  <c r="AN581" i="3"/>
  <c r="AM581" i="3"/>
  <c r="AL581" i="3"/>
  <c r="AK581" i="3"/>
  <c r="AJ581" i="3"/>
  <c r="AI581" i="3"/>
  <c r="AH581" i="3" a="1"/>
  <c r="AH581" i="3"/>
  <c r="AG581" i="3"/>
  <c r="AF581" i="3"/>
  <c r="AE581" i="3"/>
  <c r="AD581" i="3"/>
  <c r="AC581" i="3"/>
  <c r="AB581" i="3"/>
  <c r="AA581" i="3"/>
  <c r="Y581" i="3" a="1"/>
  <c r="Y581" i="3"/>
  <c r="X581" i="3" a="1"/>
  <c r="X581" i="3"/>
  <c r="W581" i="3" a="1"/>
  <c r="W581" i="3"/>
  <c r="V581" i="3" a="1"/>
  <c r="V581" i="3"/>
  <c r="T581" i="3"/>
  <c r="S581" i="3"/>
  <c r="R581" i="3"/>
  <c r="Q581" i="3"/>
  <c r="P581" i="3"/>
  <c r="O581" i="3"/>
  <c r="N581" i="3"/>
  <c r="M581" i="3"/>
  <c r="L581" i="3" a="1"/>
  <c r="L581" i="3"/>
  <c r="J581" i="3"/>
  <c r="I581" i="3" a="1"/>
  <c r="I581" i="3"/>
  <c r="G581" i="3"/>
  <c r="F581" i="3"/>
  <c r="C581" i="3"/>
  <c r="AN580" i="3"/>
  <c r="AM580" i="3"/>
  <c r="AL580" i="3"/>
  <c r="AK580" i="3"/>
  <c r="AJ580" i="3"/>
  <c r="AI580" i="3"/>
  <c r="AH580" i="3" a="1"/>
  <c r="AH580" i="3"/>
  <c r="AG580" i="3"/>
  <c r="AF580" i="3"/>
  <c r="AE580" i="3"/>
  <c r="AD580" i="3"/>
  <c r="AC580" i="3"/>
  <c r="AB580" i="3"/>
  <c r="AA580" i="3"/>
  <c r="Y580" i="3" a="1"/>
  <c r="Y580" i="3"/>
  <c r="X580" i="3" a="1"/>
  <c r="X580" i="3"/>
  <c r="W580" i="3" a="1"/>
  <c r="W580" i="3"/>
  <c r="V580" i="3" a="1"/>
  <c r="V580" i="3"/>
  <c r="T580" i="3"/>
  <c r="S580" i="3"/>
  <c r="R580" i="3"/>
  <c r="Q580" i="3"/>
  <c r="P580" i="3"/>
  <c r="O580" i="3"/>
  <c r="N580" i="3"/>
  <c r="M580" i="3"/>
  <c r="L580" i="3" a="1"/>
  <c r="L580" i="3"/>
  <c r="J580" i="3"/>
  <c r="I580" i="3" a="1"/>
  <c r="I580" i="3"/>
  <c r="G580" i="3"/>
  <c r="F580" i="3"/>
  <c r="C580" i="3"/>
  <c r="AN579" i="3"/>
  <c r="AM579" i="3"/>
  <c r="AL579" i="3"/>
  <c r="AK579" i="3"/>
  <c r="AJ579" i="3"/>
  <c r="AI579" i="3"/>
  <c r="AH579" i="3" a="1"/>
  <c r="AH579" i="3"/>
  <c r="AG579" i="3"/>
  <c r="AF579" i="3"/>
  <c r="AE579" i="3"/>
  <c r="AD579" i="3"/>
  <c r="AC579" i="3"/>
  <c r="AB579" i="3"/>
  <c r="AA579" i="3"/>
  <c r="Y579" i="3" a="1"/>
  <c r="Y579" i="3"/>
  <c r="X579" i="3" a="1"/>
  <c r="X579" i="3"/>
  <c r="W579" i="3" a="1"/>
  <c r="W579" i="3"/>
  <c r="V579" i="3" a="1"/>
  <c r="V579" i="3"/>
  <c r="T579" i="3"/>
  <c r="S579" i="3"/>
  <c r="R579" i="3"/>
  <c r="Q579" i="3"/>
  <c r="P579" i="3"/>
  <c r="O579" i="3"/>
  <c r="N579" i="3"/>
  <c r="M579" i="3"/>
  <c r="L579" i="3" a="1"/>
  <c r="L579" i="3"/>
  <c r="J579" i="3"/>
  <c r="I579" i="3" a="1"/>
  <c r="I579" i="3"/>
  <c r="G579" i="3"/>
  <c r="F579" i="3"/>
  <c r="C579" i="3"/>
  <c r="AN578" i="3"/>
  <c r="AM578" i="3"/>
  <c r="AL578" i="3"/>
  <c r="AK578" i="3"/>
  <c r="AJ578" i="3"/>
  <c r="AI578" i="3"/>
  <c r="AH578" i="3" a="1"/>
  <c r="AH578" i="3"/>
  <c r="AG578" i="3"/>
  <c r="AF578" i="3"/>
  <c r="AE578" i="3"/>
  <c r="AD578" i="3"/>
  <c r="AC578" i="3"/>
  <c r="AB578" i="3"/>
  <c r="AA578" i="3"/>
  <c r="Y578" i="3" a="1"/>
  <c r="Y578" i="3"/>
  <c r="X578" i="3" a="1"/>
  <c r="X578" i="3"/>
  <c r="W578" i="3" a="1"/>
  <c r="W578" i="3"/>
  <c r="V578" i="3" a="1"/>
  <c r="V578" i="3"/>
  <c r="T578" i="3"/>
  <c r="S578" i="3"/>
  <c r="R578" i="3"/>
  <c r="Q578" i="3"/>
  <c r="P578" i="3"/>
  <c r="O578" i="3"/>
  <c r="N578" i="3"/>
  <c r="M578" i="3"/>
  <c r="L578" i="3" a="1"/>
  <c r="L578" i="3"/>
  <c r="J578" i="3"/>
  <c r="I578" i="3" a="1"/>
  <c r="I578" i="3"/>
  <c r="G578" i="3"/>
  <c r="F578" i="3"/>
  <c r="C578" i="3"/>
  <c r="AN577" i="3"/>
  <c r="AM577" i="3"/>
  <c r="AL577" i="3"/>
  <c r="AK577" i="3"/>
  <c r="AJ577" i="3"/>
  <c r="AI577" i="3"/>
  <c r="AH577" i="3" a="1"/>
  <c r="AH577" i="3"/>
  <c r="AG577" i="3"/>
  <c r="AF577" i="3"/>
  <c r="AE577" i="3"/>
  <c r="AD577" i="3"/>
  <c r="AC577" i="3"/>
  <c r="AB577" i="3"/>
  <c r="AA577" i="3"/>
  <c r="Y577" i="3" a="1"/>
  <c r="Y577" i="3"/>
  <c r="X577" i="3" a="1"/>
  <c r="X577" i="3"/>
  <c r="W577" i="3" a="1"/>
  <c r="W577" i="3"/>
  <c r="V577" i="3" a="1"/>
  <c r="V577" i="3"/>
  <c r="T577" i="3"/>
  <c r="S577" i="3"/>
  <c r="R577" i="3"/>
  <c r="Q577" i="3"/>
  <c r="P577" i="3"/>
  <c r="O577" i="3"/>
  <c r="N577" i="3"/>
  <c r="M577" i="3"/>
  <c r="L577" i="3" a="1"/>
  <c r="L577" i="3"/>
  <c r="J577" i="3"/>
  <c r="I577" i="3" a="1"/>
  <c r="I577" i="3"/>
  <c r="G577" i="3"/>
  <c r="F577" i="3"/>
  <c r="C577" i="3"/>
  <c r="AN576" i="3"/>
  <c r="AM576" i="3"/>
  <c r="AL576" i="3"/>
  <c r="AK576" i="3"/>
  <c r="AJ576" i="3"/>
  <c r="AI576" i="3"/>
  <c r="AH576" i="3" a="1"/>
  <c r="AH576" i="3"/>
  <c r="AG576" i="3"/>
  <c r="AF576" i="3"/>
  <c r="AE576" i="3"/>
  <c r="AD576" i="3"/>
  <c r="AC576" i="3"/>
  <c r="AB576" i="3"/>
  <c r="AA576" i="3"/>
  <c r="Y576" i="3" a="1"/>
  <c r="Y576" i="3"/>
  <c r="X576" i="3" a="1"/>
  <c r="X576" i="3"/>
  <c r="W576" i="3" a="1"/>
  <c r="W576" i="3"/>
  <c r="V576" i="3" a="1"/>
  <c r="V576" i="3"/>
  <c r="T576" i="3"/>
  <c r="S576" i="3"/>
  <c r="R576" i="3"/>
  <c r="Q576" i="3"/>
  <c r="P576" i="3"/>
  <c r="O576" i="3"/>
  <c r="N576" i="3"/>
  <c r="M576" i="3"/>
  <c r="L576" i="3" a="1"/>
  <c r="L576" i="3"/>
  <c r="J576" i="3"/>
  <c r="I576" i="3" a="1"/>
  <c r="I576" i="3"/>
  <c r="G576" i="3"/>
  <c r="F576" i="3"/>
  <c r="C576" i="3"/>
  <c r="AN575" i="3"/>
  <c r="AM575" i="3"/>
  <c r="AL575" i="3"/>
  <c r="AK575" i="3"/>
  <c r="AJ575" i="3"/>
  <c r="AI575" i="3"/>
  <c r="AH575" i="3" a="1"/>
  <c r="AH575" i="3"/>
  <c r="AG575" i="3"/>
  <c r="AF575" i="3"/>
  <c r="AE575" i="3"/>
  <c r="AD575" i="3"/>
  <c r="AC575" i="3"/>
  <c r="AB575" i="3"/>
  <c r="AA575" i="3"/>
  <c r="Y575" i="3" a="1"/>
  <c r="Y575" i="3"/>
  <c r="X575" i="3" a="1"/>
  <c r="X575" i="3"/>
  <c r="W575" i="3" a="1"/>
  <c r="W575" i="3"/>
  <c r="V575" i="3" a="1"/>
  <c r="V575" i="3"/>
  <c r="T575" i="3"/>
  <c r="S575" i="3"/>
  <c r="R575" i="3"/>
  <c r="Q575" i="3"/>
  <c r="P575" i="3"/>
  <c r="O575" i="3"/>
  <c r="N575" i="3"/>
  <c r="M575" i="3"/>
  <c r="L575" i="3" a="1"/>
  <c r="L575" i="3"/>
  <c r="J575" i="3"/>
  <c r="I575" i="3" a="1"/>
  <c r="I575" i="3"/>
  <c r="G575" i="3"/>
  <c r="F575" i="3"/>
  <c r="C575" i="3"/>
  <c r="AN574" i="3"/>
  <c r="AM574" i="3"/>
  <c r="AL574" i="3"/>
  <c r="AK574" i="3"/>
  <c r="AJ574" i="3"/>
  <c r="AI574" i="3"/>
  <c r="AH574" i="3" a="1"/>
  <c r="AH574" i="3"/>
  <c r="AG574" i="3"/>
  <c r="AF574" i="3"/>
  <c r="AE574" i="3"/>
  <c r="AD574" i="3"/>
  <c r="AC574" i="3"/>
  <c r="AB574" i="3"/>
  <c r="AA574" i="3"/>
  <c r="Y574" i="3" a="1"/>
  <c r="Y574" i="3"/>
  <c r="X574" i="3" a="1"/>
  <c r="X574" i="3"/>
  <c r="W574" i="3" a="1"/>
  <c r="W574" i="3"/>
  <c r="V574" i="3" a="1"/>
  <c r="V574" i="3"/>
  <c r="T574" i="3"/>
  <c r="S574" i="3"/>
  <c r="R574" i="3"/>
  <c r="Q574" i="3"/>
  <c r="P574" i="3"/>
  <c r="O574" i="3"/>
  <c r="N574" i="3"/>
  <c r="M574" i="3"/>
  <c r="L574" i="3" a="1"/>
  <c r="L574" i="3"/>
  <c r="J574" i="3"/>
  <c r="I574" i="3" a="1"/>
  <c r="I574" i="3"/>
  <c r="G574" i="3"/>
  <c r="F574" i="3"/>
  <c r="C574" i="3"/>
  <c r="AN573" i="3"/>
  <c r="AM573" i="3"/>
  <c r="AL573" i="3"/>
  <c r="AK573" i="3"/>
  <c r="AJ573" i="3"/>
  <c r="AI573" i="3"/>
  <c r="AH573" i="3" a="1"/>
  <c r="AH573" i="3"/>
  <c r="AG573" i="3"/>
  <c r="AF573" i="3"/>
  <c r="AE573" i="3"/>
  <c r="AD573" i="3"/>
  <c r="AC573" i="3"/>
  <c r="AB573" i="3"/>
  <c r="AA573" i="3"/>
  <c r="Y573" i="3" a="1"/>
  <c r="Y573" i="3"/>
  <c r="X573" i="3" a="1"/>
  <c r="X573" i="3"/>
  <c r="W573" i="3" a="1"/>
  <c r="W573" i="3"/>
  <c r="V573" i="3" a="1"/>
  <c r="V573" i="3"/>
  <c r="T573" i="3"/>
  <c r="S573" i="3"/>
  <c r="R573" i="3"/>
  <c r="Q573" i="3"/>
  <c r="P573" i="3"/>
  <c r="O573" i="3"/>
  <c r="N573" i="3"/>
  <c r="M573" i="3"/>
  <c r="L573" i="3" a="1"/>
  <c r="L573" i="3"/>
  <c r="J573" i="3"/>
  <c r="I573" i="3" a="1"/>
  <c r="I573" i="3"/>
  <c r="G573" i="3"/>
  <c r="F573" i="3"/>
  <c r="C573" i="3"/>
  <c r="AN572" i="3"/>
  <c r="AM572" i="3"/>
  <c r="AL572" i="3"/>
  <c r="AK572" i="3"/>
  <c r="AJ572" i="3"/>
  <c r="AI572" i="3"/>
  <c r="AH572" i="3" a="1"/>
  <c r="AH572" i="3"/>
  <c r="AG572" i="3"/>
  <c r="AF572" i="3"/>
  <c r="AE572" i="3"/>
  <c r="AD572" i="3"/>
  <c r="AC572" i="3"/>
  <c r="AB572" i="3"/>
  <c r="AA572" i="3"/>
  <c r="Y572" i="3" a="1"/>
  <c r="Y572" i="3"/>
  <c r="X572" i="3" a="1"/>
  <c r="X572" i="3"/>
  <c r="W572" i="3" a="1"/>
  <c r="W572" i="3"/>
  <c r="V572" i="3" a="1"/>
  <c r="V572" i="3"/>
  <c r="T572" i="3"/>
  <c r="S572" i="3"/>
  <c r="R572" i="3"/>
  <c r="Q572" i="3"/>
  <c r="P572" i="3"/>
  <c r="O572" i="3"/>
  <c r="N572" i="3"/>
  <c r="M572" i="3"/>
  <c r="L572" i="3" a="1"/>
  <c r="L572" i="3"/>
  <c r="J572" i="3"/>
  <c r="I572" i="3" a="1"/>
  <c r="I572" i="3"/>
  <c r="G572" i="3"/>
  <c r="F572" i="3"/>
  <c r="C572" i="3"/>
  <c r="AN571" i="3"/>
  <c r="AM571" i="3"/>
  <c r="AL571" i="3"/>
  <c r="AK571" i="3"/>
  <c r="AJ571" i="3"/>
  <c r="AI571" i="3"/>
  <c r="AH571" i="3" a="1"/>
  <c r="AH571" i="3"/>
  <c r="AG571" i="3"/>
  <c r="AF571" i="3"/>
  <c r="AE571" i="3"/>
  <c r="AD571" i="3"/>
  <c r="AC571" i="3"/>
  <c r="AB571" i="3"/>
  <c r="AA571" i="3"/>
  <c r="Y571" i="3" a="1"/>
  <c r="Y571" i="3"/>
  <c r="X571" i="3" a="1"/>
  <c r="X571" i="3"/>
  <c r="W571" i="3" a="1"/>
  <c r="W571" i="3"/>
  <c r="V571" i="3" a="1"/>
  <c r="V571" i="3"/>
  <c r="T571" i="3"/>
  <c r="S571" i="3"/>
  <c r="R571" i="3"/>
  <c r="Q571" i="3"/>
  <c r="P571" i="3"/>
  <c r="O571" i="3"/>
  <c r="N571" i="3"/>
  <c r="M571" i="3"/>
  <c r="L571" i="3" a="1"/>
  <c r="L571" i="3"/>
  <c r="J571" i="3"/>
  <c r="I571" i="3" a="1"/>
  <c r="I571" i="3"/>
  <c r="G571" i="3"/>
  <c r="F571" i="3"/>
  <c r="C571" i="3"/>
  <c r="AN570" i="3"/>
  <c r="AM570" i="3"/>
  <c r="AL570" i="3"/>
  <c r="AK570" i="3"/>
  <c r="AJ570" i="3"/>
  <c r="AI570" i="3"/>
  <c r="AH570" i="3" a="1"/>
  <c r="AH570" i="3"/>
  <c r="AG570" i="3"/>
  <c r="AF570" i="3"/>
  <c r="AE570" i="3"/>
  <c r="AD570" i="3"/>
  <c r="AC570" i="3"/>
  <c r="AB570" i="3"/>
  <c r="AA570" i="3"/>
  <c r="Y570" i="3" a="1"/>
  <c r="Y570" i="3"/>
  <c r="X570" i="3" a="1"/>
  <c r="X570" i="3"/>
  <c r="W570" i="3" a="1"/>
  <c r="W570" i="3"/>
  <c r="V570" i="3" a="1"/>
  <c r="V570" i="3"/>
  <c r="T570" i="3"/>
  <c r="S570" i="3"/>
  <c r="R570" i="3"/>
  <c r="Q570" i="3"/>
  <c r="P570" i="3"/>
  <c r="O570" i="3"/>
  <c r="N570" i="3"/>
  <c r="M570" i="3"/>
  <c r="L570" i="3" a="1"/>
  <c r="L570" i="3"/>
  <c r="J570" i="3"/>
  <c r="I570" i="3" a="1"/>
  <c r="I570" i="3"/>
  <c r="G570" i="3"/>
  <c r="F570" i="3"/>
  <c r="C570" i="3"/>
  <c r="AN569" i="3"/>
  <c r="AM569" i="3"/>
  <c r="AL569" i="3"/>
  <c r="AK569" i="3"/>
  <c r="AJ569" i="3"/>
  <c r="AI569" i="3"/>
  <c r="AH569" i="3" a="1"/>
  <c r="AH569" i="3"/>
  <c r="AG569" i="3"/>
  <c r="AF569" i="3"/>
  <c r="AE569" i="3"/>
  <c r="AD569" i="3"/>
  <c r="AC569" i="3"/>
  <c r="AB569" i="3"/>
  <c r="AA569" i="3"/>
  <c r="Y569" i="3" a="1"/>
  <c r="Y569" i="3"/>
  <c r="X569" i="3" a="1"/>
  <c r="X569" i="3"/>
  <c r="W569" i="3" a="1"/>
  <c r="W569" i="3"/>
  <c r="V569" i="3" a="1"/>
  <c r="V569" i="3"/>
  <c r="T569" i="3"/>
  <c r="S569" i="3"/>
  <c r="R569" i="3"/>
  <c r="Q569" i="3"/>
  <c r="P569" i="3"/>
  <c r="O569" i="3"/>
  <c r="N569" i="3"/>
  <c r="M569" i="3"/>
  <c r="L569" i="3" a="1"/>
  <c r="L569" i="3"/>
  <c r="J569" i="3"/>
  <c r="I569" i="3" a="1"/>
  <c r="I569" i="3"/>
  <c r="G569" i="3"/>
  <c r="F569" i="3"/>
  <c r="C569" i="3"/>
  <c r="AN568" i="3"/>
  <c r="AM568" i="3"/>
  <c r="AL568" i="3"/>
  <c r="AK568" i="3"/>
  <c r="AJ568" i="3"/>
  <c r="AI568" i="3"/>
  <c r="AH568" i="3" a="1"/>
  <c r="AH568" i="3"/>
  <c r="AG568" i="3"/>
  <c r="AF568" i="3"/>
  <c r="AE568" i="3"/>
  <c r="AD568" i="3"/>
  <c r="AC568" i="3"/>
  <c r="AB568" i="3"/>
  <c r="AA568" i="3"/>
  <c r="Y568" i="3" a="1"/>
  <c r="Y568" i="3"/>
  <c r="X568" i="3" a="1"/>
  <c r="X568" i="3"/>
  <c r="W568" i="3" a="1"/>
  <c r="W568" i="3"/>
  <c r="V568" i="3" a="1"/>
  <c r="V568" i="3"/>
  <c r="T568" i="3"/>
  <c r="S568" i="3"/>
  <c r="R568" i="3"/>
  <c r="Q568" i="3"/>
  <c r="P568" i="3"/>
  <c r="O568" i="3"/>
  <c r="N568" i="3"/>
  <c r="M568" i="3"/>
  <c r="L568" i="3" a="1"/>
  <c r="L568" i="3"/>
  <c r="J568" i="3"/>
  <c r="I568" i="3" a="1"/>
  <c r="I568" i="3"/>
  <c r="G568" i="3"/>
  <c r="F568" i="3"/>
  <c r="C568" i="3"/>
  <c r="AN567" i="3"/>
  <c r="AM567" i="3"/>
  <c r="AL567" i="3"/>
  <c r="AK567" i="3"/>
  <c r="AJ567" i="3"/>
  <c r="AI567" i="3"/>
  <c r="AH567" i="3" a="1"/>
  <c r="AH567" i="3"/>
  <c r="AG567" i="3"/>
  <c r="AF567" i="3"/>
  <c r="AE567" i="3"/>
  <c r="AD567" i="3"/>
  <c r="AC567" i="3"/>
  <c r="AB567" i="3"/>
  <c r="AA567" i="3"/>
  <c r="Y567" i="3" a="1"/>
  <c r="Y567" i="3"/>
  <c r="X567" i="3" a="1"/>
  <c r="X567" i="3"/>
  <c r="W567" i="3" a="1"/>
  <c r="W567" i="3"/>
  <c r="V567" i="3" a="1"/>
  <c r="V567" i="3"/>
  <c r="T567" i="3"/>
  <c r="S567" i="3"/>
  <c r="R567" i="3"/>
  <c r="Q567" i="3"/>
  <c r="P567" i="3"/>
  <c r="O567" i="3"/>
  <c r="N567" i="3"/>
  <c r="M567" i="3"/>
  <c r="L567" i="3" a="1"/>
  <c r="L567" i="3"/>
  <c r="J567" i="3"/>
  <c r="I567" i="3" a="1"/>
  <c r="I567" i="3"/>
  <c r="G567" i="3"/>
  <c r="F567" i="3"/>
  <c r="C567" i="3"/>
  <c r="AN566" i="3"/>
  <c r="AM566" i="3"/>
  <c r="AL566" i="3"/>
  <c r="AK566" i="3"/>
  <c r="AJ566" i="3"/>
  <c r="AI566" i="3"/>
  <c r="AH566" i="3" a="1"/>
  <c r="AH566" i="3"/>
  <c r="AG566" i="3"/>
  <c r="AF566" i="3"/>
  <c r="AE566" i="3"/>
  <c r="AD566" i="3"/>
  <c r="AC566" i="3"/>
  <c r="AB566" i="3"/>
  <c r="AA566" i="3"/>
  <c r="Y566" i="3" a="1"/>
  <c r="Y566" i="3"/>
  <c r="X566" i="3" a="1"/>
  <c r="X566" i="3"/>
  <c r="W566" i="3" a="1"/>
  <c r="W566" i="3"/>
  <c r="V566" i="3" a="1"/>
  <c r="V566" i="3"/>
  <c r="T566" i="3"/>
  <c r="S566" i="3"/>
  <c r="R566" i="3"/>
  <c r="Q566" i="3"/>
  <c r="P566" i="3"/>
  <c r="O566" i="3"/>
  <c r="N566" i="3"/>
  <c r="M566" i="3"/>
  <c r="L566" i="3" a="1"/>
  <c r="L566" i="3"/>
  <c r="J566" i="3"/>
  <c r="I566" i="3" a="1"/>
  <c r="I566" i="3"/>
  <c r="G566" i="3"/>
  <c r="F566" i="3"/>
  <c r="C566" i="3"/>
  <c r="AN565" i="3"/>
  <c r="AM565" i="3"/>
  <c r="AL565" i="3"/>
  <c r="AK565" i="3"/>
  <c r="AJ565" i="3"/>
  <c r="AI565" i="3"/>
  <c r="AH565" i="3" a="1"/>
  <c r="AH565" i="3"/>
  <c r="AG565" i="3"/>
  <c r="AF565" i="3"/>
  <c r="AE565" i="3"/>
  <c r="AD565" i="3"/>
  <c r="AC565" i="3"/>
  <c r="AB565" i="3"/>
  <c r="AA565" i="3"/>
  <c r="Y565" i="3" a="1"/>
  <c r="Y565" i="3"/>
  <c r="X565" i="3" a="1"/>
  <c r="X565" i="3"/>
  <c r="W565" i="3" a="1"/>
  <c r="W565" i="3"/>
  <c r="V565" i="3" a="1"/>
  <c r="V565" i="3"/>
  <c r="T565" i="3"/>
  <c r="S565" i="3"/>
  <c r="R565" i="3"/>
  <c r="Q565" i="3"/>
  <c r="P565" i="3"/>
  <c r="O565" i="3"/>
  <c r="N565" i="3"/>
  <c r="M565" i="3"/>
  <c r="L565" i="3" a="1"/>
  <c r="L565" i="3"/>
  <c r="J565" i="3"/>
  <c r="I565" i="3" a="1"/>
  <c r="I565" i="3"/>
  <c r="G565" i="3"/>
  <c r="F565" i="3"/>
  <c r="C565" i="3"/>
  <c r="AN564" i="3"/>
  <c r="AM564" i="3"/>
  <c r="AL564" i="3"/>
  <c r="AK564" i="3"/>
  <c r="AJ564" i="3"/>
  <c r="AI564" i="3"/>
  <c r="AH564" i="3" a="1"/>
  <c r="AH564" i="3"/>
  <c r="AG564" i="3"/>
  <c r="AF564" i="3"/>
  <c r="AE564" i="3"/>
  <c r="AD564" i="3"/>
  <c r="AC564" i="3"/>
  <c r="AB564" i="3"/>
  <c r="AA564" i="3"/>
  <c r="Y564" i="3" a="1"/>
  <c r="Y564" i="3"/>
  <c r="X564" i="3" a="1"/>
  <c r="X564" i="3"/>
  <c r="W564" i="3" a="1"/>
  <c r="W564" i="3"/>
  <c r="V564" i="3" a="1"/>
  <c r="V564" i="3"/>
  <c r="T564" i="3"/>
  <c r="S564" i="3"/>
  <c r="R564" i="3"/>
  <c r="Q564" i="3"/>
  <c r="P564" i="3"/>
  <c r="O564" i="3"/>
  <c r="N564" i="3"/>
  <c r="M564" i="3"/>
  <c r="L564" i="3" a="1"/>
  <c r="L564" i="3"/>
  <c r="J564" i="3"/>
  <c r="I564" i="3" a="1"/>
  <c r="I564" i="3"/>
  <c r="G564" i="3"/>
  <c r="F564" i="3"/>
  <c r="C564" i="3"/>
  <c r="AN563" i="3"/>
  <c r="AM563" i="3"/>
  <c r="AL563" i="3"/>
  <c r="AK563" i="3"/>
  <c r="AJ563" i="3"/>
  <c r="AI563" i="3"/>
  <c r="AH563" i="3" a="1"/>
  <c r="AH563" i="3"/>
  <c r="AG563" i="3"/>
  <c r="AF563" i="3"/>
  <c r="AE563" i="3"/>
  <c r="AD563" i="3"/>
  <c r="AC563" i="3"/>
  <c r="AB563" i="3"/>
  <c r="AA563" i="3"/>
  <c r="Y563" i="3" a="1"/>
  <c r="Y563" i="3"/>
  <c r="X563" i="3" a="1"/>
  <c r="X563" i="3"/>
  <c r="W563" i="3" a="1"/>
  <c r="W563" i="3"/>
  <c r="V563" i="3" a="1"/>
  <c r="V563" i="3"/>
  <c r="T563" i="3"/>
  <c r="S563" i="3"/>
  <c r="R563" i="3"/>
  <c r="Q563" i="3"/>
  <c r="P563" i="3"/>
  <c r="O563" i="3"/>
  <c r="N563" i="3"/>
  <c r="M563" i="3"/>
  <c r="L563" i="3" a="1"/>
  <c r="L563" i="3"/>
  <c r="J563" i="3"/>
  <c r="I563" i="3" a="1"/>
  <c r="I563" i="3"/>
  <c r="G563" i="3"/>
  <c r="F563" i="3"/>
  <c r="C563" i="3"/>
  <c r="AN562" i="3"/>
  <c r="AM562" i="3"/>
  <c r="AL562" i="3"/>
  <c r="AK562" i="3"/>
  <c r="AJ562" i="3"/>
  <c r="AI562" i="3"/>
  <c r="AH562" i="3" a="1"/>
  <c r="AH562" i="3"/>
  <c r="AG562" i="3"/>
  <c r="AF562" i="3"/>
  <c r="AE562" i="3"/>
  <c r="AD562" i="3"/>
  <c r="AC562" i="3"/>
  <c r="AB562" i="3"/>
  <c r="AA562" i="3"/>
  <c r="Y562" i="3" a="1"/>
  <c r="Y562" i="3"/>
  <c r="X562" i="3" a="1"/>
  <c r="X562" i="3"/>
  <c r="W562" i="3" a="1"/>
  <c r="W562" i="3"/>
  <c r="V562" i="3" a="1"/>
  <c r="V562" i="3"/>
  <c r="T562" i="3"/>
  <c r="S562" i="3"/>
  <c r="R562" i="3"/>
  <c r="Q562" i="3"/>
  <c r="P562" i="3"/>
  <c r="O562" i="3"/>
  <c r="N562" i="3"/>
  <c r="M562" i="3"/>
  <c r="L562" i="3" a="1"/>
  <c r="L562" i="3"/>
  <c r="J562" i="3"/>
  <c r="I562" i="3" a="1"/>
  <c r="I562" i="3"/>
  <c r="G562" i="3"/>
  <c r="F562" i="3"/>
  <c r="C562" i="3"/>
  <c r="AN561" i="3"/>
  <c r="AM561" i="3"/>
  <c r="AL561" i="3"/>
  <c r="AK561" i="3"/>
  <c r="AJ561" i="3"/>
  <c r="AI561" i="3"/>
  <c r="AH561" i="3" a="1"/>
  <c r="AH561" i="3"/>
  <c r="AG561" i="3"/>
  <c r="AF561" i="3"/>
  <c r="AE561" i="3"/>
  <c r="AD561" i="3"/>
  <c r="AC561" i="3"/>
  <c r="AB561" i="3"/>
  <c r="AA561" i="3"/>
  <c r="Y561" i="3" a="1"/>
  <c r="Y561" i="3"/>
  <c r="X561" i="3" a="1"/>
  <c r="X561" i="3"/>
  <c r="W561" i="3" a="1"/>
  <c r="W561" i="3"/>
  <c r="V561" i="3" a="1"/>
  <c r="V561" i="3"/>
  <c r="T561" i="3"/>
  <c r="S561" i="3"/>
  <c r="R561" i="3"/>
  <c r="Q561" i="3"/>
  <c r="P561" i="3"/>
  <c r="O561" i="3"/>
  <c r="N561" i="3"/>
  <c r="M561" i="3"/>
  <c r="L561" i="3" a="1"/>
  <c r="L561" i="3"/>
  <c r="J561" i="3"/>
  <c r="I561" i="3" a="1"/>
  <c r="I561" i="3"/>
  <c r="G561" i="3"/>
  <c r="F561" i="3"/>
  <c r="C561" i="3"/>
  <c r="AN560" i="3"/>
  <c r="AM560" i="3"/>
  <c r="AL560" i="3"/>
  <c r="AK560" i="3"/>
  <c r="AJ560" i="3"/>
  <c r="AI560" i="3"/>
  <c r="AH560" i="3" a="1"/>
  <c r="AH560" i="3"/>
  <c r="AG560" i="3"/>
  <c r="AF560" i="3"/>
  <c r="AE560" i="3"/>
  <c r="AD560" i="3"/>
  <c r="AC560" i="3"/>
  <c r="AB560" i="3"/>
  <c r="AA560" i="3"/>
  <c r="Y560" i="3" a="1"/>
  <c r="Y560" i="3"/>
  <c r="X560" i="3" a="1"/>
  <c r="X560" i="3"/>
  <c r="W560" i="3" a="1"/>
  <c r="W560" i="3"/>
  <c r="V560" i="3" a="1"/>
  <c r="V560" i="3"/>
  <c r="T560" i="3"/>
  <c r="S560" i="3"/>
  <c r="R560" i="3"/>
  <c r="Q560" i="3"/>
  <c r="P560" i="3"/>
  <c r="O560" i="3"/>
  <c r="N560" i="3"/>
  <c r="M560" i="3"/>
  <c r="L560" i="3" a="1"/>
  <c r="L560" i="3"/>
  <c r="J560" i="3"/>
  <c r="I560" i="3" a="1"/>
  <c r="I560" i="3"/>
  <c r="G560" i="3"/>
  <c r="F560" i="3"/>
  <c r="C560" i="3"/>
  <c r="AN559" i="3"/>
  <c r="AM559" i="3"/>
  <c r="AL559" i="3"/>
  <c r="AK559" i="3"/>
  <c r="AJ559" i="3"/>
  <c r="AI559" i="3"/>
  <c r="AH559" i="3" a="1"/>
  <c r="AH559" i="3"/>
  <c r="AG559" i="3"/>
  <c r="AF559" i="3"/>
  <c r="AE559" i="3"/>
  <c r="AD559" i="3"/>
  <c r="AC559" i="3"/>
  <c r="AB559" i="3"/>
  <c r="AA559" i="3"/>
  <c r="Y559" i="3" a="1"/>
  <c r="Y559" i="3"/>
  <c r="X559" i="3" a="1"/>
  <c r="X559" i="3"/>
  <c r="W559" i="3" a="1"/>
  <c r="W559" i="3"/>
  <c r="V559" i="3" a="1"/>
  <c r="V559" i="3"/>
  <c r="T559" i="3"/>
  <c r="S559" i="3"/>
  <c r="R559" i="3"/>
  <c r="Q559" i="3"/>
  <c r="P559" i="3"/>
  <c r="O559" i="3"/>
  <c r="N559" i="3"/>
  <c r="M559" i="3"/>
  <c r="L559" i="3" a="1"/>
  <c r="L559" i="3"/>
  <c r="J559" i="3"/>
  <c r="I559" i="3" a="1"/>
  <c r="I559" i="3"/>
  <c r="G559" i="3"/>
  <c r="F559" i="3"/>
  <c r="C559" i="3"/>
  <c r="AN558" i="3"/>
  <c r="AM558" i="3"/>
  <c r="AL558" i="3"/>
  <c r="AK558" i="3"/>
  <c r="AJ558" i="3"/>
  <c r="AI558" i="3"/>
  <c r="AH558" i="3" a="1"/>
  <c r="AH558" i="3"/>
  <c r="AG558" i="3"/>
  <c r="AF558" i="3"/>
  <c r="AE558" i="3"/>
  <c r="AD558" i="3"/>
  <c r="AC558" i="3"/>
  <c r="AB558" i="3"/>
  <c r="AA558" i="3"/>
  <c r="Y558" i="3" a="1"/>
  <c r="Y558" i="3"/>
  <c r="X558" i="3" a="1"/>
  <c r="X558" i="3"/>
  <c r="W558" i="3" a="1"/>
  <c r="W558" i="3"/>
  <c r="V558" i="3" a="1"/>
  <c r="V558" i="3"/>
  <c r="T558" i="3"/>
  <c r="S558" i="3"/>
  <c r="R558" i="3"/>
  <c r="Q558" i="3"/>
  <c r="P558" i="3"/>
  <c r="O558" i="3"/>
  <c r="N558" i="3"/>
  <c r="M558" i="3"/>
  <c r="L558" i="3" a="1"/>
  <c r="L558" i="3"/>
  <c r="J558" i="3"/>
  <c r="I558" i="3" a="1"/>
  <c r="I558" i="3"/>
  <c r="G558" i="3"/>
  <c r="F558" i="3"/>
  <c r="C558" i="3"/>
  <c r="AN557" i="3"/>
  <c r="AM557" i="3"/>
  <c r="AL557" i="3"/>
  <c r="AK557" i="3"/>
  <c r="AJ557" i="3"/>
  <c r="AI557" i="3"/>
  <c r="AH557" i="3" a="1"/>
  <c r="AH557" i="3"/>
  <c r="AG557" i="3"/>
  <c r="AF557" i="3"/>
  <c r="AE557" i="3"/>
  <c r="AD557" i="3"/>
  <c r="AC557" i="3"/>
  <c r="AB557" i="3"/>
  <c r="AA557" i="3"/>
  <c r="Y557" i="3" a="1"/>
  <c r="Y557" i="3"/>
  <c r="X557" i="3" a="1"/>
  <c r="X557" i="3"/>
  <c r="W557" i="3" a="1"/>
  <c r="W557" i="3"/>
  <c r="V557" i="3" a="1"/>
  <c r="V557" i="3"/>
  <c r="T557" i="3"/>
  <c r="S557" i="3"/>
  <c r="R557" i="3"/>
  <c r="Q557" i="3"/>
  <c r="P557" i="3"/>
  <c r="O557" i="3"/>
  <c r="N557" i="3"/>
  <c r="M557" i="3"/>
  <c r="L557" i="3" a="1"/>
  <c r="L557" i="3"/>
  <c r="J557" i="3"/>
  <c r="I557" i="3" a="1"/>
  <c r="I557" i="3"/>
  <c r="G557" i="3"/>
  <c r="F557" i="3"/>
  <c r="C557" i="3"/>
  <c r="AN556" i="3"/>
  <c r="AM556" i="3"/>
  <c r="AL556" i="3"/>
  <c r="AK556" i="3"/>
  <c r="AJ556" i="3"/>
  <c r="AI556" i="3"/>
  <c r="AH556" i="3" a="1"/>
  <c r="AH556" i="3"/>
  <c r="AG556" i="3"/>
  <c r="AF556" i="3"/>
  <c r="AE556" i="3"/>
  <c r="AD556" i="3"/>
  <c r="AC556" i="3"/>
  <c r="AB556" i="3"/>
  <c r="AA556" i="3"/>
  <c r="Y556" i="3" a="1"/>
  <c r="Y556" i="3"/>
  <c r="X556" i="3" a="1"/>
  <c r="X556" i="3"/>
  <c r="W556" i="3" a="1"/>
  <c r="W556" i="3"/>
  <c r="V556" i="3" a="1"/>
  <c r="V556" i="3"/>
  <c r="T556" i="3"/>
  <c r="S556" i="3"/>
  <c r="R556" i="3"/>
  <c r="Q556" i="3"/>
  <c r="P556" i="3"/>
  <c r="O556" i="3"/>
  <c r="N556" i="3"/>
  <c r="M556" i="3"/>
  <c r="L556" i="3" a="1"/>
  <c r="L556" i="3"/>
  <c r="J556" i="3"/>
  <c r="I556" i="3" a="1"/>
  <c r="I556" i="3"/>
  <c r="G556" i="3"/>
  <c r="F556" i="3"/>
  <c r="C556" i="3"/>
  <c r="AN555" i="3"/>
  <c r="AM555" i="3"/>
  <c r="AL555" i="3"/>
  <c r="AK555" i="3"/>
  <c r="AJ555" i="3"/>
  <c r="AI555" i="3"/>
  <c r="AH555" i="3" a="1"/>
  <c r="AH555" i="3"/>
  <c r="AG555" i="3"/>
  <c r="AF555" i="3"/>
  <c r="AE555" i="3"/>
  <c r="AD555" i="3"/>
  <c r="AC555" i="3"/>
  <c r="AB555" i="3"/>
  <c r="AA555" i="3"/>
  <c r="Y555" i="3" a="1"/>
  <c r="Y555" i="3"/>
  <c r="X555" i="3" a="1"/>
  <c r="X555" i="3"/>
  <c r="W555" i="3" a="1"/>
  <c r="W555" i="3"/>
  <c r="V555" i="3" a="1"/>
  <c r="V555" i="3"/>
  <c r="T555" i="3"/>
  <c r="S555" i="3"/>
  <c r="R555" i="3"/>
  <c r="Q555" i="3"/>
  <c r="P555" i="3"/>
  <c r="O555" i="3"/>
  <c r="N555" i="3"/>
  <c r="M555" i="3"/>
  <c r="L555" i="3" a="1"/>
  <c r="L555" i="3"/>
  <c r="J555" i="3"/>
  <c r="I555" i="3" a="1"/>
  <c r="I555" i="3"/>
  <c r="G555" i="3"/>
  <c r="F555" i="3"/>
  <c r="C555" i="3"/>
  <c r="AN554" i="3"/>
  <c r="AM554" i="3"/>
  <c r="AL554" i="3"/>
  <c r="AK554" i="3"/>
  <c r="AJ554" i="3"/>
  <c r="AI554" i="3"/>
  <c r="AH554" i="3" a="1"/>
  <c r="AH554" i="3"/>
  <c r="AG554" i="3"/>
  <c r="AF554" i="3"/>
  <c r="AE554" i="3"/>
  <c r="AD554" i="3"/>
  <c r="AC554" i="3"/>
  <c r="AB554" i="3"/>
  <c r="AA554" i="3"/>
  <c r="Y554" i="3" a="1"/>
  <c r="Y554" i="3"/>
  <c r="X554" i="3" a="1"/>
  <c r="X554" i="3"/>
  <c r="W554" i="3" a="1"/>
  <c r="W554" i="3"/>
  <c r="V554" i="3" a="1"/>
  <c r="V554" i="3"/>
  <c r="T554" i="3"/>
  <c r="S554" i="3"/>
  <c r="R554" i="3"/>
  <c r="Q554" i="3"/>
  <c r="P554" i="3"/>
  <c r="O554" i="3"/>
  <c r="N554" i="3"/>
  <c r="M554" i="3"/>
  <c r="L554" i="3" a="1"/>
  <c r="L554" i="3"/>
  <c r="J554" i="3"/>
  <c r="I554" i="3" a="1"/>
  <c r="I554" i="3"/>
  <c r="G554" i="3"/>
  <c r="F554" i="3"/>
  <c r="C554" i="3"/>
  <c r="AN553" i="3"/>
  <c r="AM553" i="3"/>
  <c r="AL553" i="3"/>
  <c r="AK553" i="3"/>
  <c r="AJ553" i="3"/>
  <c r="AI553" i="3"/>
  <c r="AH553" i="3" a="1"/>
  <c r="AH553" i="3"/>
  <c r="AG553" i="3"/>
  <c r="AF553" i="3"/>
  <c r="AE553" i="3"/>
  <c r="AD553" i="3"/>
  <c r="AC553" i="3"/>
  <c r="AB553" i="3"/>
  <c r="AA553" i="3"/>
  <c r="Y553" i="3" a="1"/>
  <c r="Y553" i="3"/>
  <c r="X553" i="3" a="1"/>
  <c r="X553" i="3"/>
  <c r="W553" i="3" a="1"/>
  <c r="W553" i="3"/>
  <c r="V553" i="3" a="1"/>
  <c r="V553" i="3"/>
  <c r="T553" i="3"/>
  <c r="S553" i="3"/>
  <c r="R553" i="3"/>
  <c r="Q553" i="3"/>
  <c r="P553" i="3"/>
  <c r="O553" i="3"/>
  <c r="N553" i="3"/>
  <c r="M553" i="3"/>
  <c r="L553" i="3" a="1"/>
  <c r="L553" i="3"/>
  <c r="J553" i="3"/>
  <c r="I553" i="3" a="1"/>
  <c r="I553" i="3"/>
  <c r="G553" i="3"/>
  <c r="F553" i="3"/>
  <c r="C553" i="3"/>
  <c r="AN552" i="3"/>
  <c r="AM552" i="3"/>
  <c r="AL552" i="3"/>
  <c r="AK552" i="3"/>
  <c r="AJ552" i="3"/>
  <c r="AI552" i="3"/>
  <c r="AH552" i="3" a="1"/>
  <c r="AH552" i="3"/>
  <c r="AG552" i="3"/>
  <c r="AF552" i="3"/>
  <c r="AE552" i="3"/>
  <c r="AD552" i="3"/>
  <c r="AC552" i="3"/>
  <c r="AB552" i="3"/>
  <c r="AA552" i="3"/>
  <c r="Y552" i="3" a="1"/>
  <c r="Y552" i="3"/>
  <c r="X552" i="3" a="1"/>
  <c r="X552" i="3"/>
  <c r="W552" i="3" a="1"/>
  <c r="W552" i="3"/>
  <c r="V552" i="3" a="1"/>
  <c r="V552" i="3"/>
  <c r="T552" i="3"/>
  <c r="S552" i="3"/>
  <c r="R552" i="3"/>
  <c r="Q552" i="3"/>
  <c r="P552" i="3"/>
  <c r="O552" i="3"/>
  <c r="N552" i="3"/>
  <c r="M552" i="3"/>
  <c r="L552" i="3" a="1"/>
  <c r="L552" i="3"/>
  <c r="J552" i="3"/>
  <c r="I552" i="3" a="1"/>
  <c r="I552" i="3"/>
  <c r="G552" i="3"/>
  <c r="F552" i="3"/>
  <c r="C552" i="3"/>
  <c r="AN551" i="3"/>
  <c r="AM551" i="3"/>
  <c r="AL551" i="3"/>
  <c r="AK551" i="3"/>
  <c r="AJ551" i="3"/>
  <c r="AI551" i="3"/>
  <c r="AH551" i="3" a="1"/>
  <c r="AH551" i="3"/>
  <c r="AG551" i="3"/>
  <c r="AF551" i="3"/>
  <c r="AE551" i="3"/>
  <c r="AD551" i="3"/>
  <c r="AC551" i="3"/>
  <c r="AB551" i="3"/>
  <c r="AA551" i="3"/>
  <c r="Y551" i="3" a="1"/>
  <c r="Y551" i="3"/>
  <c r="X551" i="3" a="1"/>
  <c r="X551" i="3"/>
  <c r="W551" i="3" a="1"/>
  <c r="W551" i="3"/>
  <c r="V551" i="3" a="1"/>
  <c r="V551" i="3"/>
  <c r="T551" i="3"/>
  <c r="S551" i="3"/>
  <c r="R551" i="3"/>
  <c r="Q551" i="3"/>
  <c r="P551" i="3"/>
  <c r="O551" i="3"/>
  <c r="N551" i="3"/>
  <c r="M551" i="3"/>
  <c r="L551" i="3" a="1"/>
  <c r="L551" i="3"/>
  <c r="J551" i="3"/>
  <c r="I551" i="3" a="1"/>
  <c r="I551" i="3"/>
  <c r="G551" i="3"/>
  <c r="F551" i="3"/>
  <c r="C551" i="3"/>
  <c r="AN550" i="3"/>
  <c r="AM550" i="3"/>
  <c r="AL550" i="3"/>
  <c r="AK550" i="3"/>
  <c r="AJ550" i="3"/>
  <c r="AI550" i="3"/>
  <c r="AH550" i="3" a="1"/>
  <c r="AH550" i="3"/>
  <c r="AG550" i="3"/>
  <c r="AF550" i="3"/>
  <c r="AE550" i="3"/>
  <c r="AD550" i="3"/>
  <c r="AC550" i="3"/>
  <c r="AB550" i="3"/>
  <c r="AA550" i="3"/>
  <c r="Y550" i="3" a="1"/>
  <c r="Y550" i="3"/>
  <c r="X550" i="3" a="1"/>
  <c r="X550" i="3"/>
  <c r="W550" i="3" a="1"/>
  <c r="W550" i="3"/>
  <c r="V550" i="3" a="1"/>
  <c r="V550" i="3"/>
  <c r="T550" i="3"/>
  <c r="S550" i="3"/>
  <c r="R550" i="3"/>
  <c r="Q550" i="3"/>
  <c r="P550" i="3"/>
  <c r="O550" i="3"/>
  <c r="N550" i="3"/>
  <c r="M550" i="3"/>
  <c r="L550" i="3" a="1"/>
  <c r="L550" i="3"/>
  <c r="J550" i="3"/>
  <c r="I550" i="3" a="1"/>
  <c r="I550" i="3"/>
  <c r="G550" i="3"/>
  <c r="F550" i="3"/>
  <c r="C550" i="3"/>
  <c r="AN549" i="3"/>
  <c r="AM549" i="3"/>
  <c r="AL549" i="3"/>
  <c r="AK549" i="3"/>
  <c r="AJ549" i="3"/>
  <c r="AI549" i="3"/>
  <c r="AH549" i="3" a="1"/>
  <c r="AH549" i="3"/>
  <c r="AG549" i="3"/>
  <c r="AF549" i="3"/>
  <c r="AE549" i="3"/>
  <c r="AD549" i="3"/>
  <c r="AC549" i="3"/>
  <c r="AB549" i="3"/>
  <c r="AA549" i="3"/>
  <c r="Y549" i="3" a="1"/>
  <c r="Y549" i="3"/>
  <c r="X549" i="3" a="1"/>
  <c r="X549" i="3"/>
  <c r="W549" i="3" a="1"/>
  <c r="W549" i="3"/>
  <c r="V549" i="3" a="1"/>
  <c r="V549" i="3"/>
  <c r="T549" i="3"/>
  <c r="S549" i="3"/>
  <c r="R549" i="3"/>
  <c r="Q549" i="3"/>
  <c r="P549" i="3"/>
  <c r="O549" i="3"/>
  <c r="N549" i="3"/>
  <c r="M549" i="3"/>
  <c r="L549" i="3" a="1"/>
  <c r="L549" i="3"/>
  <c r="J549" i="3"/>
  <c r="I549" i="3" a="1"/>
  <c r="I549" i="3"/>
  <c r="G549" i="3"/>
  <c r="F549" i="3"/>
  <c r="C549" i="3"/>
  <c r="AN548" i="3"/>
  <c r="AM548" i="3"/>
  <c r="AL548" i="3"/>
  <c r="AK548" i="3"/>
  <c r="AJ548" i="3"/>
  <c r="AI548" i="3"/>
  <c r="AH548" i="3" a="1"/>
  <c r="AH548" i="3"/>
  <c r="AG548" i="3"/>
  <c r="AF548" i="3"/>
  <c r="AE548" i="3"/>
  <c r="AD548" i="3"/>
  <c r="AC548" i="3"/>
  <c r="AB548" i="3"/>
  <c r="AA548" i="3"/>
  <c r="Y548" i="3" a="1"/>
  <c r="Y548" i="3"/>
  <c r="X548" i="3" a="1"/>
  <c r="X548" i="3"/>
  <c r="W548" i="3" a="1"/>
  <c r="W548" i="3"/>
  <c r="V548" i="3" a="1"/>
  <c r="V548" i="3"/>
  <c r="T548" i="3"/>
  <c r="S548" i="3"/>
  <c r="R548" i="3"/>
  <c r="Q548" i="3"/>
  <c r="P548" i="3"/>
  <c r="O548" i="3"/>
  <c r="N548" i="3"/>
  <c r="M548" i="3"/>
  <c r="L548" i="3" a="1"/>
  <c r="L548" i="3"/>
  <c r="J548" i="3"/>
  <c r="I548" i="3" a="1"/>
  <c r="I548" i="3"/>
  <c r="G548" i="3"/>
  <c r="F548" i="3"/>
  <c r="C548" i="3"/>
  <c r="AN547" i="3"/>
  <c r="AM547" i="3"/>
  <c r="AL547" i="3"/>
  <c r="AK547" i="3"/>
  <c r="AJ547" i="3"/>
  <c r="AI547" i="3"/>
  <c r="AH547" i="3" a="1"/>
  <c r="AH547" i="3"/>
  <c r="AG547" i="3"/>
  <c r="AF547" i="3"/>
  <c r="AE547" i="3"/>
  <c r="AD547" i="3"/>
  <c r="AC547" i="3"/>
  <c r="AB547" i="3"/>
  <c r="AA547" i="3"/>
  <c r="Y547" i="3" a="1"/>
  <c r="Y547" i="3"/>
  <c r="X547" i="3" a="1"/>
  <c r="X547" i="3"/>
  <c r="W547" i="3" a="1"/>
  <c r="W547" i="3"/>
  <c r="V547" i="3" a="1"/>
  <c r="V547" i="3"/>
  <c r="T547" i="3"/>
  <c r="S547" i="3"/>
  <c r="R547" i="3"/>
  <c r="Q547" i="3"/>
  <c r="P547" i="3"/>
  <c r="O547" i="3"/>
  <c r="N547" i="3"/>
  <c r="M547" i="3"/>
  <c r="L547" i="3" a="1"/>
  <c r="L547" i="3"/>
  <c r="J547" i="3"/>
  <c r="I547" i="3" a="1"/>
  <c r="I547" i="3"/>
  <c r="G547" i="3"/>
  <c r="F547" i="3"/>
  <c r="C547" i="3"/>
  <c r="AN546" i="3"/>
  <c r="AM546" i="3"/>
  <c r="AL546" i="3"/>
  <c r="AK546" i="3"/>
  <c r="AJ546" i="3"/>
  <c r="AI546" i="3"/>
  <c r="AH546" i="3" a="1"/>
  <c r="AH546" i="3"/>
  <c r="AG546" i="3"/>
  <c r="AF546" i="3"/>
  <c r="AE546" i="3"/>
  <c r="AD546" i="3"/>
  <c r="AC546" i="3"/>
  <c r="AB546" i="3"/>
  <c r="AA546" i="3"/>
  <c r="Y546" i="3" a="1"/>
  <c r="Y546" i="3"/>
  <c r="X546" i="3" a="1"/>
  <c r="X546" i="3"/>
  <c r="W546" i="3" a="1"/>
  <c r="W546" i="3"/>
  <c r="V546" i="3" a="1"/>
  <c r="V546" i="3"/>
  <c r="T546" i="3"/>
  <c r="S546" i="3"/>
  <c r="R546" i="3"/>
  <c r="Q546" i="3"/>
  <c r="P546" i="3"/>
  <c r="O546" i="3"/>
  <c r="N546" i="3"/>
  <c r="M546" i="3"/>
  <c r="L546" i="3" a="1"/>
  <c r="L546" i="3"/>
  <c r="J546" i="3"/>
  <c r="I546" i="3" a="1"/>
  <c r="I546" i="3"/>
  <c r="G546" i="3"/>
  <c r="F546" i="3"/>
  <c r="C546" i="3"/>
  <c r="AN545" i="3"/>
  <c r="AM545" i="3"/>
  <c r="AL545" i="3"/>
  <c r="AK545" i="3"/>
  <c r="AJ545" i="3"/>
  <c r="AI545" i="3"/>
  <c r="AH545" i="3" a="1"/>
  <c r="AH545" i="3"/>
  <c r="AG545" i="3"/>
  <c r="AF545" i="3"/>
  <c r="AE545" i="3"/>
  <c r="AD545" i="3"/>
  <c r="AC545" i="3"/>
  <c r="AB545" i="3"/>
  <c r="AA545" i="3"/>
  <c r="Y545" i="3" a="1"/>
  <c r="Y545" i="3"/>
  <c r="X545" i="3" a="1"/>
  <c r="X545" i="3"/>
  <c r="W545" i="3" a="1"/>
  <c r="W545" i="3"/>
  <c r="V545" i="3" a="1"/>
  <c r="V545" i="3"/>
  <c r="T545" i="3"/>
  <c r="S545" i="3"/>
  <c r="R545" i="3"/>
  <c r="Q545" i="3"/>
  <c r="P545" i="3"/>
  <c r="O545" i="3"/>
  <c r="N545" i="3"/>
  <c r="M545" i="3"/>
  <c r="L545" i="3" a="1"/>
  <c r="L545" i="3"/>
  <c r="J545" i="3"/>
  <c r="I545" i="3" a="1"/>
  <c r="I545" i="3"/>
  <c r="G545" i="3"/>
  <c r="F545" i="3"/>
  <c r="C545" i="3"/>
  <c r="AN544" i="3"/>
  <c r="AM544" i="3"/>
  <c r="AL544" i="3"/>
  <c r="AK544" i="3"/>
  <c r="AJ544" i="3"/>
  <c r="AI544" i="3"/>
  <c r="AH544" i="3" a="1"/>
  <c r="AH544" i="3"/>
  <c r="AG544" i="3"/>
  <c r="AF544" i="3"/>
  <c r="AE544" i="3"/>
  <c r="AD544" i="3"/>
  <c r="AC544" i="3"/>
  <c r="AB544" i="3"/>
  <c r="AA544" i="3"/>
  <c r="Y544" i="3" a="1"/>
  <c r="Y544" i="3"/>
  <c r="X544" i="3" a="1"/>
  <c r="X544" i="3"/>
  <c r="W544" i="3" a="1"/>
  <c r="W544" i="3"/>
  <c r="V544" i="3" a="1"/>
  <c r="V544" i="3"/>
  <c r="T544" i="3"/>
  <c r="S544" i="3"/>
  <c r="R544" i="3"/>
  <c r="Q544" i="3"/>
  <c r="P544" i="3"/>
  <c r="O544" i="3"/>
  <c r="N544" i="3"/>
  <c r="M544" i="3"/>
  <c r="L544" i="3" a="1"/>
  <c r="L544" i="3"/>
  <c r="J544" i="3"/>
  <c r="I544" i="3" a="1"/>
  <c r="I544" i="3"/>
  <c r="G544" i="3"/>
  <c r="F544" i="3"/>
  <c r="C544" i="3"/>
  <c r="AN543" i="3"/>
  <c r="AM543" i="3"/>
  <c r="AL543" i="3"/>
  <c r="AK543" i="3"/>
  <c r="AJ543" i="3"/>
  <c r="AI543" i="3"/>
  <c r="AH543" i="3" a="1"/>
  <c r="AH543" i="3"/>
  <c r="AG543" i="3"/>
  <c r="AF543" i="3"/>
  <c r="AE543" i="3"/>
  <c r="AD543" i="3"/>
  <c r="AC543" i="3"/>
  <c r="AB543" i="3"/>
  <c r="AA543" i="3"/>
  <c r="Y543" i="3" a="1"/>
  <c r="Y543" i="3"/>
  <c r="X543" i="3" a="1"/>
  <c r="X543" i="3"/>
  <c r="W543" i="3" a="1"/>
  <c r="W543" i="3"/>
  <c r="V543" i="3" a="1"/>
  <c r="V543" i="3"/>
  <c r="T543" i="3"/>
  <c r="S543" i="3"/>
  <c r="R543" i="3"/>
  <c r="Q543" i="3"/>
  <c r="P543" i="3"/>
  <c r="O543" i="3"/>
  <c r="N543" i="3"/>
  <c r="M543" i="3"/>
  <c r="L543" i="3" a="1"/>
  <c r="L543" i="3"/>
  <c r="J543" i="3"/>
  <c r="I543" i="3" a="1"/>
  <c r="I543" i="3"/>
  <c r="G543" i="3"/>
  <c r="F543" i="3"/>
  <c r="C543" i="3"/>
  <c r="AN542" i="3"/>
  <c r="AM542" i="3"/>
  <c r="AL542" i="3"/>
  <c r="AK542" i="3"/>
  <c r="AJ542" i="3"/>
  <c r="AI542" i="3"/>
  <c r="AH542" i="3" a="1"/>
  <c r="AH542" i="3"/>
  <c r="AG542" i="3"/>
  <c r="AF542" i="3"/>
  <c r="AE542" i="3"/>
  <c r="AD542" i="3"/>
  <c r="AC542" i="3"/>
  <c r="AB542" i="3"/>
  <c r="AA542" i="3"/>
  <c r="Y542" i="3" a="1"/>
  <c r="Y542" i="3"/>
  <c r="X542" i="3" a="1"/>
  <c r="X542" i="3"/>
  <c r="W542" i="3" a="1"/>
  <c r="W542" i="3"/>
  <c r="V542" i="3" a="1"/>
  <c r="V542" i="3"/>
  <c r="T542" i="3"/>
  <c r="S542" i="3"/>
  <c r="R542" i="3"/>
  <c r="Q542" i="3"/>
  <c r="P542" i="3"/>
  <c r="O542" i="3"/>
  <c r="N542" i="3"/>
  <c r="M542" i="3"/>
  <c r="L542" i="3" a="1"/>
  <c r="L542" i="3"/>
  <c r="J542" i="3"/>
  <c r="I542" i="3" a="1"/>
  <c r="I542" i="3"/>
  <c r="G542" i="3"/>
  <c r="F542" i="3"/>
  <c r="C542" i="3"/>
  <c r="AN541" i="3"/>
  <c r="AM541" i="3"/>
  <c r="AL541" i="3"/>
  <c r="AK541" i="3"/>
  <c r="AJ541" i="3"/>
  <c r="AI541" i="3"/>
  <c r="AH541" i="3" a="1"/>
  <c r="AH541" i="3"/>
  <c r="AG541" i="3"/>
  <c r="AF541" i="3"/>
  <c r="AE541" i="3"/>
  <c r="AD541" i="3"/>
  <c r="AC541" i="3"/>
  <c r="AB541" i="3"/>
  <c r="AA541" i="3"/>
  <c r="Y541" i="3" a="1"/>
  <c r="Y541" i="3"/>
  <c r="X541" i="3" a="1"/>
  <c r="X541" i="3"/>
  <c r="W541" i="3" a="1"/>
  <c r="W541" i="3"/>
  <c r="V541" i="3" a="1"/>
  <c r="V541" i="3"/>
  <c r="T541" i="3"/>
  <c r="S541" i="3"/>
  <c r="R541" i="3"/>
  <c r="Q541" i="3"/>
  <c r="P541" i="3"/>
  <c r="O541" i="3"/>
  <c r="N541" i="3"/>
  <c r="M541" i="3"/>
  <c r="L541" i="3" a="1"/>
  <c r="L541" i="3"/>
  <c r="J541" i="3"/>
  <c r="I541" i="3" a="1"/>
  <c r="I541" i="3"/>
  <c r="G541" i="3"/>
  <c r="F541" i="3"/>
  <c r="C541" i="3"/>
  <c r="AN540" i="3"/>
  <c r="AM540" i="3"/>
  <c r="AL540" i="3"/>
  <c r="AK540" i="3"/>
  <c r="AJ540" i="3"/>
  <c r="AI540" i="3"/>
  <c r="AH540" i="3" a="1"/>
  <c r="AH540" i="3"/>
  <c r="AG540" i="3"/>
  <c r="AF540" i="3"/>
  <c r="AE540" i="3"/>
  <c r="AD540" i="3"/>
  <c r="AC540" i="3"/>
  <c r="AB540" i="3"/>
  <c r="AA540" i="3"/>
  <c r="Y540" i="3" a="1"/>
  <c r="Y540" i="3"/>
  <c r="X540" i="3" a="1"/>
  <c r="X540" i="3"/>
  <c r="W540" i="3" a="1"/>
  <c r="W540" i="3"/>
  <c r="V540" i="3" a="1"/>
  <c r="V540" i="3"/>
  <c r="T540" i="3"/>
  <c r="S540" i="3"/>
  <c r="R540" i="3"/>
  <c r="Q540" i="3"/>
  <c r="P540" i="3"/>
  <c r="O540" i="3"/>
  <c r="N540" i="3"/>
  <c r="M540" i="3"/>
  <c r="L540" i="3" a="1"/>
  <c r="L540" i="3"/>
  <c r="J540" i="3"/>
  <c r="I540" i="3" a="1"/>
  <c r="I540" i="3"/>
  <c r="G540" i="3"/>
  <c r="F540" i="3"/>
  <c r="C540" i="3"/>
  <c r="AN539" i="3"/>
  <c r="AM539" i="3"/>
  <c r="AL539" i="3"/>
  <c r="AK539" i="3"/>
  <c r="AJ539" i="3"/>
  <c r="AI539" i="3"/>
  <c r="AH539" i="3" a="1"/>
  <c r="AH539" i="3"/>
  <c r="AG539" i="3"/>
  <c r="AF539" i="3"/>
  <c r="AE539" i="3"/>
  <c r="AD539" i="3"/>
  <c r="AC539" i="3"/>
  <c r="AB539" i="3"/>
  <c r="AA539" i="3"/>
  <c r="Y539" i="3" a="1"/>
  <c r="Y539" i="3"/>
  <c r="X539" i="3" a="1"/>
  <c r="X539" i="3"/>
  <c r="W539" i="3" a="1"/>
  <c r="W539" i="3"/>
  <c r="V539" i="3" a="1"/>
  <c r="V539" i="3"/>
  <c r="T539" i="3"/>
  <c r="S539" i="3"/>
  <c r="R539" i="3"/>
  <c r="Q539" i="3"/>
  <c r="P539" i="3"/>
  <c r="O539" i="3"/>
  <c r="N539" i="3"/>
  <c r="M539" i="3"/>
  <c r="L539" i="3" a="1"/>
  <c r="L539" i="3"/>
  <c r="J539" i="3"/>
  <c r="I539" i="3" a="1"/>
  <c r="I539" i="3"/>
  <c r="G539" i="3"/>
  <c r="F539" i="3"/>
  <c r="C539" i="3"/>
  <c r="AN538" i="3"/>
  <c r="AM538" i="3"/>
  <c r="AL538" i="3"/>
  <c r="AK538" i="3"/>
  <c r="AJ538" i="3"/>
  <c r="AI538" i="3"/>
  <c r="AH538" i="3" a="1"/>
  <c r="AH538" i="3"/>
  <c r="AG538" i="3"/>
  <c r="AF538" i="3"/>
  <c r="AE538" i="3"/>
  <c r="AD538" i="3"/>
  <c r="AC538" i="3"/>
  <c r="AB538" i="3"/>
  <c r="AA538" i="3"/>
  <c r="Y538" i="3" a="1"/>
  <c r="Y538" i="3"/>
  <c r="X538" i="3" a="1"/>
  <c r="X538" i="3"/>
  <c r="W538" i="3" a="1"/>
  <c r="W538" i="3"/>
  <c r="V538" i="3" a="1"/>
  <c r="V538" i="3"/>
  <c r="T538" i="3"/>
  <c r="S538" i="3"/>
  <c r="R538" i="3"/>
  <c r="Q538" i="3"/>
  <c r="P538" i="3"/>
  <c r="O538" i="3"/>
  <c r="N538" i="3"/>
  <c r="M538" i="3"/>
  <c r="L538" i="3" a="1"/>
  <c r="L538" i="3"/>
  <c r="J538" i="3"/>
  <c r="I538" i="3" a="1"/>
  <c r="I538" i="3"/>
  <c r="G538" i="3"/>
  <c r="F538" i="3"/>
  <c r="C538" i="3"/>
  <c r="AN537" i="3"/>
  <c r="AM537" i="3"/>
  <c r="AL537" i="3"/>
  <c r="AK537" i="3"/>
  <c r="AJ537" i="3"/>
  <c r="AI537" i="3"/>
  <c r="AH537" i="3" a="1"/>
  <c r="AH537" i="3"/>
  <c r="AG537" i="3"/>
  <c r="AF537" i="3"/>
  <c r="AE537" i="3"/>
  <c r="AD537" i="3"/>
  <c r="AC537" i="3"/>
  <c r="AB537" i="3"/>
  <c r="AA537" i="3"/>
  <c r="Y537" i="3" a="1"/>
  <c r="Y537" i="3"/>
  <c r="X537" i="3" a="1"/>
  <c r="X537" i="3"/>
  <c r="W537" i="3" a="1"/>
  <c r="W537" i="3"/>
  <c r="V537" i="3" a="1"/>
  <c r="V537" i="3"/>
  <c r="T537" i="3"/>
  <c r="S537" i="3"/>
  <c r="R537" i="3"/>
  <c r="Q537" i="3"/>
  <c r="P537" i="3"/>
  <c r="O537" i="3"/>
  <c r="N537" i="3"/>
  <c r="M537" i="3"/>
  <c r="L537" i="3" a="1"/>
  <c r="L537" i="3"/>
  <c r="J537" i="3"/>
  <c r="I537" i="3" a="1"/>
  <c r="I537" i="3"/>
  <c r="G537" i="3"/>
  <c r="F537" i="3"/>
  <c r="C537" i="3"/>
  <c r="AN536" i="3"/>
  <c r="AM536" i="3"/>
  <c r="AL536" i="3"/>
  <c r="AK536" i="3"/>
  <c r="AJ536" i="3"/>
  <c r="AI536" i="3"/>
  <c r="AH536" i="3" a="1"/>
  <c r="AH536" i="3"/>
  <c r="AG536" i="3"/>
  <c r="AF536" i="3"/>
  <c r="AE536" i="3"/>
  <c r="AD536" i="3"/>
  <c r="AC536" i="3"/>
  <c r="AB536" i="3"/>
  <c r="AA536" i="3"/>
  <c r="Y536" i="3" a="1"/>
  <c r="Y536" i="3"/>
  <c r="X536" i="3" a="1"/>
  <c r="X536" i="3"/>
  <c r="W536" i="3" a="1"/>
  <c r="W536" i="3"/>
  <c r="V536" i="3" a="1"/>
  <c r="V536" i="3"/>
  <c r="T536" i="3"/>
  <c r="S536" i="3"/>
  <c r="R536" i="3"/>
  <c r="Q536" i="3"/>
  <c r="P536" i="3"/>
  <c r="O536" i="3"/>
  <c r="N536" i="3"/>
  <c r="M536" i="3"/>
  <c r="L536" i="3" a="1"/>
  <c r="L536" i="3"/>
  <c r="J536" i="3"/>
  <c r="I536" i="3" a="1"/>
  <c r="I536" i="3"/>
  <c r="G536" i="3"/>
  <c r="F536" i="3"/>
  <c r="C536" i="3"/>
  <c r="AN535" i="3"/>
  <c r="AM535" i="3"/>
  <c r="AL535" i="3"/>
  <c r="AK535" i="3"/>
  <c r="AJ535" i="3"/>
  <c r="AI535" i="3"/>
  <c r="AH535" i="3" a="1"/>
  <c r="AH535" i="3"/>
  <c r="AG535" i="3"/>
  <c r="AF535" i="3"/>
  <c r="AE535" i="3"/>
  <c r="AD535" i="3"/>
  <c r="AC535" i="3"/>
  <c r="AB535" i="3"/>
  <c r="AA535" i="3"/>
  <c r="Y535" i="3" a="1"/>
  <c r="Y535" i="3"/>
  <c r="X535" i="3" a="1"/>
  <c r="X535" i="3"/>
  <c r="W535" i="3" a="1"/>
  <c r="W535" i="3"/>
  <c r="V535" i="3" a="1"/>
  <c r="V535" i="3"/>
  <c r="T535" i="3"/>
  <c r="S535" i="3"/>
  <c r="R535" i="3"/>
  <c r="Q535" i="3"/>
  <c r="P535" i="3"/>
  <c r="O535" i="3"/>
  <c r="N535" i="3"/>
  <c r="M535" i="3"/>
  <c r="L535" i="3" a="1"/>
  <c r="L535" i="3"/>
  <c r="J535" i="3"/>
  <c r="I535" i="3" a="1"/>
  <c r="I535" i="3"/>
  <c r="G535" i="3"/>
  <c r="F535" i="3"/>
  <c r="C535" i="3"/>
  <c r="AN534" i="3"/>
  <c r="AM534" i="3"/>
  <c r="AL534" i="3"/>
  <c r="AK534" i="3"/>
  <c r="AJ534" i="3"/>
  <c r="AI534" i="3"/>
  <c r="AH534" i="3" a="1"/>
  <c r="AH534" i="3"/>
  <c r="AG534" i="3"/>
  <c r="AF534" i="3"/>
  <c r="AE534" i="3"/>
  <c r="AD534" i="3"/>
  <c r="AC534" i="3"/>
  <c r="AB534" i="3"/>
  <c r="AA534" i="3"/>
  <c r="Y534" i="3" a="1"/>
  <c r="Y534" i="3"/>
  <c r="X534" i="3" a="1"/>
  <c r="X534" i="3"/>
  <c r="W534" i="3" a="1"/>
  <c r="W534" i="3"/>
  <c r="V534" i="3" a="1"/>
  <c r="V534" i="3"/>
  <c r="T534" i="3"/>
  <c r="S534" i="3"/>
  <c r="R534" i="3"/>
  <c r="Q534" i="3"/>
  <c r="P534" i="3"/>
  <c r="O534" i="3"/>
  <c r="N534" i="3"/>
  <c r="M534" i="3"/>
  <c r="L534" i="3" a="1"/>
  <c r="L534" i="3"/>
  <c r="J534" i="3"/>
  <c r="I534" i="3" a="1"/>
  <c r="I534" i="3"/>
  <c r="G534" i="3"/>
  <c r="F534" i="3"/>
  <c r="C534" i="3"/>
  <c r="AN533" i="3"/>
  <c r="AM533" i="3"/>
  <c r="AL533" i="3"/>
  <c r="AK533" i="3"/>
  <c r="AJ533" i="3"/>
  <c r="AI533" i="3"/>
  <c r="AH533" i="3" a="1"/>
  <c r="AH533" i="3"/>
  <c r="AG533" i="3"/>
  <c r="AF533" i="3"/>
  <c r="AE533" i="3"/>
  <c r="AD533" i="3"/>
  <c r="AC533" i="3"/>
  <c r="AB533" i="3"/>
  <c r="AA533" i="3"/>
  <c r="Y533" i="3" a="1"/>
  <c r="Y533" i="3"/>
  <c r="X533" i="3" a="1"/>
  <c r="X533" i="3"/>
  <c r="W533" i="3" a="1"/>
  <c r="W533" i="3"/>
  <c r="V533" i="3" a="1"/>
  <c r="V533" i="3"/>
  <c r="T533" i="3"/>
  <c r="S533" i="3"/>
  <c r="R533" i="3"/>
  <c r="Q533" i="3"/>
  <c r="P533" i="3"/>
  <c r="O533" i="3"/>
  <c r="N533" i="3"/>
  <c r="M533" i="3"/>
  <c r="L533" i="3" a="1"/>
  <c r="L533" i="3"/>
  <c r="J533" i="3"/>
  <c r="I533" i="3" a="1"/>
  <c r="I533" i="3"/>
  <c r="G533" i="3"/>
  <c r="F533" i="3"/>
  <c r="C533" i="3"/>
  <c r="AN532" i="3"/>
  <c r="AM532" i="3"/>
  <c r="AL532" i="3"/>
  <c r="AK532" i="3"/>
  <c r="AJ532" i="3"/>
  <c r="AI532" i="3"/>
  <c r="AH532" i="3" a="1"/>
  <c r="AH532" i="3"/>
  <c r="AG532" i="3"/>
  <c r="AF532" i="3"/>
  <c r="AE532" i="3"/>
  <c r="AD532" i="3"/>
  <c r="AC532" i="3"/>
  <c r="AB532" i="3"/>
  <c r="AA532" i="3"/>
  <c r="Y532" i="3" a="1"/>
  <c r="Y532" i="3"/>
  <c r="X532" i="3" a="1"/>
  <c r="X532" i="3"/>
  <c r="W532" i="3" a="1"/>
  <c r="W532" i="3"/>
  <c r="V532" i="3" a="1"/>
  <c r="V532" i="3"/>
  <c r="T532" i="3"/>
  <c r="S532" i="3"/>
  <c r="R532" i="3"/>
  <c r="Q532" i="3"/>
  <c r="P532" i="3"/>
  <c r="O532" i="3"/>
  <c r="N532" i="3"/>
  <c r="M532" i="3"/>
  <c r="L532" i="3" a="1"/>
  <c r="L532" i="3"/>
  <c r="J532" i="3"/>
  <c r="I532" i="3" a="1"/>
  <c r="I532" i="3"/>
  <c r="G532" i="3"/>
  <c r="F532" i="3"/>
  <c r="C532" i="3"/>
  <c r="AN531" i="3"/>
  <c r="AM531" i="3"/>
  <c r="AL531" i="3"/>
  <c r="AK531" i="3"/>
  <c r="AJ531" i="3"/>
  <c r="AI531" i="3"/>
  <c r="AH531" i="3" a="1"/>
  <c r="AH531" i="3"/>
  <c r="AG531" i="3"/>
  <c r="AF531" i="3"/>
  <c r="AE531" i="3"/>
  <c r="AD531" i="3"/>
  <c r="AC531" i="3"/>
  <c r="AB531" i="3"/>
  <c r="AA531" i="3"/>
  <c r="Y531" i="3" a="1"/>
  <c r="Y531" i="3"/>
  <c r="X531" i="3" a="1"/>
  <c r="X531" i="3"/>
  <c r="W531" i="3" a="1"/>
  <c r="W531" i="3"/>
  <c r="V531" i="3" a="1"/>
  <c r="V531" i="3"/>
  <c r="T531" i="3"/>
  <c r="S531" i="3"/>
  <c r="R531" i="3"/>
  <c r="Q531" i="3"/>
  <c r="P531" i="3"/>
  <c r="O531" i="3"/>
  <c r="N531" i="3"/>
  <c r="M531" i="3"/>
  <c r="L531" i="3" a="1"/>
  <c r="L531" i="3"/>
  <c r="J531" i="3"/>
  <c r="I531" i="3" a="1"/>
  <c r="I531" i="3"/>
  <c r="G531" i="3"/>
  <c r="F531" i="3"/>
  <c r="C531" i="3"/>
  <c r="AN530" i="3"/>
  <c r="AM530" i="3"/>
  <c r="AL530" i="3"/>
  <c r="AK530" i="3"/>
  <c r="AJ530" i="3"/>
  <c r="AI530" i="3"/>
  <c r="AH530" i="3" a="1"/>
  <c r="AH530" i="3"/>
  <c r="AG530" i="3"/>
  <c r="AF530" i="3"/>
  <c r="AE530" i="3"/>
  <c r="AD530" i="3"/>
  <c r="AC530" i="3"/>
  <c r="AB530" i="3"/>
  <c r="AA530" i="3"/>
  <c r="Y530" i="3" a="1"/>
  <c r="Y530" i="3"/>
  <c r="X530" i="3" a="1"/>
  <c r="X530" i="3"/>
  <c r="W530" i="3" a="1"/>
  <c r="W530" i="3"/>
  <c r="V530" i="3" a="1"/>
  <c r="V530" i="3"/>
  <c r="T530" i="3"/>
  <c r="S530" i="3"/>
  <c r="R530" i="3"/>
  <c r="Q530" i="3"/>
  <c r="P530" i="3"/>
  <c r="O530" i="3"/>
  <c r="N530" i="3"/>
  <c r="M530" i="3"/>
  <c r="L530" i="3" a="1"/>
  <c r="L530" i="3"/>
  <c r="J530" i="3"/>
  <c r="I530" i="3" a="1"/>
  <c r="I530" i="3"/>
  <c r="G530" i="3"/>
  <c r="F530" i="3"/>
  <c r="C530" i="3"/>
  <c r="AN529" i="3"/>
  <c r="AM529" i="3"/>
  <c r="AL529" i="3"/>
  <c r="AK529" i="3"/>
  <c r="AJ529" i="3"/>
  <c r="AI529" i="3"/>
  <c r="AH529" i="3" a="1"/>
  <c r="AH529" i="3"/>
  <c r="AG529" i="3"/>
  <c r="AF529" i="3"/>
  <c r="AE529" i="3"/>
  <c r="AD529" i="3"/>
  <c r="AC529" i="3"/>
  <c r="AB529" i="3"/>
  <c r="AA529" i="3"/>
  <c r="Y529" i="3" a="1"/>
  <c r="Y529" i="3"/>
  <c r="X529" i="3" a="1"/>
  <c r="X529" i="3"/>
  <c r="W529" i="3" a="1"/>
  <c r="W529" i="3"/>
  <c r="V529" i="3" a="1"/>
  <c r="V529" i="3"/>
  <c r="T529" i="3"/>
  <c r="S529" i="3"/>
  <c r="R529" i="3"/>
  <c r="Q529" i="3"/>
  <c r="P529" i="3"/>
  <c r="O529" i="3"/>
  <c r="N529" i="3"/>
  <c r="M529" i="3"/>
  <c r="L529" i="3" a="1"/>
  <c r="L529" i="3"/>
  <c r="J529" i="3"/>
  <c r="I529" i="3" a="1"/>
  <c r="I529" i="3"/>
  <c r="G529" i="3"/>
  <c r="F529" i="3"/>
  <c r="C529" i="3"/>
  <c r="AN528" i="3"/>
  <c r="AM528" i="3"/>
  <c r="AL528" i="3"/>
  <c r="AK528" i="3"/>
  <c r="AJ528" i="3"/>
  <c r="AI528" i="3"/>
  <c r="AH528" i="3" a="1"/>
  <c r="AH528" i="3"/>
  <c r="AG528" i="3"/>
  <c r="AF528" i="3"/>
  <c r="AE528" i="3"/>
  <c r="AD528" i="3"/>
  <c r="AC528" i="3"/>
  <c r="AB528" i="3"/>
  <c r="AA528" i="3"/>
  <c r="Y528" i="3" a="1"/>
  <c r="Y528" i="3"/>
  <c r="X528" i="3" a="1"/>
  <c r="X528" i="3"/>
  <c r="W528" i="3" a="1"/>
  <c r="W528" i="3"/>
  <c r="V528" i="3" a="1"/>
  <c r="V528" i="3"/>
  <c r="T528" i="3"/>
  <c r="S528" i="3"/>
  <c r="R528" i="3"/>
  <c r="Q528" i="3"/>
  <c r="P528" i="3"/>
  <c r="O528" i="3"/>
  <c r="N528" i="3"/>
  <c r="M528" i="3"/>
  <c r="L528" i="3" a="1"/>
  <c r="L528" i="3"/>
  <c r="J528" i="3"/>
  <c r="I528" i="3" a="1"/>
  <c r="I528" i="3"/>
  <c r="G528" i="3"/>
  <c r="F528" i="3"/>
  <c r="C528" i="3"/>
  <c r="AN527" i="3"/>
  <c r="AM527" i="3"/>
  <c r="AL527" i="3"/>
  <c r="AK527" i="3"/>
  <c r="AJ527" i="3"/>
  <c r="AI527" i="3"/>
  <c r="AH527" i="3" a="1"/>
  <c r="AH527" i="3"/>
  <c r="AG527" i="3"/>
  <c r="AF527" i="3"/>
  <c r="AE527" i="3"/>
  <c r="AD527" i="3"/>
  <c r="AC527" i="3"/>
  <c r="AB527" i="3"/>
  <c r="AA527" i="3"/>
  <c r="Y527" i="3" a="1"/>
  <c r="Y527" i="3"/>
  <c r="X527" i="3" a="1"/>
  <c r="X527" i="3"/>
  <c r="W527" i="3" a="1"/>
  <c r="W527" i="3"/>
  <c r="V527" i="3" a="1"/>
  <c r="V527" i="3"/>
  <c r="T527" i="3"/>
  <c r="S527" i="3"/>
  <c r="R527" i="3"/>
  <c r="Q527" i="3"/>
  <c r="P527" i="3"/>
  <c r="O527" i="3"/>
  <c r="N527" i="3"/>
  <c r="M527" i="3"/>
  <c r="L527" i="3" a="1"/>
  <c r="L527" i="3"/>
  <c r="J527" i="3"/>
  <c r="I527" i="3" a="1"/>
  <c r="I527" i="3"/>
  <c r="G527" i="3"/>
  <c r="F527" i="3"/>
  <c r="C527" i="3"/>
  <c r="AN526" i="3"/>
  <c r="AM526" i="3"/>
  <c r="AL526" i="3"/>
  <c r="AK526" i="3"/>
  <c r="AJ526" i="3"/>
  <c r="AI526" i="3"/>
  <c r="AH526" i="3" a="1"/>
  <c r="AH526" i="3"/>
  <c r="AG526" i="3"/>
  <c r="AF526" i="3"/>
  <c r="AE526" i="3"/>
  <c r="AD526" i="3"/>
  <c r="AC526" i="3"/>
  <c r="AB526" i="3"/>
  <c r="AA526" i="3"/>
  <c r="Y526" i="3" a="1"/>
  <c r="Y526" i="3"/>
  <c r="X526" i="3" a="1"/>
  <c r="X526" i="3"/>
  <c r="W526" i="3" a="1"/>
  <c r="W526" i="3"/>
  <c r="V526" i="3" a="1"/>
  <c r="V526" i="3"/>
  <c r="T526" i="3"/>
  <c r="S526" i="3"/>
  <c r="R526" i="3"/>
  <c r="Q526" i="3"/>
  <c r="P526" i="3"/>
  <c r="O526" i="3"/>
  <c r="N526" i="3"/>
  <c r="M526" i="3"/>
  <c r="L526" i="3" a="1"/>
  <c r="L526" i="3"/>
  <c r="J526" i="3"/>
  <c r="I526" i="3" a="1"/>
  <c r="I526" i="3"/>
  <c r="G526" i="3"/>
  <c r="F526" i="3"/>
  <c r="C526" i="3"/>
  <c r="AN525" i="3"/>
  <c r="AM525" i="3"/>
  <c r="AL525" i="3"/>
  <c r="AK525" i="3"/>
  <c r="AJ525" i="3"/>
  <c r="AI525" i="3"/>
  <c r="AH525" i="3" a="1"/>
  <c r="AH525" i="3"/>
  <c r="AG525" i="3"/>
  <c r="AF525" i="3"/>
  <c r="AE525" i="3"/>
  <c r="AD525" i="3"/>
  <c r="AC525" i="3"/>
  <c r="AB525" i="3"/>
  <c r="AA525" i="3"/>
  <c r="Y525" i="3" a="1"/>
  <c r="Y525" i="3"/>
  <c r="X525" i="3" a="1"/>
  <c r="X525" i="3"/>
  <c r="W525" i="3" a="1"/>
  <c r="W525" i="3"/>
  <c r="V525" i="3" a="1"/>
  <c r="V525" i="3"/>
  <c r="T525" i="3"/>
  <c r="S525" i="3"/>
  <c r="R525" i="3"/>
  <c r="Q525" i="3"/>
  <c r="P525" i="3"/>
  <c r="O525" i="3"/>
  <c r="N525" i="3"/>
  <c r="M525" i="3"/>
  <c r="L525" i="3" a="1"/>
  <c r="L525" i="3"/>
  <c r="J525" i="3"/>
  <c r="I525" i="3" a="1"/>
  <c r="I525" i="3"/>
  <c r="G525" i="3"/>
  <c r="F525" i="3"/>
  <c r="C525" i="3"/>
  <c r="AN524" i="3"/>
  <c r="AM524" i="3"/>
  <c r="AL524" i="3"/>
  <c r="AK524" i="3"/>
  <c r="AJ524" i="3"/>
  <c r="AI524" i="3"/>
  <c r="AH524" i="3" a="1"/>
  <c r="AH524" i="3"/>
  <c r="AG524" i="3"/>
  <c r="AF524" i="3"/>
  <c r="AE524" i="3"/>
  <c r="AD524" i="3"/>
  <c r="AC524" i="3"/>
  <c r="AB524" i="3"/>
  <c r="AA524" i="3"/>
  <c r="Y524" i="3" a="1"/>
  <c r="Y524" i="3"/>
  <c r="X524" i="3" a="1"/>
  <c r="X524" i="3"/>
  <c r="W524" i="3" a="1"/>
  <c r="W524" i="3"/>
  <c r="V524" i="3" a="1"/>
  <c r="V524" i="3"/>
  <c r="T524" i="3"/>
  <c r="S524" i="3"/>
  <c r="R524" i="3"/>
  <c r="Q524" i="3"/>
  <c r="P524" i="3"/>
  <c r="O524" i="3"/>
  <c r="N524" i="3"/>
  <c r="M524" i="3"/>
  <c r="L524" i="3" a="1"/>
  <c r="L524" i="3"/>
  <c r="J524" i="3"/>
  <c r="I524" i="3" a="1"/>
  <c r="I524" i="3"/>
  <c r="G524" i="3"/>
  <c r="F524" i="3"/>
  <c r="C524" i="3"/>
  <c r="AN523" i="3"/>
  <c r="AM523" i="3"/>
  <c r="AL523" i="3"/>
  <c r="AK523" i="3"/>
  <c r="AJ523" i="3"/>
  <c r="AI523" i="3"/>
  <c r="AH523" i="3" a="1"/>
  <c r="AH523" i="3"/>
  <c r="AG523" i="3"/>
  <c r="AF523" i="3"/>
  <c r="AE523" i="3"/>
  <c r="AD523" i="3"/>
  <c r="AC523" i="3"/>
  <c r="AB523" i="3"/>
  <c r="AA523" i="3"/>
  <c r="Y523" i="3" a="1"/>
  <c r="Y523" i="3"/>
  <c r="X523" i="3" a="1"/>
  <c r="X523" i="3"/>
  <c r="W523" i="3" a="1"/>
  <c r="W523" i="3"/>
  <c r="V523" i="3" a="1"/>
  <c r="V523" i="3"/>
  <c r="T523" i="3"/>
  <c r="S523" i="3"/>
  <c r="R523" i="3"/>
  <c r="Q523" i="3"/>
  <c r="P523" i="3"/>
  <c r="O523" i="3"/>
  <c r="N523" i="3"/>
  <c r="M523" i="3"/>
  <c r="L523" i="3" a="1"/>
  <c r="L523" i="3"/>
  <c r="J523" i="3"/>
  <c r="I523" i="3" a="1"/>
  <c r="I523" i="3"/>
  <c r="G523" i="3"/>
  <c r="F523" i="3"/>
  <c r="C523" i="3"/>
  <c r="AN522" i="3"/>
  <c r="AM522" i="3"/>
  <c r="AL522" i="3"/>
  <c r="AK522" i="3"/>
  <c r="AJ522" i="3"/>
  <c r="AI522" i="3"/>
  <c r="AH522" i="3" a="1"/>
  <c r="AH522" i="3"/>
  <c r="AG522" i="3"/>
  <c r="AF522" i="3"/>
  <c r="AE522" i="3"/>
  <c r="AD522" i="3"/>
  <c r="AC522" i="3"/>
  <c r="AB522" i="3"/>
  <c r="AA522" i="3"/>
  <c r="Y522" i="3" a="1"/>
  <c r="Y522" i="3"/>
  <c r="X522" i="3" a="1"/>
  <c r="X522" i="3"/>
  <c r="W522" i="3" a="1"/>
  <c r="W522" i="3"/>
  <c r="V522" i="3" a="1"/>
  <c r="V522" i="3"/>
  <c r="T522" i="3"/>
  <c r="S522" i="3"/>
  <c r="R522" i="3"/>
  <c r="Q522" i="3"/>
  <c r="P522" i="3"/>
  <c r="O522" i="3"/>
  <c r="N522" i="3"/>
  <c r="M522" i="3"/>
  <c r="L522" i="3" a="1"/>
  <c r="L522" i="3"/>
  <c r="J522" i="3"/>
  <c r="I522" i="3" a="1"/>
  <c r="I522" i="3"/>
  <c r="G522" i="3"/>
  <c r="F522" i="3"/>
  <c r="C522" i="3"/>
  <c r="AN521" i="3"/>
  <c r="AM521" i="3"/>
  <c r="AL521" i="3"/>
  <c r="AK521" i="3"/>
  <c r="AJ521" i="3"/>
  <c r="AI521" i="3"/>
  <c r="AH521" i="3" a="1"/>
  <c r="AH521" i="3"/>
  <c r="AG521" i="3"/>
  <c r="AF521" i="3"/>
  <c r="AE521" i="3"/>
  <c r="AD521" i="3"/>
  <c r="AC521" i="3"/>
  <c r="AB521" i="3"/>
  <c r="AA521" i="3"/>
  <c r="Y521" i="3" a="1"/>
  <c r="Y521" i="3"/>
  <c r="X521" i="3" a="1"/>
  <c r="X521" i="3"/>
  <c r="W521" i="3" a="1"/>
  <c r="W521" i="3"/>
  <c r="V521" i="3" a="1"/>
  <c r="V521" i="3"/>
  <c r="T521" i="3"/>
  <c r="S521" i="3"/>
  <c r="R521" i="3"/>
  <c r="Q521" i="3"/>
  <c r="P521" i="3"/>
  <c r="O521" i="3"/>
  <c r="N521" i="3"/>
  <c r="M521" i="3"/>
  <c r="L521" i="3" a="1"/>
  <c r="L521" i="3"/>
  <c r="J521" i="3"/>
  <c r="I521" i="3" a="1"/>
  <c r="I521" i="3"/>
  <c r="G521" i="3"/>
  <c r="F521" i="3"/>
  <c r="C521" i="3"/>
  <c r="AN520" i="3"/>
  <c r="AM520" i="3"/>
  <c r="AL520" i="3"/>
  <c r="AK520" i="3"/>
  <c r="AJ520" i="3"/>
  <c r="AI520" i="3"/>
  <c r="AH520" i="3" a="1"/>
  <c r="AH520" i="3"/>
  <c r="AG520" i="3"/>
  <c r="AF520" i="3"/>
  <c r="AE520" i="3"/>
  <c r="AD520" i="3"/>
  <c r="AC520" i="3"/>
  <c r="AB520" i="3"/>
  <c r="AA520" i="3"/>
  <c r="Y520" i="3" a="1"/>
  <c r="Y520" i="3"/>
  <c r="X520" i="3" a="1"/>
  <c r="X520" i="3"/>
  <c r="W520" i="3" a="1"/>
  <c r="W520" i="3"/>
  <c r="V520" i="3" a="1"/>
  <c r="V520" i="3"/>
  <c r="T520" i="3"/>
  <c r="S520" i="3"/>
  <c r="R520" i="3"/>
  <c r="Q520" i="3"/>
  <c r="P520" i="3"/>
  <c r="O520" i="3"/>
  <c r="N520" i="3"/>
  <c r="M520" i="3"/>
  <c r="L520" i="3" a="1"/>
  <c r="L520" i="3"/>
  <c r="J520" i="3"/>
  <c r="I520" i="3" a="1"/>
  <c r="I520" i="3"/>
  <c r="G520" i="3"/>
  <c r="F520" i="3"/>
  <c r="C520" i="3"/>
  <c r="AN519" i="3"/>
  <c r="AM519" i="3"/>
  <c r="AL519" i="3"/>
  <c r="AK519" i="3"/>
  <c r="AJ519" i="3"/>
  <c r="AI519" i="3"/>
  <c r="AH519" i="3" a="1"/>
  <c r="AH519" i="3"/>
  <c r="AG519" i="3"/>
  <c r="AF519" i="3"/>
  <c r="AE519" i="3"/>
  <c r="AD519" i="3"/>
  <c r="AC519" i="3"/>
  <c r="AB519" i="3"/>
  <c r="AA519" i="3"/>
  <c r="Y519" i="3" a="1"/>
  <c r="Y519" i="3"/>
  <c r="X519" i="3" a="1"/>
  <c r="X519" i="3"/>
  <c r="W519" i="3" a="1"/>
  <c r="W519" i="3"/>
  <c r="V519" i="3" a="1"/>
  <c r="V519" i="3"/>
  <c r="T519" i="3"/>
  <c r="S519" i="3"/>
  <c r="R519" i="3"/>
  <c r="Q519" i="3"/>
  <c r="P519" i="3"/>
  <c r="O519" i="3"/>
  <c r="N519" i="3"/>
  <c r="M519" i="3"/>
  <c r="L519" i="3" a="1"/>
  <c r="L519" i="3"/>
  <c r="J519" i="3"/>
  <c r="I519" i="3" a="1"/>
  <c r="I519" i="3"/>
  <c r="G519" i="3"/>
  <c r="F519" i="3"/>
  <c r="C519" i="3"/>
  <c r="AN518" i="3"/>
  <c r="AM518" i="3"/>
  <c r="AL518" i="3"/>
  <c r="AK518" i="3"/>
  <c r="AJ518" i="3"/>
  <c r="AI518" i="3"/>
  <c r="AH518" i="3" a="1"/>
  <c r="AH518" i="3"/>
  <c r="AG518" i="3"/>
  <c r="AF518" i="3"/>
  <c r="AE518" i="3"/>
  <c r="AD518" i="3"/>
  <c r="AC518" i="3"/>
  <c r="AB518" i="3"/>
  <c r="AA518" i="3"/>
  <c r="Y518" i="3" a="1"/>
  <c r="Y518" i="3"/>
  <c r="X518" i="3" a="1"/>
  <c r="X518" i="3"/>
  <c r="W518" i="3" a="1"/>
  <c r="W518" i="3"/>
  <c r="V518" i="3" a="1"/>
  <c r="V518" i="3"/>
  <c r="T518" i="3"/>
  <c r="S518" i="3"/>
  <c r="R518" i="3"/>
  <c r="Q518" i="3"/>
  <c r="P518" i="3"/>
  <c r="O518" i="3"/>
  <c r="N518" i="3"/>
  <c r="M518" i="3"/>
  <c r="L518" i="3" a="1"/>
  <c r="L518" i="3"/>
  <c r="J518" i="3"/>
  <c r="I518" i="3" a="1"/>
  <c r="I518" i="3"/>
  <c r="G518" i="3"/>
  <c r="F518" i="3"/>
  <c r="C518" i="3"/>
  <c r="AN517" i="3"/>
  <c r="AM517" i="3"/>
  <c r="AL517" i="3"/>
  <c r="AK517" i="3"/>
  <c r="AJ517" i="3"/>
  <c r="AI517" i="3"/>
  <c r="AH517" i="3" a="1"/>
  <c r="AH517" i="3"/>
  <c r="AG517" i="3"/>
  <c r="AF517" i="3"/>
  <c r="AE517" i="3"/>
  <c r="AD517" i="3"/>
  <c r="AC517" i="3"/>
  <c r="AB517" i="3"/>
  <c r="AA517" i="3"/>
  <c r="Y517" i="3" a="1"/>
  <c r="Y517" i="3"/>
  <c r="X517" i="3" a="1"/>
  <c r="X517" i="3"/>
  <c r="W517" i="3" a="1"/>
  <c r="W517" i="3"/>
  <c r="V517" i="3" a="1"/>
  <c r="V517" i="3"/>
  <c r="T517" i="3"/>
  <c r="S517" i="3"/>
  <c r="R517" i="3"/>
  <c r="Q517" i="3"/>
  <c r="P517" i="3"/>
  <c r="O517" i="3"/>
  <c r="N517" i="3"/>
  <c r="M517" i="3"/>
  <c r="L517" i="3" a="1"/>
  <c r="L517" i="3"/>
  <c r="J517" i="3"/>
  <c r="I517" i="3" a="1"/>
  <c r="I517" i="3"/>
  <c r="G517" i="3"/>
  <c r="F517" i="3"/>
  <c r="C517" i="3"/>
  <c r="AN516" i="3"/>
  <c r="AM516" i="3"/>
  <c r="AL516" i="3"/>
  <c r="AK516" i="3"/>
  <c r="AJ516" i="3"/>
  <c r="AI516" i="3"/>
  <c r="AH516" i="3" a="1"/>
  <c r="AH516" i="3"/>
  <c r="AG516" i="3"/>
  <c r="AF516" i="3"/>
  <c r="AE516" i="3"/>
  <c r="AD516" i="3"/>
  <c r="AC516" i="3"/>
  <c r="AB516" i="3"/>
  <c r="AA516" i="3"/>
  <c r="Y516" i="3" a="1"/>
  <c r="Y516" i="3"/>
  <c r="X516" i="3" a="1"/>
  <c r="X516" i="3"/>
  <c r="W516" i="3" a="1"/>
  <c r="W516" i="3"/>
  <c r="V516" i="3" a="1"/>
  <c r="V516" i="3"/>
  <c r="T516" i="3"/>
  <c r="S516" i="3"/>
  <c r="R516" i="3"/>
  <c r="Q516" i="3"/>
  <c r="P516" i="3"/>
  <c r="O516" i="3"/>
  <c r="N516" i="3"/>
  <c r="M516" i="3"/>
  <c r="L516" i="3" a="1"/>
  <c r="L516" i="3"/>
  <c r="J516" i="3"/>
  <c r="I516" i="3" a="1"/>
  <c r="I516" i="3"/>
  <c r="G516" i="3"/>
  <c r="F516" i="3"/>
  <c r="C516" i="3"/>
  <c r="AN515" i="3"/>
  <c r="AM515" i="3"/>
  <c r="AL515" i="3"/>
  <c r="AK515" i="3"/>
  <c r="AJ515" i="3"/>
  <c r="AI515" i="3"/>
  <c r="AH515" i="3" a="1"/>
  <c r="AH515" i="3"/>
  <c r="AG515" i="3"/>
  <c r="AF515" i="3"/>
  <c r="AE515" i="3"/>
  <c r="AD515" i="3"/>
  <c r="AC515" i="3"/>
  <c r="AB515" i="3"/>
  <c r="AA515" i="3"/>
  <c r="Y515" i="3" a="1"/>
  <c r="Y515" i="3"/>
  <c r="X515" i="3" a="1"/>
  <c r="X515" i="3"/>
  <c r="W515" i="3" a="1"/>
  <c r="W515" i="3"/>
  <c r="V515" i="3" a="1"/>
  <c r="V515" i="3"/>
  <c r="T515" i="3"/>
  <c r="S515" i="3"/>
  <c r="R515" i="3"/>
  <c r="Q515" i="3"/>
  <c r="P515" i="3"/>
  <c r="O515" i="3"/>
  <c r="N515" i="3"/>
  <c r="M515" i="3"/>
  <c r="L515" i="3" a="1"/>
  <c r="L515" i="3"/>
  <c r="J515" i="3"/>
  <c r="I515" i="3" a="1"/>
  <c r="I515" i="3"/>
  <c r="G515" i="3"/>
  <c r="F515" i="3"/>
  <c r="C515" i="3"/>
  <c r="AN514" i="3"/>
  <c r="AM514" i="3"/>
  <c r="AL514" i="3"/>
  <c r="AK514" i="3"/>
  <c r="AJ514" i="3"/>
  <c r="AI514" i="3"/>
  <c r="AH514" i="3" a="1"/>
  <c r="AH514" i="3"/>
  <c r="AG514" i="3"/>
  <c r="AF514" i="3"/>
  <c r="AE514" i="3"/>
  <c r="AD514" i="3"/>
  <c r="AC514" i="3"/>
  <c r="AB514" i="3"/>
  <c r="AA514" i="3"/>
  <c r="Y514" i="3" a="1"/>
  <c r="Y514" i="3"/>
  <c r="X514" i="3" a="1"/>
  <c r="X514" i="3"/>
  <c r="W514" i="3" a="1"/>
  <c r="W514" i="3"/>
  <c r="V514" i="3" a="1"/>
  <c r="V514" i="3"/>
  <c r="T514" i="3"/>
  <c r="S514" i="3"/>
  <c r="R514" i="3"/>
  <c r="Q514" i="3"/>
  <c r="P514" i="3"/>
  <c r="O514" i="3"/>
  <c r="N514" i="3"/>
  <c r="M514" i="3"/>
  <c r="L514" i="3" a="1"/>
  <c r="L514" i="3"/>
  <c r="J514" i="3"/>
  <c r="I514" i="3" a="1"/>
  <c r="I514" i="3"/>
  <c r="G514" i="3"/>
  <c r="F514" i="3"/>
  <c r="C514" i="3"/>
  <c r="AN513" i="3"/>
  <c r="AM513" i="3"/>
  <c r="AL513" i="3"/>
  <c r="AK513" i="3"/>
  <c r="AJ513" i="3"/>
  <c r="AI513" i="3"/>
  <c r="AH513" i="3" a="1"/>
  <c r="AH513" i="3"/>
  <c r="AG513" i="3"/>
  <c r="AF513" i="3"/>
  <c r="AE513" i="3"/>
  <c r="AD513" i="3"/>
  <c r="AC513" i="3"/>
  <c r="AB513" i="3"/>
  <c r="AA513" i="3"/>
  <c r="Y513" i="3" a="1"/>
  <c r="Y513" i="3"/>
  <c r="X513" i="3" a="1"/>
  <c r="X513" i="3"/>
  <c r="W513" i="3" a="1"/>
  <c r="W513" i="3"/>
  <c r="V513" i="3" a="1"/>
  <c r="V513" i="3"/>
  <c r="T513" i="3"/>
  <c r="S513" i="3"/>
  <c r="R513" i="3"/>
  <c r="Q513" i="3"/>
  <c r="P513" i="3"/>
  <c r="O513" i="3"/>
  <c r="N513" i="3"/>
  <c r="M513" i="3"/>
  <c r="L513" i="3" a="1"/>
  <c r="L513" i="3"/>
  <c r="J513" i="3"/>
  <c r="I513" i="3" a="1"/>
  <c r="I513" i="3"/>
  <c r="G513" i="3"/>
  <c r="F513" i="3"/>
  <c r="C513" i="3"/>
  <c r="AN512" i="3"/>
  <c r="AM512" i="3"/>
  <c r="AL512" i="3"/>
  <c r="AK512" i="3"/>
  <c r="AJ512" i="3"/>
  <c r="AI512" i="3"/>
  <c r="AH512" i="3" a="1"/>
  <c r="AH512" i="3"/>
  <c r="AG512" i="3"/>
  <c r="AF512" i="3"/>
  <c r="AE512" i="3"/>
  <c r="AD512" i="3"/>
  <c r="AC512" i="3"/>
  <c r="AB512" i="3"/>
  <c r="AA512" i="3"/>
  <c r="Y512" i="3" a="1"/>
  <c r="Y512" i="3"/>
  <c r="X512" i="3" a="1"/>
  <c r="X512" i="3"/>
  <c r="W512" i="3" a="1"/>
  <c r="W512" i="3"/>
  <c r="V512" i="3" a="1"/>
  <c r="V512" i="3"/>
  <c r="T512" i="3"/>
  <c r="S512" i="3"/>
  <c r="R512" i="3"/>
  <c r="Q512" i="3"/>
  <c r="P512" i="3"/>
  <c r="O512" i="3"/>
  <c r="N512" i="3"/>
  <c r="M512" i="3"/>
  <c r="L512" i="3" a="1"/>
  <c r="L512" i="3"/>
  <c r="J512" i="3"/>
  <c r="I512" i="3" a="1"/>
  <c r="I512" i="3"/>
  <c r="G512" i="3"/>
  <c r="F512" i="3"/>
  <c r="C512" i="3"/>
  <c r="AN511" i="3"/>
  <c r="AM511" i="3"/>
  <c r="AL511" i="3"/>
  <c r="AK511" i="3"/>
  <c r="AJ511" i="3"/>
  <c r="AI511" i="3"/>
  <c r="AH511" i="3" a="1"/>
  <c r="AH511" i="3"/>
  <c r="AG511" i="3"/>
  <c r="AF511" i="3"/>
  <c r="AE511" i="3"/>
  <c r="AD511" i="3"/>
  <c r="AC511" i="3"/>
  <c r="AB511" i="3"/>
  <c r="AA511" i="3"/>
  <c r="Y511" i="3" a="1"/>
  <c r="Y511" i="3"/>
  <c r="X511" i="3" a="1"/>
  <c r="X511" i="3"/>
  <c r="W511" i="3" a="1"/>
  <c r="W511" i="3"/>
  <c r="V511" i="3" a="1"/>
  <c r="V511" i="3"/>
  <c r="T511" i="3"/>
  <c r="S511" i="3"/>
  <c r="R511" i="3"/>
  <c r="Q511" i="3"/>
  <c r="P511" i="3"/>
  <c r="O511" i="3"/>
  <c r="N511" i="3"/>
  <c r="M511" i="3"/>
  <c r="L511" i="3" a="1"/>
  <c r="L511" i="3"/>
  <c r="J511" i="3"/>
  <c r="I511" i="3" a="1"/>
  <c r="I511" i="3"/>
  <c r="G511" i="3"/>
  <c r="F511" i="3"/>
  <c r="C511" i="3"/>
  <c r="AN510" i="3"/>
  <c r="AM510" i="3"/>
  <c r="AL510" i="3"/>
  <c r="AK510" i="3"/>
  <c r="AJ510" i="3"/>
  <c r="AI510" i="3"/>
  <c r="AH510" i="3" a="1"/>
  <c r="AH510" i="3"/>
  <c r="AG510" i="3"/>
  <c r="AF510" i="3"/>
  <c r="AE510" i="3"/>
  <c r="AD510" i="3"/>
  <c r="AC510" i="3"/>
  <c r="AB510" i="3"/>
  <c r="AA510" i="3"/>
  <c r="Y510" i="3" a="1"/>
  <c r="Y510" i="3"/>
  <c r="X510" i="3" a="1"/>
  <c r="X510" i="3"/>
  <c r="W510" i="3" a="1"/>
  <c r="W510" i="3"/>
  <c r="V510" i="3" a="1"/>
  <c r="V510" i="3"/>
  <c r="T510" i="3"/>
  <c r="S510" i="3"/>
  <c r="R510" i="3"/>
  <c r="Q510" i="3"/>
  <c r="P510" i="3"/>
  <c r="O510" i="3"/>
  <c r="N510" i="3"/>
  <c r="M510" i="3"/>
  <c r="L510" i="3" a="1"/>
  <c r="L510" i="3"/>
  <c r="J510" i="3"/>
  <c r="I510" i="3" a="1"/>
  <c r="I510" i="3"/>
  <c r="G510" i="3"/>
  <c r="F510" i="3"/>
  <c r="C510" i="3"/>
  <c r="AN509" i="3"/>
  <c r="AM509" i="3"/>
  <c r="AL509" i="3"/>
  <c r="AK509" i="3"/>
  <c r="AJ509" i="3"/>
  <c r="AI509" i="3"/>
  <c r="AH509" i="3" a="1"/>
  <c r="AH509" i="3"/>
  <c r="AG509" i="3"/>
  <c r="AF509" i="3"/>
  <c r="AE509" i="3"/>
  <c r="AD509" i="3"/>
  <c r="AC509" i="3"/>
  <c r="AB509" i="3"/>
  <c r="AA509" i="3"/>
  <c r="Y509" i="3" a="1"/>
  <c r="Y509" i="3"/>
  <c r="X509" i="3" a="1"/>
  <c r="X509" i="3"/>
  <c r="W509" i="3" a="1"/>
  <c r="W509" i="3"/>
  <c r="V509" i="3" a="1"/>
  <c r="V509" i="3"/>
  <c r="T509" i="3"/>
  <c r="S509" i="3"/>
  <c r="R509" i="3"/>
  <c r="Q509" i="3"/>
  <c r="P509" i="3"/>
  <c r="O509" i="3"/>
  <c r="N509" i="3"/>
  <c r="M509" i="3"/>
  <c r="L509" i="3" a="1"/>
  <c r="L509" i="3"/>
  <c r="J509" i="3"/>
  <c r="I509" i="3" a="1"/>
  <c r="I509" i="3"/>
  <c r="G509" i="3"/>
  <c r="F509" i="3"/>
  <c r="C509" i="3"/>
  <c r="AN508" i="3"/>
  <c r="AM508" i="3"/>
  <c r="AL508" i="3"/>
  <c r="AK508" i="3"/>
  <c r="AJ508" i="3"/>
  <c r="AI508" i="3"/>
  <c r="AH508" i="3" a="1"/>
  <c r="AH508" i="3"/>
  <c r="AG508" i="3"/>
  <c r="AF508" i="3"/>
  <c r="AE508" i="3"/>
  <c r="AD508" i="3"/>
  <c r="AC508" i="3"/>
  <c r="AB508" i="3"/>
  <c r="AA508" i="3"/>
  <c r="Y508" i="3" a="1"/>
  <c r="Y508" i="3"/>
  <c r="X508" i="3" a="1"/>
  <c r="X508" i="3"/>
  <c r="W508" i="3" a="1"/>
  <c r="W508" i="3"/>
  <c r="V508" i="3" a="1"/>
  <c r="V508" i="3"/>
  <c r="T508" i="3"/>
  <c r="S508" i="3"/>
  <c r="R508" i="3"/>
  <c r="Q508" i="3"/>
  <c r="P508" i="3"/>
  <c r="O508" i="3"/>
  <c r="N508" i="3"/>
  <c r="M508" i="3"/>
  <c r="L508" i="3" a="1"/>
  <c r="L508" i="3"/>
  <c r="J508" i="3"/>
  <c r="I508" i="3" a="1"/>
  <c r="I508" i="3"/>
  <c r="G508" i="3"/>
  <c r="F508" i="3"/>
  <c r="C508" i="3"/>
  <c r="AN507" i="3"/>
  <c r="AM507" i="3"/>
  <c r="AL507" i="3"/>
  <c r="AK507" i="3"/>
  <c r="AJ507" i="3"/>
  <c r="AI507" i="3"/>
  <c r="AH507" i="3" a="1"/>
  <c r="AH507" i="3"/>
  <c r="AG507" i="3"/>
  <c r="AF507" i="3"/>
  <c r="AE507" i="3"/>
  <c r="AD507" i="3"/>
  <c r="AC507" i="3"/>
  <c r="AB507" i="3"/>
  <c r="AA507" i="3"/>
  <c r="Y507" i="3" a="1"/>
  <c r="Y507" i="3"/>
  <c r="X507" i="3" a="1"/>
  <c r="X507" i="3"/>
  <c r="W507" i="3" a="1"/>
  <c r="W507" i="3"/>
  <c r="V507" i="3" a="1"/>
  <c r="V507" i="3"/>
  <c r="T507" i="3"/>
  <c r="S507" i="3"/>
  <c r="R507" i="3"/>
  <c r="Q507" i="3"/>
  <c r="P507" i="3"/>
  <c r="O507" i="3"/>
  <c r="N507" i="3"/>
  <c r="M507" i="3"/>
  <c r="L507" i="3" a="1"/>
  <c r="L507" i="3"/>
  <c r="J507" i="3"/>
  <c r="I507" i="3" a="1"/>
  <c r="I507" i="3"/>
  <c r="G507" i="3"/>
  <c r="F507" i="3"/>
  <c r="C507" i="3"/>
  <c r="AN506" i="3"/>
  <c r="AM506" i="3"/>
  <c r="AL506" i="3"/>
  <c r="AK506" i="3"/>
  <c r="AJ506" i="3"/>
  <c r="AI506" i="3"/>
  <c r="AH506" i="3" a="1"/>
  <c r="AH506" i="3"/>
  <c r="AG506" i="3"/>
  <c r="AF506" i="3"/>
  <c r="AE506" i="3"/>
  <c r="AD506" i="3"/>
  <c r="AC506" i="3"/>
  <c r="AB506" i="3"/>
  <c r="AA506" i="3"/>
  <c r="Y506" i="3" a="1"/>
  <c r="Y506" i="3"/>
  <c r="X506" i="3" a="1"/>
  <c r="X506" i="3"/>
  <c r="W506" i="3" a="1"/>
  <c r="W506" i="3"/>
  <c r="V506" i="3" a="1"/>
  <c r="V506" i="3"/>
  <c r="T506" i="3"/>
  <c r="S506" i="3"/>
  <c r="R506" i="3"/>
  <c r="Q506" i="3"/>
  <c r="P506" i="3"/>
  <c r="O506" i="3"/>
  <c r="N506" i="3"/>
  <c r="M506" i="3"/>
  <c r="L506" i="3" a="1"/>
  <c r="L506" i="3"/>
  <c r="J506" i="3"/>
  <c r="I506" i="3" a="1"/>
  <c r="I506" i="3"/>
  <c r="G506" i="3"/>
  <c r="F506" i="3"/>
  <c r="C506" i="3"/>
  <c r="AN505" i="3"/>
  <c r="AM505" i="3"/>
  <c r="AL505" i="3"/>
  <c r="AK505" i="3"/>
  <c r="AJ505" i="3"/>
  <c r="AI505" i="3"/>
  <c r="AH505" i="3" a="1"/>
  <c r="AH505" i="3"/>
  <c r="AG505" i="3"/>
  <c r="AF505" i="3"/>
  <c r="AE505" i="3"/>
  <c r="AD505" i="3"/>
  <c r="AC505" i="3"/>
  <c r="AB505" i="3"/>
  <c r="AA505" i="3"/>
  <c r="Y505" i="3" a="1"/>
  <c r="Y505" i="3"/>
  <c r="X505" i="3" a="1"/>
  <c r="X505" i="3"/>
  <c r="W505" i="3" a="1"/>
  <c r="W505" i="3"/>
  <c r="V505" i="3" a="1"/>
  <c r="V505" i="3"/>
  <c r="T505" i="3"/>
  <c r="S505" i="3"/>
  <c r="R505" i="3"/>
  <c r="Q505" i="3"/>
  <c r="P505" i="3"/>
  <c r="O505" i="3"/>
  <c r="N505" i="3"/>
  <c r="M505" i="3"/>
  <c r="L505" i="3" a="1"/>
  <c r="L505" i="3"/>
  <c r="J505" i="3"/>
  <c r="I505" i="3" a="1"/>
  <c r="I505" i="3"/>
  <c r="G505" i="3"/>
  <c r="F505" i="3"/>
  <c r="C505" i="3"/>
  <c r="AN504" i="3"/>
  <c r="AM504" i="3"/>
  <c r="AL504" i="3"/>
  <c r="AK504" i="3"/>
  <c r="AJ504" i="3"/>
  <c r="AI504" i="3"/>
  <c r="AH504" i="3" a="1"/>
  <c r="AH504" i="3"/>
  <c r="AG504" i="3"/>
  <c r="AF504" i="3"/>
  <c r="AE504" i="3"/>
  <c r="AD504" i="3"/>
  <c r="AC504" i="3"/>
  <c r="AB504" i="3"/>
  <c r="AA504" i="3"/>
  <c r="Y504" i="3" a="1"/>
  <c r="Y504" i="3"/>
  <c r="X504" i="3" a="1"/>
  <c r="X504" i="3"/>
  <c r="W504" i="3" a="1"/>
  <c r="W504" i="3"/>
  <c r="V504" i="3" a="1"/>
  <c r="V504" i="3"/>
  <c r="T504" i="3"/>
  <c r="S504" i="3"/>
  <c r="R504" i="3"/>
  <c r="Q504" i="3"/>
  <c r="P504" i="3"/>
  <c r="O504" i="3"/>
  <c r="N504" i="3"/>
  <c r="M504" i="3"/>
  <c r="L504" i="3" a="1"/>
  <c r="L504" i="3"/>
  <c r="J504" i="3"/>
  <c r="I504" i="3" a="1"/>
  <c r="I504" i="3"/>
  <c r="G504" i="3"/>
  <c r="F504" i="3"/>
  <c r="C504" i="3"/>
  <c r="AN503" i="3"/>
  <c r="AM503" i="3"/>
  <c r="AL503" i="3"/>
  <c r="AK503" i="3"/>
  <c r="AJ503" i="3"/>
  <c r="AI503" i="3"/>
  <c r="AH503" i="3" a="1"/>
  <c r="AH503" i="3"/>
  <c r="AG503" i="3"/>
  <c r="AF503" i="3"/>
  <c r="AE503" i="3"/>
  <c r="AD503" i="3"/>
  <c r="AC503" i="3"/>
  <c r="AB503" i="3"/>
  <c r="AA503" i="3"/>
  <c r="Y503" i="3" a="1"/>
  <c r="Y503" i="3"/>
  <c r="X503" i="3" a="1"/>
  <c r="X503" i="3"/>
  <c r="W503" i="3" a="1"/>
  <c r="W503" i="3"/>
  <c r="V503" i="3" a="1"/>
  <c r="V503" i="3"/>
  <c r="T503" i="3"/>
  <c r="S503" i="3"/>
  <c r="R503" i="3"/>
  <c r="Q503" i="3"/>
  <c r="P503" i="3"/>
  <c r="O503" i="3"/>
  <c r="N503" i="3"/>
  <c r="M503" i="3"/>
  <c r="L503" i="3" a="1"/>
  <c r="L503" i="3"/>
  <c r="J503" i="3"/>
  <c r="I503" i="3" a="1"/>
  <c r="I503" i="3"/>
  <c r="G503" i="3"/>
  <c r="F503" i="3"/>
  <c r="C503" i="3"/>
  <c r="AN502" i="3"/>
  <c r="AM502" i="3"/>
  <c r="AL502" i="3"/>
  <c r="AK502" i="3"/>
  <c r="AJ502" i="3"/>
  <c r="AI502" i="3"/>
  <c r="AH502" i="3" a="1"/>
  <c r="AH502" i="3"/>
  <c r="AG502" i="3"/>
  <c r="AF502" i="3"/>
  <c r="AE502" i="3"/>
  <c r="AD502" i="3"/>
  <c r="AC502" i="3"/>
  <c r="AB502" i="3"/>
  <c r="AA502" i="3"/>
  <c r="Y502" i="3" a="1"/>
  <c r="Y502" i="3"/>
  <c r="X502" i="3" a="1"/>
  <c r="X502" i="3"/>
  <c r="W502" i="3" a="1"/>
  <c r="W502" i="3"/>
  <c r="V502" i="3" a="1"/>
  <c r="V502" i="3"/>
  <c r="T502" i="3"/>
  <c r="S502" i="3"/>
  <c r="R502" i="3"/>
  <c r="Q502" i="3"/>
  <c r="P502" i="3"/>
  <c r="O502" i="3"/>
  <c r="N502" i="3"/>
  <c r="M502" i="3"/>
  <c r="L502" i="3" a="1"/>
  <c r="L502" i="3"/>
  <c r="J502" i="3"/>
  <c r="I502" i="3" a="1"/>
  <c r="I502" i="3"/>
  <c r="G502" i="3"/>
  <c r="F502" i="3"/>
  <c r="C502" i="3"/>
  <c r="AN501" i="3"/>
  <c r="AM501" i="3"/>
  <c r="AL501" i="3"/>
  <c r="AK501" i="3"/>
  <c r="AJ501" i="3"/>
  <c r="AI501" i="3"/>
  <c r="AH501" i="3" a="1"/>
  <c r="AH501" i="3"/>
  <c r="AG501" i="3"/>
  <c r="AF501" i="3"/>
  <c r="AE501" i="3"/>
  <c r="AD501" i="3"/>
  <c r="AC501" i="3"/>
  <c r="AB501" i="3"/>
  <c r="AA501" i="3"/>
  <c r="Y501" i="3" a="1"/>
  <c r="Y501" i="3"/>
  <c r="X501" i="3" a="1"/>
  <c r="X501" i="3"/>
  <c r="W501" i="3" a="1"/>
  <c r="W501" i="3"/>
  <c r="V501" i="3" a="1"/>
  <c r="V501" i="3"/>
  <c r="T501" i="3"/>
  <c r="S501" i="3"/>
  <c r="R501" i="3"/>
  <c r="Q501" i="3"/>
  <c r="P501" i="3"/>
  <c r="O501" i="3"/>
  <c r="N501" i="3"/>
  <c r="M501" i="3"/>
  <c r="L501" i="3" a="1"/>
  <c r="L501" i="3"/>
  <c r="J501" i="3"/>
  <c r="I501" i="3" a="1"/>
  <c r="I501" i="3"/>
  <c r="G501" i="3"/>
  <c r="F501" i="3"/>
  <c r="C501" i="3"/>
  <c r="AN500" i="3"/>
  <c r="AM500" i="3"/>
  <c r="AL500" i="3"/>
  <c r="AK500" i="3"/>
  <c r="AJ500" i="3"/>
  <c r="AI500" i="3"/>
  <c r="AH500" i="3" a="1"/>
  <c r="AH500" i="3"/>
  <c r="AG500" i="3"/>
  <c r="AF500" i="3"/>
  <c r="AE500" i="3"/>
  <c r="AD500" i="3"/>
  <c r="AC500" i="3"/>
  <c r="AB500" i="3"/>
  <c r="AA500" i="3"/>
  <c r="Y500" i="3" a="1"/>
  <c r="Y500" i="3"/>
  <c r="X500" i="3" a="1"/>
  <c r="X500" i="3"/>
  <c r="W500" i="3" a="1"/>
  <c r="W500" i="3"/>
  <c r="V500" i="3" a="1"/>
  <c r="V500" i="3"/>
  <c r="T500" i="3"/>
  <c r="S500" i="3"/>
  <c r="R500" i="3"/>
  <c r="Q500" i="3"/>
  <c r="P500" i="3"/>
  <c r="O500" i="3"/>
  <c r="N500" i="3"/>
  <c r="M500" i="3"/>
  <c r="L500" i="3" a="1"/>
  <c r="L500" i="3"/>
  <c r="J500" i="3"/>
  <c r="I500" i="3" a="1"/>
  <c r="I500" i="3"/>
  <c r="G500" i="3"/>
  <c r="F500" i="3"/>
  <c r="C500" i="3"/>
  <c r="AN499" i="3"/>
  <c r="AM499" i="3"/>
  <c r="AL499" i="3"/>
  <c r="AK499" i="3"/>
  <c r="AJ499" i="3"/>
  <c r="AI499" i="3"/>
  <c r="AH499" i="3" a="1"/>
  <c r="AH499" i="3"/>
  <c r="AG499" i="3"/>
  <c r="AF499" i="3"/>
  <c r="AE499" i="3"/>
  <c r="AD499" i="3"/>
  <c r="AC499" i="3"/>
  <c r="AB499" i="3"/>
  <c r="AA499" i="3"/>
  <c r="Y499" i="3" a="1"/>
  <c r="Y499" i="3"/>
  <c r="X499" i="3" a="1"/>
  <c r="X499" i="3"/>
  <c r="W499" i="3" a="1"/>
  <c r="W499" i="3"/>
  <c r="V499" i="3" a="1"/>
  <c r="V499" i="3"/>
  <c r="T499" i="3"/>
  <c r="S499" i="3"/>
  <c r="R499" i="3"/>
  <c r="Q499" i="3"/>
  <c r="P499" i="3"/>
  <c r="O499" i="3"/>
  <c r="N499" i="3"/>
  <c r="M499" i="3"/>
  <c r="L499" i="3" a="1"/>
  <c r="L499" i="3"/>
  <c r="J499" i="3"/>
  <c r="I499" i="3" a="1"/>
  <c r="I499" i="3"/>
  <c r="G499" i="3"/>
  <c r="F499" i="3"/>
  <c r="C499" i="3"/>
  <c r="AN498" i="3"/>
  <c r="AM498" i="3"/>
  <c r="AL498" i="3"/>
  <c r="AK498" i="3"/>
  <c r="AJ498" i="3"/>
  <c r="AI498" i="3"/>
  <c r="AH498" i="3" a="1"/>
  <c r="AH498" i="3"/>
  <c r="AG498" i="3"/>
  <c r="AF498" i="3"/>
  <c r="AE498" i="3"/>
  <c r="AD498" i="3"/>
  <c r="AC498" i="3"/>
  <c r="AB498" i="3"/>
  <c r="AA498" i="3"/>
  <c r="Y498" i="3" a="1"/>
  <c r="Y498" i="3"/>
  <c r="X498" i="3" a="1"/>
  <c r="X498" i="3"/>
  <c r="W498" i="3" a="1"/>
  <c r="W498" i="3"/>
  <c r="V498" i="3" a="1"/>
  <c r="V498" i="3"/>
  <c r="T498" i="3"/>
  <c r="S498" i="3"/>
  <c r="R498" i="3"/>
  <c r="Q498" i="3"/>
  <c r="P498" i="3"/>
  <c r="O498" i="3"/>
  <c r="N498" i="3"/>
  <c r="M498" i="3"/>
  <c r="L498" i="3" a="1"/>
  <c r="L498" i="3"/>
  <c r="J498" i="3"/>
  <c r="I498" i="3" a="1"/>
  <c r="I498" i="3"/>
  <c r="G498" i="3"/>
  <c r="F498" i="3"/>
  <c r="C498" i="3"/>
  <c r="AN497" i="3"/>
  <c r="AM497" i="3"/>
  <c r="AL497" i="3"/>
  <c r="AK497" i="3"/>
  <c r="AJ497" i="3"/>
  <c r="AI497" i="3"/>
  <c r="AH497" i="3" a="1"/>
  <c r="AH497" i="3"/>
  <c r="AG497" i="3"/>
  <c r="AF497" i="3"/>
  <c r="AE497" i="3"/>
  <c r="AD497" i="3"/>
  <c r="AC497" i="3"/>
  <c r="AB497" i="3"/>
  <c r="AA497" i="3"/>
  <c r="Y497" i="3" a="1"/>
  <c r="Y497" i="3"/>
  <c r="X497" i="3" a="1"/>
  <c r="X497" i="3"/>
  <c r="W497" i="3" a="1"/>
  <c r="W497" i="3"/>
  <c r="V497" i="3" a="1"/>
  <c r="V497" i="3"/>
  <c r="T497" i="3"/>
  <c r="S497" i="3"/>
  <c r="R497" i="3"/>
  <c r="Q497" i="3"/>
  <c r="P497" i="3"/>
  <c r="O497" i="3"/>
  <c r="N497" i="3"/>
  <c r="M497" i="3"/>
  <c r="L497" i="3" a="1"/>
  <c r="L497" i="3"/>
  <c r="J497" i="3"/>
  <c r="I497" i="3" a="1"/>
  <c r="I497" i="3"/>
  <c r="G497" i="3"/>
  <c r="F497" i="3"/>
  <c r="C497" i="3"/>
  <c r="AN496" i="3"/>
  <c r="AM496" i="3"/>
  <c r="AL496" i="3"/>
  <c r="AK496" i="3"/>
  <c r="AJ496" i="3"/>
  <c r="AI496" i="3"/>
  <c r="AH496" i="3" a="1"/>
  <c r="AH496" i="3"/>
  <c r="AG496" i="3"/>
  <c r="AF496" i="3"/>
  <c r="AE496" i="3"/>
  <c r="AD496" i="3"/>
  <c r="AC496" i="3"/>
  <c r="AB496" i="3"/>
  <c r="AA496" i="3"/>
  <c r="Y496" i="3" a="1"/>
  <c r="Y496" i="3"/>
  <c r="X496" i="3" a="1"/>
  <c r="X496" i="3"/>
  <c r="W496" i="3" a="1"/>
  <c r="W496" i="3"/>
  <c r="V496" i="3" a="1"/>
  <c r="V496" i="3"/>
  <c r="T496" i="3"/>
  <c r="S496" i="3"/>
  <c r="R496" i="3"/>
  <c r="Q496" i="3"/>
  <c r="P496" i="3"/>
  <c r="O496" i="3"/>
  <c r="N496" i="3"/>
  <c r="M496" i="3"/>
  <c r="L496" i="3" a="1"/>
  <c r="L496" i="3"/>
  <c r="J496" i="3"/>
  <c r="I496" i="3" a="1"/>
  <c r="I496" i="3"/>
  <c r="G496" i="3"/>
  <c r="F496" i="3"/>
  <c r="C496" i="3"/>
  <c r="AN495" i="3"/>
  <c r="AM495" i="3"/>
  <c r="AL495" i="3"/>
  <c r="AK495" i="3"/>
  <c r="AJ495" i="3"/>
  <c r="AI495" i="3"/>
  <c r="AH495" i="3" a="1"/>
  <c r="AH495" i="3"/>
  <c r="AG495" i="3"/>
  <c r="AF495" i="3"/>
  <c r="AE495" i="3"/>
  <c r="AD495" i="3"/>
  <c r="AC495" i="3"/>
  <c r="AB495" i="3"/>
  <c r="AA495" i="3"/>
  <c r="Y495" i="3" a="1"/>
  <c r="Y495" i="3"/>
  <c r="X495" i="3" a="1"/>
  <c r="X495" i="3"/>
  <c r="W495" i="3" a="1"/>
  <c r="W495" i="3"/>
  <c r="V495" i="3" a="1"/>
  <c r="V495" i="3"/>
  <c r="T495" i="3"/>
  <c r="S495" i="3"/>
  <c r="R495" i="3"/>
  <c r="Q495" i="3"/>
  <c r="P495" i="3"/>
  <c r="O495" i="3"/>
  <c r="N495" i="3"/>
  <c r="M495" i="3"/>
  <c r="L495" i="3" a="1"/>
  <c r="L495" i="3"/>
  <c r="J495" i="3"/>
  <c r="I495" i="3" a="1"/>
  <c r="I495" i="3"/>
  <c r="G495" i="3"/>
  <c r="F495" i="3"/>
  <c r="C495" i="3"/>
  <c r="AN494" i="3"/>
  <c r="AM494" i="3"/>
  <c r="AL494" i="3"/>
  <c r="AK494" i="3"/>
  <c r="AJ494" i="3"/>
  <c r="AI494" i="3"/>
  <c r="AH494" i="3" a="1"/>
  <c r="AH494" i="3"/>
  <c r="AG494" i="3"/>
  <c r="AF494" i="3"/>
  <c r="AE494" i="3"/>
  <c r="AD494" i="3"/>
  <c r="AC494" i="3"/>
  <c r="AB494" i="3"/>
  <c r="AA494" i="3"/>
  <c r="Y494" i="3" a="1"/>
  <c r="Y494" i="3"/>
  <c r="X494" i="3" a="1"/>
  <c r="X494" i="3"/>
  <c r="W494" i="3" a="1"/>
  <c r="W494" i="3"/>
  <c r="V494" i="3" a="1"/>
  <c r="V494" i="3"/>
  <c r="T494" i="3"/>
  <c r="S494" i="3"/>
  <c r="R494" i="3"/>
  <c r="Q494" i="3"/>
  <c r="P494" i="3"/>
  <c r="O494" i="3"/>
  <c r="N494" i="3"/>
  <c r="M494" i="3"/>
  <c r="L494" i="3" a="1"/>
  <c r="L494" i="3"/>
  <c r="J494" i="3"/>
  <c r="I494" i="3" a="1"/>
  <c r="I494" i="3"/>
  <c r="G494" i="3"/>
  <c r="F494" i="3"/>
  <c r="C494" i="3"/>
  <c r="AN493" i="3"/>
  <c r="AM493" i="3"/>
  <c r="AL493" i="3"/>
  <c r="AK493" i="3"/>
  <c r="AJ493" i="3"/>
  <c r="AI493" i="3"/>
  <c r="AH493" i="3" a="1"/>
  <c r="AH493" i="3"/>
  <c r="AG493" i="3"/>
  <c r="AF493" i="3"/>
  <c r="AE493" i="3"/>
  <c r="AD493" i="3"/>
  <c r="AC493" i="3"/>
  <c r="AB493" i="3"/>
  <c r="AA493" i="3"/>
  <c r="Y493" i="3" a="1"/>
  <c r="Y493" i="3"/>
  <c r="X493" i="3" a="1"/>
  <c r="X493" i="3"/>
  <c r="W493" i="3" a="1"/>
  <c r="W493" i="3"/>
  <c r="V493" i="3" a="1"/>
  <c r="V493" i="3"/>
  <c r="T493" i="3"/>
  <c r="S493" i="3"/>
  <c r="R493" i="3"/>
  <c r="Q493" i="3"/>
  <c r="P493" i="3"/>
  <c r="O493" i="3"/>
  <c r="N493" i="3"/>
  <c r="M493" i="3"/>
  <c r="L493" i="3" a="1"/>
  <c r="L493" i="3"/>
  <c r="J493" i="3"/>
  <c r="I493" i="3" a="1"/>
  <c r="I493" i="3"/>
  <c r="G493" i="3"/>
  <c r="F493" i="3"/>
  <c r="C493" i="3"/>
  <c r="AN492" i="3"/>
  <c r="AM492" i="3"/>
  <c r="AL492" i="3"/>
  <c r="AK492" i="3"/>
  <c r="AJ492" i="3"/>
  <c r="AI492" i="3"/>
  <c r="AH492" i="3" a="1"/>
  <c r="AH492" i="3"/>
  <c r="AG492" i="3"/>
  <c r="AF492" i="3"/>
  <c r="AE492" i="3"/>
  <c r="AD492" i="3"/>
  <c r="AC492" i="3"/>
  <c r="AB492" i="3"/>
  <c r="AA492" i="3"/>
  <c r="Y492" i="3" a="1"/>
  <c r="Y492" i="3"/>
  <c r="X492" i="3" a="1"/>
  <c r="X492" i="3"/>
  <c r="W492" i="3" a="1"/>
  <c r="W492" i="3"/>
  <c r="V492" i="3" a="1"/>
  <c r="V492" i="3"/>
  <c r="T492" i="3"/>
  <c r="S492" i="3"/>
  <c r="R492" i="3"/>
  <c r="Q492" i="3"/>
  <c r="P492" i="3"/>
  <c r="O492" i="3"/>
  <c r="N492" i="3"/>
  <c r="M492" i="3"/>
  <c r="L492" i="3" a="1"/>
  <c r="L492" i="3"/>
  <c r="J492" i="3"/>
  <c r="I492" i="3" a="1"/>
  <c r="I492" i="3"/>
  <c r="G492" i="3"/>
  <c r="F492" i="3"/>
  <c r="C492" i="3"/>
  <c r="AN491" i="3"/>
  <c r="AM491" i="3"/>
  <c r="AL491" i="3"/>
  <c r="AK491" i="3"/>
  <c r="AJ491" i="3"/>
  <c r="AI491" i="3"/>
  <c r="AH491" i="3" a="1"/>
  <c r="AH491" i="3"/>
  <c r="AG491" i="3"/>
  <c r="AF491" i="3"/>
  <c r="AE491" i="3"/>
  <c r="AD491" i="3"/>
  <c r="AC491" i="3"/>
  <c r="AB491" i="3"/>
  <c r="AA491" i="3"/>
  <c r="Y491" i="3" a="1"/>
  <c r="Y491" i="3"/>
  <c r="X491" i="3" a="1"/>
  <c r="X491" i="3"/>
  <c r="W491" i="3" a="1"/>
  <c r="W491" i="3"/>
  <c r="V491" i="3" a="1"/>
  <c r="V491" i="3"/>
  <c r="T491" i="3"/>
  <c r="S491" i="3"/>
  <c r="R491" i="3"/>
  <c r="Q491" i="3"/>
  <c r="P491" i="3"/>
  <c r="O491" i="3"/>
  <c r="N491" i="3"/>
  <c r="M491" i="3"/>
  <c r="L491" i="3" a="1"/>
  <c r="L491" i="3"/>
  <c r="J491" i="3"/>
  <c r="I491" i="3" a="1"/>
  <c r="I491" i="3"/>
  <c r="G491" i="3"/>
  <c r="F491" i="3"/>
  <c r="C491" i="3"/>
  <c r="AN490" i="3"/>
  <c r="AM490" i="3"/>
  <c r="AL490" i="3"/>
  <c r="AK490" i="3"/>
  <c r="AJ490" i="3"/>
  <c r="AI490" i="3"/>
  <c r="AH490" i="3" a="1"/>
  <c r="AH490" i="3"/>
  <c r="AG490" i="3"/>
  <c r="AF490" i="3"/>
  <c r="AE490" i="3"/>
  <c r="AD490" i="3"/>
  <c r="AC490" i="3"/>
  <c r="AB490" i="3"/>
  <c r="AA490" i="3"/>
  <c r="Y490" i="3" a="1"/>
  <c r="Y490" i="3"/>
  <c r="X490" i="3" a="1"/>
  <c r="X490" i="3"/>
  <c r="W490" i="3" a="1"/>
  <c r="W490" i="3"/>
  <c r="V490" i="3" a="1"/>
  <c r="V490" i="3"/>
  <c r="T490" i="3"/>
  <c r="S490" i="3"/>
  <c r="R490" i="3"/>
  <c r="Q490" i="3"/>
  <c r="P490" i="3"/>
  <c r="O490" i="3"/>
  <c r="N490" i="3"/>
  <c r="M490" i="3"/>
  <c r="L490" i="3" a="1"/>
  <c r="L490" i="3"/>
  <c r="J490" i="3"/>
  <c r="I490" i="3" a="1"/>
  <c r="I490" i="3"/>
  <c r="G490" i="3"/>
  <c r="F490" i="3"/>
  <c r="C490" i="3"/>
  <c r="AN489" i="3"/>
  <c r="AM489" i="3"/>
  <c r="AL489" i="3"/>
  <c r="AK489" i="3"/>
  <c r="AJ489" i="3"/>
  <c r="AI489" i="3"/>
  <c r="AH489" i="3" a="1"/>
  <c r="AH489" i="3"/>
  <c r="AG489" i="3"/>
  <c r="AF489" i="3"/>
  <c r="AE489" i="3"/>
  <c r="AD489" i="3"/>
  <c r="AC489" i="3"/>
  <c r="AB489" i="3"/>
  <c r="AA489" i="3"/>
  <c r="Y489" i="3" a="1"/>
  <c r="Y489" i="3"/>
  <c r="X489" i="3" a="1"/>
  <c r="X489" i="3"/>
  <c r="W489" i="3" a="1"/>
  <c r="W489" i="3"/>
  <c r="V489" i="3" a="1"/>
  <c r="V489" i="3"/>
  <c r="T489" i="3"/>
  <c r="S489" i="3"/>
  <c r="R489" i="3"/>
  <c r="Q489" i="3"/>
  <c r="P489" i="3"/>
  <c r="O489" i="3"/>
  <c r="N489" i="3"/>
  <c r="M489" i="3"/>
  <c r="L489" i="3" a="1"/>
  <c r="L489" i="3"/>
  <c r="J489" i="3"/>
  <c r="I489" i="3" a="1"/>
  <c r="I489" i="3"/>
  <c r="G489" i="3"/>
  <c r="F489" i="3"/>
  <c r="C489" i="3"/>
  <c r="AN488" i="3"/>
  <c r="AM488" i="3"/>
  <c r="AL488" i="3"/>
  <c r="AK488" i="3"/>
  <c r="AJ488" i="3"/>
  <c r="AI488" i="3"/>
  <c r="AH488" i="3" a="1"/>
  <c r="AH488" i="3"/>
  <c r="AG488" i="3"/>
  <c r="AF488" i="3"/>
  <c r="AE488" i="3"/>
  <c r="AD488" i="3"/>
  <c r="AC488" i="3"/>
  <c r="AB488" i="3"/>
  <c r="AA488" i="3"/>
  <c r="Y488" i="3" a="1"/>
  <c r="Y488" i="3"/>
  <c r="X488" i="3" a="1"/>
  <c r="X488" i="3"/>
  <c r="W488" i="3" a="1"/>
  <c r="W488" i="3"/>
  <c r="V488" i="3" a="1"/>
  <c r="V488" i="3"/>
  <c r="T488" i="3"/>
  <c r="S488" i="3"/>
  <c r="R488" i="3"/>
  <c r="Q488" i="3"/>
  <c r="P488" i="3"/>
  <c r="O488" i="3"/>
  <c r="N488" i="3"/>
  <c r="M488" i="3"/>
  <c r="L488" i="3" a="1"/>
  <c r="L488" i="3"/>
  <c r="J488" i="3"/>
  <c r="I488" i="3" a="1"/>
  <c r="I488" i="3"/>
  <c r="G488" i="3"/>
  <c r="F488" i="3"/>
  <c r="C488" i="3"/>
  <c r="AN487" i="3"/>
  <c r="AM487" i="3"/>
  <c r="AL487" i="3"/>
  <c r="AK487" i="3"/>
  <c r="AJ487" i="3"/>
  <c r="AI487" i="3"/>
  <c r="AH487" i="3" a="1"/>
  <c r="AH487" i="3"/>
  <c r="AG487" i="3"/>
  <c r="AF487" i="3"/>
  <c r="AE487" i="3"/>
  <c r="AD487" i="3"/>
  <c r="AC487" i="3"/>
  <c r="AB487" i="3"/>
  <c r="AA487" i="3"/>
  <c r="Y487" i="3" a="1"/>
  <c r="Y487" i="3"/>
  <c r="X487" i="3" a="1"/>
  <c r="X487" i="3"/>
  <c r="W487" i="3" a="1"/>
  <c r="W487" i="3"/>
  <c r="V487" i="3" a="1"/>
  <c r="V487" i="3"/>
  <c r="T487" i="3"/>
  <c r="S487" i="3"/>
  <c r="R487" i="3"/>
  <c r="Q487" i="3"/>
  <c r="P487" i="3"/>
  <c r="O487" i="3"/>
  <c r="N487" i="3"/>
  <c r="M487" i="3"/>
  <c r="L487" i="3" a="1"/>
  <c r="L487" i="3"/>
  <c r="J487" i="3"/>
  <c r="I487" i="3" a="1"/>
  <c r="I487" i="3"/>
  <c r="G487" i="3"/>
  <c r="F487" i="3"/>
  <c r="C487" i="3"/>
  <c r="AN486" i="3"/>
  <c r="AM486" i="3"/>
  <c r="AL486" i="3"/>
  <c r="AK486" i="3"/>
  <c r="AJ486" i="3"/>
  <c r="AI486" i="3"/>
  <c r="AH486" i="3" a="1"/>
  <c r="AH486" i="3"/>
  <c r="AG486" i="3"/>
  <c r="AF486" i="3"/>
  <c r="AE486" i="3"/>
  <c r="AD486" i="3"/>
  <c r="AC486" i="3"/>
  <c r="AB486" i="3"/>
  <c r="AA486" i="3"/>
  <c r="Y486" i="3" a="1"/>
  <c r="Y486" i="3"/>
  <c r="X486" i="3" a="1"/>
  <c r="X486" i="3"/>
  <c r="W486" i="3" a="1"/>
  <c r="W486" i="3"/>
  <c r="V486" i="3" a="1"/>
  <c r="V486" i="3"/>
  <c r="T486" i="3"/>
  <c r="S486" i="3"/>
  <c r="R486" i="3"/>
  <c r="Q486" i="3"/>
  <c r="P486" i="3"/>
  <c r="O486" i="3"/>
  <c r="N486" i="3"/>
  <c r="M486" i="3"/>
  <c r="L486" i="3" a="1"/>
  <c r="L486" i="3"/>
  <c r="J486" i="3"/>
  <c r="I486" i="3" a="1"/>
  <c r="I486" i="3"/>
  <c r="G486" i="3"/>
  <c r="F486" i="3"/>
  <c r="C486" i="3"/>
  <c r="AN485" i="3"/>
  <c r="AM485" i="3"/>
  <c r="AL485" i="3"/>
  <c r="AK485" i="3"/>
  <c r="AJ485" i="3"/>
  <c r="AI485" i="3"/>
  <c r="AH485" i="3" a="1"/>
  <c r="AH485" i="3"/>
  <c r="AG485" i="3"/>
  <c r="AF485" i="3"/>
  <c r="AE485" i="3"/>
  <c r="AD485" i="3"/>
  <c r="AC485" i="3"/>
  <c r="AB485" i="3"/>
  <c r="AA485" i="3"/>
  <c r="Y485" i="3" a="1"/>
  <c r="Y485" i="3"/>
  <c r="X485" i="3" a="1"/>
  <c r="X485" i="3"/>
  <c r="W485" i="3" a="1"/>
  <c r="W485" i="3"/>
  <c r="V485" i="3" a="1"/>
  <c r="V485" i="3"/>
  <c r="T485" i="3"/>
  <c r="S485" i="3"/>
  <c r="R485" i="3"/>
  <c r="Q485" i="3"/>
  <c r="P485" i="3"/>
  <c r="O485" i="3"/>
  <c r="N485" i="3"/>
  <c r="M485" i="3"/>
  <c r="L485" i="3" a="1"/>
  <c r="L485" i="3"/>
  <c r="J485" i="3"/>
  <c r="I485" i="3" a="1"/>
  <c r="I485" i="3"/>
  <c r="G485" i="3"/>
  <c r="F485" i="3"/>
  <c r="C485" i="3"/>
  <c r="AN484" i="3"/>
  <c r="AM484" i="3"/>
  <c r="AL484" i="3"/>
  <c r="AK484" i="3"/>
  <c r="AJ484" i="3"/>
  <c r="AI484" i="3"/>
  <c r="AH484" i="3" a="1"/>
  <c r="AH484" i="3"/>
  <c r="AG484" i="3"/>
  <c r="AF484" i="3"/>
  <c r="AE484" i="3"/>
  <c r="AD484" i="3"/>
  <c r="AC484" i="3"/>
  <c r="AB484" i="3"/>
  <c r="AA484" i="3"/>
  <c r="Y484" i="3" a="1"/>
  <c r="Y484" i="3"/>
  <c r="X484" i="3" a="1"/>
  <c r="X484" i="3"/>
  <c r="W484" i="3" a="1"/>
  <c r="W484" i="3"/>
  <c r="V484" i="3" a="1"/>
  <c r="V484" i="3"/>
  <c r="T484" i="3"/>
  <c r="S484" i="3"/>
  <c r="R484" i="3"/>
  <c r="Q484" i="3"/>
  <c r="P484" i="3"/>
  <c r="O484" i="3"/>
  <c r="N484" i="3"/>
  <c r="M484" i="3"/>
  <c r="L484" i="3" a="1"/>
  <c r="L484" i="3"/>
  <c r="J484" i="3"/>
  <c r="I484" i="3" a="1"/>
  <c r="I484" i="3"/>
  <c r="G484" i="3"/>
  <c r="F484" i="3"/>
  <c r="C484" i="3"/>
  <c r="AN483" i="3"/>
  <c r="AM483" i="3"/>
  <c r="AL483" i="3"/>
  <c r="AK483" i="3"/>
  <c r="AJ483" i="3"/>
  <c r="AI483" i="3"/>
  <c r="AH483" i="3" a="1"/>
  <c r="AH483" i="3"/>
  <c r="AG483" i="3"/>
  <c r="AF483" i="3"/>
  <c r="AE483" i="3"/>
  <c r="AD483" i="3"/>
  <c r="AC483" i="3"/>
  <c r="AB483" i="3"/>
  <c r="AA483" i="3"/>
  <c r="Y483" i="3" a="1"/>
  <c r="Y483" i="3"/>
  <c r="X483" i="3" a="1"/>
  <c r="X483" i="3"/>
  <c r="W483" i="3" a="1"/>
  <c r="W483" i="3"/>
  <c r="V483" i="3" a="1"/>
  <c r="V483" i="3"/>
  <c r="T483" i="3"/>
  <c r="S483" i="3"/>
  <c r="R483" i="3"/>
  <c r="Q483" i="3"/>
  <c r="P483" i="3"/>
  <c r="O483" i="3"/>
  <c r="N483" i="3"/>
  <c r="M483" i="3"/>
  <c r="L483" i="3" a="1"/>
  <c r="L483" i="3"/>
  <c r="J483" i="3"/>
  <c r="I483" i="3" a="1"/>
  <c r="I483" i="3"/>
  <c r="G483" i="3"/>
  <c r="F483" i="3"/>
  <c r="C483" i="3"/>
  <c r="AN482" i="3"/>
  <c r="AM482" i="3"/>
  <c r="AL482" i="3"/>
  <c r="AK482" i="3"/>
  <c r="AJ482" i="3"/>
  <c r="AI482" i="3"/>
  <c r="AH482" i="3" a="1"/>
  <c r="AH482" i="3"/>
  <c r="AG482" i="3"/>
  <c r="AF482" i="3"/>
  <c r="AE482" i="3"/>
  <c r="AD482" i="3"/>
  <c r="AC482" i="3"/>
  <c r="AB482" i="3"/>
  <c r="AA482" i="3"/>
  <c r="Y482" i="3" a="1"/>
  <c r="Y482" i="3"/>
  <c r="X482" i="3" a="1"/>
  <c r="X482" i="3"/>
  <c r="W482" i="3" a="1"/>
  <c r="W482" i="3"/>
  <c r="V482" i="3" a="1"/>
  <c r="V482" i="3"/>
  <c r="T482" i="3"/>
  <c r="S482" i="3"/>
  <c r="R482" i="3"/>
  <c r="Q482" i="3"/>
  <c r="P482" i="3"/>
  <c r="O482" i="3"/>
  <c r="N482" i="3"/>
  <c r="M482" i="3"/>
  <c r="L482" i="3" a="1"/>
  <c r="L482" i="3"/>
  <c r="J482" i="3"/>
  <c r="I482" i="3" a="1"/>
  <c r="I482" i="3"/>
  <c r="G482" i="3"/>
  <c r="F482" i="3"/>
  <c r="C482" i="3"/>
  <c r="AN481" i="3"/>
  <c r="AM481" i="3"/>
  <c r="AL481" i="3"/>
  <c r="AK481" i="3"/>
  <c r="AJ481" i="3"/>
  <c r="AI481" i="3"/>
  <c r="AH481" i="3" a="1"/>
  <c r="AH481" i="3"/>
  <c r="AG481" i="3"/>
  <c r="AF481" i="3"/>
  <c r="AE481" i="3"/>
  <c r="AD481" i="3"/>
  <c r="AC481" i="3"/>
  <c r="AB481" i="3"/>
  <c r="AA481" i="3"/>
  <c r="Y481" i="3" a="1"/>
  <c r="Y481" i="3"/>
  <c r="X481" i="3" a="1"/>
  <c r="X481" i="3"/>
  <c r="W481" i="3" a="1"/>
  <c r="W481" i="3"/>
  <c r="V481" i="3" a="1"/>
  <c r="V481" i="3"/>
  <c r="T481" i="3"/>
  <c r="S481" i="3"/>
  <c r="R481" i="3"/>
  <c r="Q481" i="3"/>
  <c r="P481" i="3"/>
  <c r="O481" i="3"/>
  <c r="N481" i="3"/>
  <c r="M481" i="3"/>
  <c r="L481" i="3" a="1"/>
  <c r="L481" i="3"/>
  <c r="J481" i="3"/>
  <c r="I481" i="3" a="1"/>
  <c r="I481" i="3"/>
  <c r="G481" i="3"/>
  <c r="F481" i="3"/>
  <c r="C481" i="3"/>
  <c r="AN480" i="3"/>
  <c r="AM480" i="3"/>
  <c r="AL480" i="3"/>
  <c r="AK480" i="3"/>
  <c r="AJ480" i="3"/>
  <c r="AI480" i="3"/>
  <c r="AH480" i="3" a="1"/>
  <c r="AH480" i="3"/>
  <c r="AG480" i="3"/>
  <c r="AF480" i="3"/>
  <c r="AE480" i="3"/>
  <c r="AD480" i="3"/>
  <c r="AC480" i="3"/>
  <c r="AB480" i="3"/>
  <c r="AA480" i="3"/>
  <c r="Y480" i="3" a="1"/>
  <c r="Y480" i="3"/>
  <c r="X480" i="3" a="1"/>
  <c r="X480" i="3"/>
  <c r="W480" i="3" a="1"/>
  <c r="W480" i="3"/>
  <c r="V480" i="3" a="1"/>
  <c r="V480" i="3"/>
  <c r="T480" i="3"/>
  <c r="S480" i="3"/>
  <c r="R480" i="3"/>
  <c r="Q480" i="3"/>
  <c r="P480" i="3"/>
  <c r="O480" i="3"/>
  <c r="N480" i="3"/>
  <c r="M480" i="3"/>
  <c r="L480" i="3" a="1"/>
  <c r="L480" i="3"/>
  <c r="J480" i="3"/>
  <c r="I480" i="3" a="1"/>
  <c r="I480" i="3"/>
  <c r="G480" i="3"/>
  <c r="F480" i="3"/>
  <c r="C480" i="3"/>
  <c r="AN479" i="3"/>
  <c r="AM479" i="3"/>
  <c r="AL479" i="3"/>
  <c r="AK479" i="3"/>
  <c r="AJ479" i="3"/>
  <c r="AI479" i="3"/>
  <c r="AH479" i="3" a="1"/>
  <c r="AH479" i="3"/>
  <c r="AG479" i="3"/>
  <c r="AF479" i="3"/>
  <c r="AE479" i="3"/>
  <c r="AD479" i="3"/>
  <c r="AC479" i="3"/>
  <c r="AB479" i="3"/>
  <c r="AA479" i="3"/>
  <c r="Y479" i="3" a="1"/>
  <c r="Y479" i="3"/>
  <c r="X479" i="3" a="1"/>
  <c r="X479" i="3"/>
  <c r="W479" i="3" a="1"/>
  <c r="W479" i="3"/>
  <c r="V479" i="3" a="1"/>
  <c r="V479" i="3"/>
  <c r="T479" i="3"/>
  <c r="S479" i="3"/>
  <c r="R479" i="3"/>
  <c r="Q479" i="3"/>
  <c r="P479" i="3"/>
  <c r="O479" i="3"/>
  <c r="N479" i="3"/>
  <c r="M479" i="3"/>
  <c r="L479" i="3" a="1"/>
  <c r="L479" i="3"/>
  <c r="J479" i="3"/>
  <c r="I479" i="3" a="1"/>
  <c r="I479" i="3"/>
  <c r="G479" i="3"/>
  <c r="F479" i="3"/>
  <c r="C479" i="3"/>
  <c r="AN478" i="3"/>
  <c r="AM478" i="3"/>
  <c r="AL478" i="3"/>
  <c r="AK478" i="3"/>
  <c r="AJ478" i="3"/>
  <c r="AI478" i="3"/>
  <c r="AH478" i="3" a="1"/>
  <c r="AH478" i="3"/>
  <c r="AG478" i="3"/>
  <c r="AF478" i="3"/>
  <c r="AE478" i="3"/>
  <c r="AD478" i="3"/>
  <c r="AC478" i="3"/>
  <c r="AB478" i="3"/>
  <c r="AA478" i="3"/>
  <c r="Y478" i="3" a="1"/>
  <c r="Y478" i="3"/>
  <c r="X478" i="3" a="1"/>
  <c r="X478" i="3"/>
  <c r="W478" i="3" a="1"/>
  <c r="W478" i="3"/>
  <c r="V478" i="3" a="1"/>
  <c r="V478" i="3"/>
  <c r="T478" i="3"/>
  <c r="S478" i="3"/>
  <c r="R478" i="3"/>
  <c r="Q478" i="3"/>
  <c r="P478" i="3"/>
  <c r="O478" i="3"/>
  <c r="N478" i="3"/>
  <c r="M478" i="3"/>
  <c r="L478" i="3" a="1"/>
  <c r="L478" i="3"/>
  <c r="J478" i="3"/>
  <c r="I478" i="3" a="1"/>
  <c r="I478" i="3"/>
  <c r="G478" i="3"/>
  <c r="F478" i="3"/>
  <c r="C478" i="3"/>
  <c r="AN477" i="3"/>
  <c r="AM477" i="3"/>
  <c r="AL477" i="3"/>
  <c r="AK477" i="3"/>
  <c r="AJ477" i="3"/>
  <c r="AI477" i="3"/>
  <c r="AH477" i="3" a="1"/>
  <c r="AH477" i="3"/>
  <c r="AG477" i="3"/>
  <c r="AF477" i="3"/>
  <c r="AE477" i="3"/>
  <c r="AD477" i="3"/>
  <c r="AC477" i="3"/>
  <c r="AB477" i="3"/>
  <c r="AA477" i="3"/>
  <c r="Y477" i="3" a="1"/>
  <c r="Y477" i="3"/>
  <c r="X477" i="3" a="1"/>
  <c r="X477" i="3"/>
  <c r="W477" i="3" a="1"/>
  <c r="W477" i="3"/>
  <c r="V477" i="3" a="1"/>
  <c r="V477" i="3"/>
  <c r="T477" i="3"/>
  <c r="S477" i="3"/>
  <c r="R477" i="3"/>
  <c r="Q477" i="3"/>
  <c r="P477" i="3"/>
  <c r="O477" i="3"/>
  <c r="N477" i="3"/>
  <c r="M477" i="3"/>
  <c r="L477" i="3" a="1"/>
  <c r="L477" i="3"/>
  <c r="J477" i="3"/>
  <c r="I477" i="3" a="1"/>
  <c r="I477" i="3"/>
  <c r="G477" i="3"/>
  <c r="F477" i="3"/>
  <c r="C477" i="3"/>
  <c r="AN476" i="3"/>
  <c r="AM476" i="3"/>
  <c r="AL476" i="3"/>
  <c r="AK476" i="3"/>
  <c r="AJ476" i="3"/>
  <c r="AI476" i="3"/>
  <c r="AH476" i="3" a="1"/>
  <c r="AH476" i="3"/>
  <c r="AG476" i="3"/>
  <c r="AF476" i="3"/>
  <c r="AE476" i="3"/>
  <c r="AD476" i="3"/>
  <c r="AC476" i="3"/>
  <c r="AB476" i="3"/>
  <c r="AA476" i="3"/>
  <c r="Y476" i="3" a="1"/>
  <c r="Y476" i="3"/>
  <c r="X476" i="3" a="1"/>
  <c r="X476" i="3"/>
  <c r="W476" i="3" a="1"/>
  <c r="W476" i="3"/>
  <c r="V476" i="3" a="1"/>
  <c r="V476" i="3"/>
  <c r="T476" i="3"/>
  <c r="S476" i="3"/>
  <c r="R476" i="3"/>
  <c r="Q476" i="3"/>
  <c r="P476" i="3"/>
  <c r="O476" i="3"/>
  <c r="N476" i="3"/>
  <c r="M476" i="3"/>
  <c r="L476" i="3" a="1"/>
  <c r="L476" i="3"/>
  <c r="J476" i="3"/>
  <c r="I476" i="3" a="1"/>
  <c r="I476" i="3"/>
  <c r="G476" i="3"/>
  <c r="F476" i="3"/>
  <c r="C476" i="3"/>
  <c r="AN475" i="3"/>
  <c r="AM475" i="3"/>
  <c r="AL475" i="3"/>
  <c r="AK475" i="3"/>
  <c r="AJ475" i="3"/>
  <c r="AI475" i="3"/>
  <c r="AH475" i="3" a="1"/>
  <c r="AH475" i="3"/>
  <c r="AG475" i="3"/>
  <c r="AF475" i="3"/>
  <c r="AE475" i="3"/>
  <c r="AD475" i="3"/>
  <c r="AC475" i="3"/>
  <c r="AB475" i="3"/>
  <c r="AA475" i="3"/>
  <c r="Y475" i="3" a="1"/>
  <c r="Y475" i="3"/>
  <c r="X475" i="3" a="1"/>
  <c r="X475" i="3"/>
  <c r="W475" i="3" a="1"/>
  <c r="W475" i="3"/>
  <c r="V475" i="3" a="1"/>
  <c r="V475" i="3"/>
  <c r="T475" i="3"/>
  <c r="S475" i="3"/>
  <c r="R475" i="3"/>
  <c r="Q475" i="3"/>
  <c r="P475" i="3"/>
  <c r="O475" i="3"/>
  <c r="N475" i="3"/>
  <c r="M475" i="3"/>
  <c r="L475" i="3" a="1"/>
  <c r="L475" i="3"/>
  <c r="J475" i="3"/>
  <c r="I475" i="3" a="1"/>
  <c r="I475" i="3"/>
  <c r="G475" i="3"/>
  <c r="F475" i="3"/>
  <c r="C475" i="3"/>
  <c r="AN474" i="3"/>
  <c r="AM474" i="3"/>
  <c r="AL474" i="3"/>
  <c r="AK474" i="3"/>
  <c r="AJ474" i="3"/>
  <c r="AI474" i="3"/>
  <c r="AH474" i="3" a="1"/>
  <c r="AH474" i="3"/>
  <c r="AG474" i="3"/>
  <c r="AF474" i="3"/>
  <c r="AE474" i="3"/>
  <c r="AD474" i="3"/>
  <c r="AC474" i="3"/>
  <c r="AB474" i="3"/>
  <c r="AA474" i="3"/>
  <c r="Y474" i="3" a="1"/>
  <c r="Y474" i="3"/>
  <c r="X474" i="3" a="1"/>
  <c r="X474" i="3"/>
  <c r="W474" i="3" a="1"/>
  <c r="W474" i="3"/>
  <c r="V474" i="3" a="1"/>
  <c r="V474" i="3"/>
  <c r="T474" i="3"/>
  <c r="S474" i="3"/>
  <c r="R474" i="3"/>
  <c r="Q474" i="3"/>
  <c r="P474" i="3"/>
  <c r="O474" i="3"/>
  <c r="N474" i="3"/>
  <c r="M474" i="3"/>
  <c r="L474" i="3" a="1"/>
  <c r="L474" i="3"/>
  <c r="J474" i="3"/>
  <c r="I474" i="3" a="1"/>
  <c r="I474" i="3"/>
  <c r="G474" i="3"/>
  <c r="F474" i="3"/>
  <c r="C474" i="3"/>
  <c r="AN473" i="3"/>
  <c r="AM473" i="3"/>
  <c r="AL473" i="3"/>
  <c r="AK473" i="3"/>
  <c r="AJ473" i="3"/>
  <c r="AI473" i="3"/>
  <c r="AH473" i="3" a="1"/>
  <c r="AH473" i="3"/>
  <c r="AG473" i="3"/>
  <c r="AF473" i="3"/>
  <c r="AE473" i="3"/>
  <c r="AD473" i="3"/>
  <c r="AC473" i="3"/>
  <c r="AB473" i="3"/>
  <c r="AA473" i="3"/>
  <c r="Y473" i="3" a="1"/>
  <c r="Y473" i="3"/>
  <c r="X473" i="3" a="1"/>
  <c r="X473" i="3"/>
  <c r="W473" i="3" a="1"/>
  <c r="W473" i="3"/>
  <c r="V473" i="3" a="1"/>
  <c r="V473" i="3"/>
  <c r="T473" i="3"/>
  <c r="S473" i="3"/>
  <c r="R473" i="3"/>
  <c r="Q473" i="3"/>
  <c r="P473" i="3"/>
  <c r="O473" i="3"/>
  <c r="N473" i="3"/>
  <c r="M473" i="3"/>
  <c r="L473" i="3" a="1"/>
  <c r="L473" i="3"/>
  <c r="J473" i="3"/>
  <c r="I473" i="3" a="1"/>
  <c r="I473" i="3"/>
  <c r="G473" i="3"/>
  <c r="F473" i="3"/>
  <c r="C473" i="3"/>
  <c r="AN472" i="3"/>
  <c r="AM472" i="3"/>
  <c r="AL472" i="3"/>
  <c r="AK472" i="3"/>
  <c r="AJ472" i="3"/>
  <c r="AI472" i="3"/>
  <c r="AH472" i="3" a="1"/>
  <c r="AH472" i="3"/>
  <c r="AG472" i="3"/>
  <c r="AF472" i="3"/>
  <c r="AE472" i="3"/>
  <c r="AD472" i="3"/>
  <c r="AC472" i="3"/>
  <c r="AB472" i="3"/>
  <c r="AA472" i="3"/>
  <c r="Y472" i="3" a="1"/>
  <c r="Y472" i="3"/>
  <c r="X472" i="3" a="1"/>
  <c r="X472" i="3"/>
  <c r="W472" i="3" a="1"/>
  <c r="W472" i="3"/>
  <c r="V472" i="3" a="1"/>
  <c r="V472" i="3"/>
  <c r="T472" i="3"/>
  <c r="S472" i="3"/>
  <c r="R472" i="3"/>
  <c r="Q472" i="3"/>
  <c r="P472" i="3"/>
  <c r="O472" i="3"/>
  <c r="N472" i="3"/>
  <c r="M472" i="3"/>
  <c r="L472" i="3" a="1"/>
  <c r="L472" i="3"/>
  <c r="J472" i="3"/>
  <c r="I472" i="3" a="1"/>
  <c r="I472" i="3"/>
  <c r="G472" i="3"/>
  <c r="F472" i="3"/>
  <c r="C472" i="3"/>
  <c r="AN471" i="3"/>
  <c r="AM471" i="3"/>
  <c r="AL471" i="3"/>
  <c r="AK471" i="3"/>
  <c r="AJ471" i="3"/>
  <c r="AI471" i="3"/>
  <c r="AH471" i="3" a="1"/>
  <c r="AH471" i="3"/>
  <c r="AG471" i="3"/>
  <c r="AF471" i="3"/>
  <c r="AE471" i="3"/>
  <c r="AD471" i="3"/>
  <c r="AC471" i="3"/>
  <c r="AB471" i="3"/>
  <c r="AA471" i="3"/>
  <c r="Y471" i="3" a="1"/>
  <c r="Y471" i="3"/>
  <c r="X471" i="3" a="1"/>
  <c r="X471" i="3"/>
  <c r="W471" i="3" a="1"/>
  <c r="W471" i="3"/>
  <c r="V471" i="3" a="1"/>
  <c r="V471" i="3"/>
  <c r="T471" i="3"/>
  <c r="S471" i="3"/>
  <c r="R471" i="3"/>
  <c r="Q471" i="3"/>
  <c r="P471" i="3"/>
  <c r="O471" i="3"/>
  <c r="N471" i="3"/>
  <c r="M471" i="3"/>
  <c r="L471" i="3" a="1"/>
  <c r="L471" i="3"/>
  <c r="J471" i="3"/>
  <c r="I471" i="3" a="1"/>
  <c r="I471" i="3"/>
  <c r="G471" i="3"/>
  <c r="F471" i="3"/>
  <c r="C471" i="3"/>
  <c r="AN470" i="3"/>
  <c r="AM470" i="3"/>
  <c r="AL470" i="3"/>
  <c r="AK470" i="3"/>
  <c r="AJ470" i="3"/>
  <c r="AI470" i="3"/>
  <c r="AH470" i="3" a="1"/>
  <c r="AH470" i="3"/>
  <c r="AG470" i="3"/>
  <c r="AF470" i="3"/>
  <c r="AE470" i="3"/>
  <c r="AD470" i="3"/>
  <c r="AC470" i="3"/>
  <c r="AB470" i="3"/>
  <c r="AA470" i="3"/>
  <c r="Y470" i="3" a="1"/>
  <c r="Y470" i="3"/>
  <c r="X470" i="3" a="1"/>
  <c r="X470" i="3"/>
  <c r="W470" i="3" a="1"/>
  <c r="W470" i="3"/>
  <c r="V470" i="3" a="1"/>
  <c r="V470" i="3"/>
  <c r="T470" i="3"/>
  <c r="S470" i="3"/>
  <c r="R470" i="3"/>
  <c r="Q470" i="3"/>
  <c r="P470" i="3"/>
  <c r="O470" i="3"/>
  <c r="N470" i="3"/>
  <c r="M470" i="3"/>
  <c r="L470" i="3" a="1"/>
  <c r="L470" i="3"/>
  <c r="J470" i="3"/>
  <c r="I470" i="3" a="1"/>
  <c r="I470" i="3"/>
  <c r="G470" i="3"/>
  <c r="F470" i="3"/>
  <c r="C470" i="3"/>
  <c r="AN469" i="3"/>
  <c r="AM469" i="3"/>
  <c r="AL469" i="3"/>
  <c r="AK469" i="3"/>
  <c r="AJ469" i="3"/>
  <c r="AI469" i="3"/>
  <c r="AH469" i="3" a="1"/>
  <c r="AH469" i="3"/>
  <c r="AG469" i="3"/>
  <c r="AF469" i="3"/>
  <c r="AE469" i="3"/>
  <c r="AD469" i="3"/>
  <c r="AC469" i="3"/>
  <c r="AB469" i="3"/>
  <c r="AA469" i="3"/>
  <c r="Y469" i="3" a="1"/>
  <c r="Y469" i="3"/>
  <c r="X469" i="3" a="1"/>
  <c r="X469" i="3"/>
  <c r="W469" i="3" a="1"/>
  <c r="W469" i="3"/>
  <c r="V469" i="3" a="1"/>
  <c r="V469" i="3"/>
  <c r="T469" i="3"/>
  <c r="S469" i="3"/>
  <c r="R469" i="3"/>
  <c r="Q469" i="3"/>
  <c r="P469" i="3"/>
  <c r="O469" i="3"/>
  <c r="N469" i="3"/>
  <c r="M469" i="3"/>
  <c r="L469" i="3" a="1"/>
  <c r="L469" i="3"/>
  <c r="J469" i="3"/>
  <c r="I469" i="3" a="1"/>
  <c r="I469" i="3"/>
  <c r="G469" i="3"/>
  <c r="F469" i="3"/>
  <c r="C469" i="3"/>
  <c r="AN468" i="3"/>
  <c r="AM468" i="3"/>
  <c r="AL468" i="3"/>
  <c r="AK468" i="3"/>
  <c r="AJ468" i="3"/>
  <c r="AI468" i="3"/>
  <c r="AH468" i="3" a="1"/>
  <c r="AH468" i="3"/>
  <c r="AG468" i="3"/>
  <c r="AF468" i="3"/>
  <c r="AE468" i="3"/>
  <c r="AD468" i="3"/>
  <c r="AC468" i="3"/>
  <c r="AB468" i="3"/>
  <c r="AA468" i="3"/>
  <c r="Y468" i="3" a="1"/>
  <c r="Y468" i="3"/>
  <c r="X468" i="3" a="1"/>
  <c r="X468" i="3"/>
  <c r="W468" i="3" a="1"/>
  <c r="W468" i="3"/>
  <c r="V468" i="3" a="1"/>
  <c r="V468" i="3"/>
  <c r="T468" i="3"/>
  <c r="S468" i="3"/>
  <c r="R468" i="3"/>
  <c r="Q468" i="3"/>
  <c r="P468" i="3"/>
  <c r="O468" i="3"/>
  <c r="N468" i="3"/>
  <c r="M468" i="3"/>
  <c r="L468" i="3" a="1"/>
  <c r="L468" i="3"/>
  <c r="J468" i="3"/>
  <c r="I468" i="3" a="1"/>
  <c r="I468" i="3"/>
  <c r="G468" i="3"/>
  <c r="F468" i="3"/>
  <c r="C468" i="3"/>
  <c r="AN467" i="3"/>
  <c r="AM467" i="3"/>
  <c r="AL467" i="3"/>
  <c r="AK467" i="3"/>
  <c r="AJ467" i="3"/>
  <c r="AI467" i="3"/>
  <c r="AH467" i="3" a="1"/>
  <c r="AH467" i="3"/>
  <c r="AG467" i="3"/>
  <c r="AF467" i="3"/>
  <c r="AE467" i="3"/>
  <c r="AD467" i="3"/>
  <c r="AC467" i="3"/>
  <c r="AB467" i="3"/>
  <c r="AA467" i="3"/>
  <c r="Y467" i="3" a="1"/>
  <c r="Y467" i="3"/>
  <c r="X467" i="3" a="1"/>
  <c r="X467" i="3"/>
  <c r="W467" i="3" a="1"/>
  <c r="W467" i="3"/>
  <c r="V467" i="3" a="1"/>
  <c r="V467" i="3"/>
  <c r="T467" i="3"/>
  <c r="S467" i="3"/>
  <c r="R467" i="3"/>
  <c r="Q467" i="3"/>
  <c r="P467" i="3"/>
  <c r="O467" i="3"/>
  <c r="N467" i="3"/>
  <c r="M467" i="3"/>
  <c r="L467" i="3" a="1"/>
  <c r="L467" i="3"/>
  <c r="J467" i="3"/>
  <c r="I467" i="3" a="1"/>
  <c r="I467" i="3"/>
  <c r="G467" i="3"/>
  <c r="F467" i="3"/>
  <c r="C467" i="3"/>
  <c r="AN466" i="3"/>
  <c r="AM466" i="3"/>
  <c r="AL466" i="3"/>
  <c r="AK466" i="3"/>
  <c r="AJ466" i="3"/>
  <c r="AI466" i="3"/>
  <c r="AH466" i="3" a="1"/>
  <c r="AH466" i="3"/>
  <c r="AG466" i="3"/>
  <c r="AF466" i="3"/>
  <c r="AE466" i="3"/>
  <c r="AD466" i="3"/>
  <c r="AC466" i="3"/>
  <c r="AB466" i="3"/>
  <c r="AA466" i="3"/>
  <c r="Y466" i="3" a="1"/>
  <c r="Y466" i="3"/>
  <c r="X466" i="3" a="1"/>
  <c r="X466" i="3"/>
  <c r="W466" i="3" a="1"/>
  <c r="W466" i="3"/>
  <c r="V466" i="3" a="1"/>
  <c r="V466" i="3"/>
  <c r="T466" i="3"/>
  <c r="S466" i="3"/>
  <c r="R466" i="3"/>
  <c r="Q466" i="3"/>
  <c r="P466" i="3"/>
  <c r="O466" i="3"/>
  <c r="N466" i="3"/>
  <c r="M466" i="3"/>
  <c r="L466" i="3" a="1"/>
  <c r="L466" i="3"/>
  <c r="J466" i="3"/>
  <c r="I466" i="3" a="1"/>
  <c r="I466" i="3"/>
  <c r="G466" i="3"/>
  <c r="F466" i="3"/>
  <c r="C466" i="3"/>
  <c r="AN465" i="3"/>
  <c r="AM465" i="3"/>
  <c r="AL465" i="3"/>
  <c r="AK465" i="3"/>
  <c r="AJ465" i="3"/>
  <c r="AI465" i="3"/>
  <c r="AH465" i="3" a="1"/>
  <c r="AH465" i="3"/>
  <c r="AG465" i="3"/>
  <c r="AF465" i="3"/>
  <c r="AE465" i="3"/>
  <c r="AD465" i="3"/>
  <c r="AC465" i="3"/>
  <c r="AB465" i="3"/>
  <c r="AA465" i="3"/>
  <c r="Y465" i="3" a="1"/>
  <c r="Y465" i="3"/>
  <c r="X465" i="3" a="1"/>
  <c r="X465" i="3"/>
  <c r="W465" i="3" a="1"/>
  <c r="W465" i="3"/>
  <c r="V465" i="3" a="1"/>
  <c r="V465" i="3"/>
  <c r="T465" i="3"/>
  <c r="S465" i="3"/>
  <c r="R465" i="3"/>
  <c r="Q465" i="3"/>
  <c r="P465" i="3"/>
  <c r="O465" i="3"/>
  <c r="N465" i="3"/>
  <c r="M465" i="3"/>
  <c r="L465" i="3" a="1"/>
  <c r="L465" i="3"/>
  <c r="J465" i="3"/>
  <c r="I465" i="3" a="1"/>
  <c r="I465" i="3"/>
  <c r="G465" i="3"/>
  <c r="F465" i="3"/>
  <c r="C465" i="3"/>
  <c r="AN464" i="3"/>
  <c r="AM464" i="3"/>
  <c r="AL464" i="3"/>
  <c r="AK464" i="3"/>
  <c r="AJ464" i="3"/>
  <c r="AI464" i="3"/>
  <c r="AH464" i="3" a="1"/>
  <c r="AH464" i="3"/>
  <c r="AG464" i="3"/>
  <c r="AF464" i="3"/>
  <c r="AE464" i="3"/>
  <c r="AD464" i="3"/>
  <c r="AC464" i="3"/>
  <c r="AB464" i="3"/>
  <c r="AA464" i="3"/>
  <c r="Y464" i="3" a="1"/>
  <c r="Y464" i="3"/>
  <c r="X464" i="3" a="1"/>
  <c r="X464" i="3"/>
  <c r="W464" i="3" a="1"/>
  <c r="W464" i="3"/>
  <c r="V464" i="3" a="1"/>
  <c r="V464" i="3"/>
  <c r="T464" i="3"/>
  <c r="S464" i="3"/>
  <c r="R464" i="3"/>
  <c r="Q464" i="3"/>
  <c r="P464" i="3"/>
  <c r="O464" i="3"/>
  <c r="N464" i="3"/>
  <c r="M464" i="3"/>
  <c r="L464" i="3" a="1"/>
  <c r="L464" i="3"/>
  <c r="J464" i="3"/>
  <c r="I464" i="3" a="1"/>
  <c r="I464" i="3"/>
  <c r="G464" i="3"/>
  <c r="F464" i="3"/>
  <c r="C464" i="3"/>
  <c r="AN463" i="3"/>
  <c r="AM463" i="3"/>
  <c r="AL463" i="3"/>
  <c r="AK463" i="3"/>
  <c r="AJ463" i="3"/>
  <c r="AI463" i="3"/>
  <c r="AH463" i="3" a="1"/>
  <c r="AH463" i="3"/>
  <c r="AG463" i="3"/>
  <c r="AF463" i="3"/>
  <c r="AE463" i="3"/>
  <c r="AD463" i="3"/>
  <c r="AC463" i="3"/>
  <c r="AB463" i="3"/>
  <c r="AA463" i="3"/>
  <c r="Y463" i="3" a="1"/>
  <c r="Y463" i="3"/>
  <c r="X463" i="3" a="1"/>
  <c r="X463" i="3"/>
  <c r="W463" i="3" a="1"/>
  <c r="W463" i="3"/>
  <c r="V463" i="3" a="1"/>
  <c r="V463" i="3"/>
  <c r="T463" i="3"/>
  <c r="S463" i="3"/>
  <c r="R463" i="3"/>
  <c r="Q463" i="3"/>
  <c r="P463" i="3"/>
  <c r="O463" i="3"/>
  <c r="N463" i="3"/>
  <c r="M463" i="3"/>
  <c r="L463" i="3" a="1"/>
  <c r="L463" i="3"/>
  <c r="J463" i="3"/>
  <c r="I463" i="3" a="1"/>
  <c r="I463" i="3"/>
  <c r="G463" i="3"/>
  <c r="F463" i="3"/>
  <c r="C463" i="3"/>
  <c r="AN462" i="3"/>
  <c r="AM462" i="3"/>
  <c r="AL462" i="3"/>
  <c r="AK462" i="3"/>
  <c r="AJ462" i="3"/>
  <c r="AI462" i="3"/>
  <c r="AH462" i="3" a="1"/>
  <c r="AH462" i="3"/>
  <c r="AG462" i="3"/>
  <c r="AF462" i="3"/>
  <c r="AE462" i="3"/>
  <c r="AD462" i="3"/>
  <c r="AC462" i="3"/>
  <c r="AB462" i="3"/>
  <c r="AA462" i="3"/>
  <c r="Y462" i="3" a="1"/>
  <c r="Y462" i="3"/>
  <c r="X462" i="3" a="1"/>
  <c r="X462" i="3"/>
  <c r="W462" i="3" a="1"/>
  <c r="W462" i="3"/>
  <c r="V462" i="3" a="1"/>
  <c r="V462" i="3"/>
  <c r="T462" i="3"/>
  <c r="S462" i="3"/>
  <c r="R462" i="3"/>
  <c r="Q462" i="3"/>
  <c r="P462" i="3"/>
  <c r="O462" i="3"/>
  <c r="N462" i="3"/>
  <c r="M462" i="3"/>
  <c r="L462" i="3" a="1"/>
  <c r="L462" i="3"/>
  <c r="J462" i="3"/>
  <c r="I462" i="3" a="1"/>
  <c r="I462" i="3"/>
  <c r="G462" i="3"/>
  <c r="F462" i="3"/>
  <c r="C462" i="3"/>
  <c r="AN461" i="3"/>
  <c r="AM461" i="3"/>
  <c r="AL461" i="3"/>
  <c r="AK461" i="3"/>
  <c r="AJ461" i="3"/>
  <c r="AI461" i="3"/>
  <c r="AH461" i="3" a="1"/>
  <c r="AH461" i="3"/>
  <c r="AG461" i="3"/>
  <c r="AF461" i="3"/>
  <c r="AE461" i="3"/>
  <c r="AD461" i="3"/>
  <c r="AC461" i="3"/>
  <c r="AB461" i="3"/>
  <c r="AA461" i="3"/>
  <c r="Y461" i="3" a="1"/>
  <c r="Y461" i="3"/>
  <c r="X461" i="3" a="1"/>
  <c r="X461" i="3"/>
  <c r="W461" i="3" a="1"/>
  <c r="W461" i="3"/>
  <c r="V461" i="3" a="1"/>
  <c r="V461" i="3"/>
  <c r="T461" i="3"/>
  <c r="S461" i="3"/>
  <c r="R461" i="3"/>
  <c r="Q461" i="3"/>
  <c r="P461" i="3"/>
  <c r="O461" i="3"/>
  <c r="N461" i="3"/>
  <c r="M461" i="3"/>
  <c r="L461" i="3" a="1"/>
  <c r="L461" i="3"/>
  <c r="J461" i="3"/>
  <c r="I461" i="3" a="1"/>
  <c r="I461" i="3"/>
  <c r="G461" i="3"/>
  <c r="F461" i="3"/>
  <c r="C461" i="3"/>
  <c r="AN460" i="3"/>
  <c r="AM460" i="3"/>
  <c r="AL460" i="3"/>
  <c r="AK460" i="3"/>
  <c r="AJ460" i="3"/>
  <c r="AI460" i="3"/>
  <c r="AH460" i="3" a="1"/>
  <c r="AH460" i="3"/>
  <c r="AG460" i="3"/>
  <c r="AF460" i="3"/>
  <c r="AE460" i="3"/>
  <c r="AD460" i="3"/>
  <c r="AC460" i="3"/>
  <c r="AB460" i="3"/>
  <c r="AA460" i="3"/>
  <c r="Y460" i="3" a="1"/>
  <c r="Y460" i="3"/>
  <c r="X460" i="3" a="1"/>
  <c r="X460" i="3"/>
  <c r="W460" i="3" a="1"/>
  <c r="W460" i="3"/>
  <c r="V460" i="3" a="1"/>
  <c r="V460" i="3"/>
  <c r="T460" i="3"/>
  <c r="S460" i="3"/>
  <c r="R460" i="3"/>
  <c r="Q460" i="3"/>
  <c r="P460" i="3"/>
  <c r="O460" i="3"/>
  <c r="N460" i="3"/>
  <c r="M460" i="3"/>
  <c r="L460" i="3" a="1"/>
  <c r="L460" i="3"/>
  <c r="J460" i="3"/>
  <c r="I460" i="3" a="1"/>
  <c r="I460" i="3"/>
  <c r="G460" i="3"/>
  <c r="F460" i="3"/>
  <c r="C460" i="3"/>
  <c r="AN459" i="3"/>
  <c r="AM459" i="3"/>
  <c r="AL459" i="3"/>
  <c r="AK459" i="3"/>
  <c r="AJ459" i="3"/>
  <c r="AI459" i="3"/>
  <c r="AH459" i="3" a="1"/>
  <c r="AH459" i="3"/>
  <c r="AG459" i="3"/>
  <c r="AF459" i="3"/>
  <c r="AE459" i="3"/>
  <c r="AD459" i="3"/>
  <c r="AC459" i="3"/>
  <c r="AB459" i="3"/>
  <c r="AA459" i="3"/>
  <c r="Y459" i="3" a="1"/>
  <c r="Y459" i="3"/>
  <c r="X459" i="3" a="1"/>
  <c r="X459" i="3"/>
  <c r="W459" i="3" a="1"/>
  <c r="W459" i="3"/>
  <c r="V459" i="3" a="1"/>
  <c r="V459" i="3"/>
  <c r="T459" i="3"/>
  <c r="S459" i="3"/>
  <c r="R459" i="3"/>
  <c r="Q459" i="3"/>
  <c r="P459" i="3"/>
  <c r="O459" i="3"/>
  <c r="N459" i="3"/>
  <c r="M459" i="3"/>
  <c r="L459" i="3" a="1"/>
  <c r="L459" i="3"/>
  <c r="J459" i="3"/>
  <c r="I459" i="3" a="1"/>
  <c r="I459" i="3"/>
  <c r="G459" i="3"/>
  <c r="F459" i="3"/>
  <c r="C459" i="3"/>
  <c r="AN458" i="3"/>
  <c r="AM458" i="3"/>
  <c r="AL458" i="3"/>
  <c r="AK458" i="3"/>
  <c r="AJ458" i="3"/>
  <c r="AI458" i="3"/>
  <c r="AH458" i="3" a="1"/>
  <c r="AH458" i="3"/>
  <c r="AG458" i="3"/>
  <c r="AF458" i="3"/>
  <c r="AE458" i="3"/>
  <c r="AD458" i="3"/>
  <c r="AC458" i="3"/>
  <c r="AB458" i="3"/>
  <c r="AA458" i="3"/>
  <c r="Y458" i="3" a="1"/>
  <c r="Y458" i="3"/>
  <c r="X458" i="3" a="1"/>
  <c r="X458" i="3"/>
  <c r="W458" i="3" a="1"/>
  <c r="W458" i="3"/>
  <c r="V458" i="3" a="1"/>
  <c r="V458" i="3"/>
  <c r="T458" i="3"/>
  <c r="S458" i="3"/>
  <c r="R458" i="3"/>
  <c r="Q458" i="3"/>
  <c r="P458" i="3"/>
  <c r="O458" i="3"/>
  <c r="N458" i="3"/>
  <c r="M458" i="3"/>
  <c r="L458" i="3" a="1"/>
  <c r="L458" i="3"/>
  <c r="J458" i="3"/>
  <c r="I458" i="3" a="1"/>
  <c r="I458" i="3"/>
  <c r="G458" i="3"/>
  <c r="F458" i="3"/>
  <c r="C458" i="3"/>
  <c r="AN457" i="3"/>
  <c r="AM457" i="3"/>
  <c r="AL457" i="3"/>
  <c r="AK457" i="3"/>
  <c r="AJ457" i="3"/>
  <c r="AI457" i="3"/>
  <c r="AH457" i="3" a="1"/>
  <c r="AH457" i="3"/>
  <c r="AG457" i="3"/>
  <c r="AF457" i="3"/>
  <c r="AE457" i="3"/>
  <c r="AD457" i="3"/>
  <c r="AC457" i="3"/>
  <c r="AB457" i="3"/>
  <c r="AA457" i="3"/>
  <c r="Y457" i="3" a="1"/>
  <c r="Y457" i="3"/>
  <c r="X457" i="3" a="1"/>
  <c r="X457" i="3"/>
  <c r="W457" i="3" a="1"/>
  <c r="W457" i="3"/>
  <c r="V457" i="3" a="1"/>
  <c r="V457" i="3"/>
  <c r="T457" i="3"/>
  <c r="S457" i="3"/>
  <c r="R457" i="3"/>
  <c r="Q457" i="3"/>
  <c r="P457" i="3"/>
  <c r="O457" i="3"/>
  <c r="N457" i="3"/>
  <c r="M457" i="3"/>
  <c r="L457" i="3" a="1"/>
  <c r="L457" i="3"/>
  <c r="J457" i="3"/>
  <c r="I457" i="3" a="1"/>
  <c r="I457" i="3"/>
  <c r="G457" i="3"/>
  <c r="F457" i="3"/>
  <c r="C457" i="3"/>
  <c r="AN456" i="3"/>
  <c r="AM456" i="3"/>
  <c r="AL456" i="3"/>
  <c r="AK456" i="3"/>
  <c r="AJ456" i="3"/>
  <c r="AI456" i="3"/>
  <c r="AH456" i="3" a="1"/>
  <c r="AH456" i="3"/>
  <c r="AG456" i="3"/>
  <c r="AF456" i="3"/>
  <c r="AE456" i="3"/>
  <c r="AD456" i="3"/>
  <c r="AC456" i="3"/>
  <c r="AB456" i="3"/>
  <c r="AA456" i="3"/>
  <c r="Y456" i="3" a="1"/>
  <c r="Y456" i="3"/>
  <c r="X456" i="3" a="1"/>
  <c r="X456" i="3"/>
  <c r="W456" i="3" a="1"/>
  <c r="W456" i="3"/>
  <c r="V456" i="3"/>
  <c r="T456" i="3"/>
  <c r="S456" i="3"/>
  <c r="R456" i="3"/>
  <c r="Q456" i="3"/>
  <c r="P456" i="3"/>
  <c r="O456" i="3"/>
  <c r="N456" i="3"/>
  <c r="M456" i="3"/>
  <c r="L456" i="3" a="1"/>
  <c r="L456" i="3"/>
  <c r="J456" i="3"/>
  <c r="I456" i="3" a="1"/>
  <c r="I456" i="3"/>
  <c r="G456" i="3"/>
  <c r="F456" i="3"/>
  <c r="C456" i="3"/>
  <c r="AN455" i="3"/>
  <c r="AM455" i="3"/>
  <c r="AL455" i="3"/>
  <c r="AK455" i="3"/>
  <c r="AJ455" i="3"/>
  <c r="AI455" i="3"/>
  <c r="AH455" i="3" a="1"/>
  <c r="AH455" i="3"/>
  <c r="AG455" i="3"/>
  <c r="AF455" i="3"/>
  <c r="AE455" i="3"/>
  <c r="AD455" i="3"/>
  <c r="AC455" i="3"/>
  <c r="AB455" i="3"/>
  <c r="AA455" i="3"/>
  <c r="Y455" i="3" a="1"/>
  <c r="Y455" i="3"/>
  <c r="X455" i="3" a="1"/>
  <c r="X455" i="3"/>
  <c r="W455" i="3" a="1"/>
  <c r="W455" i="3"/>
  <c r="V455" i="3" a="1"/>
  <c r="V455" i="3"/>
  <c r="T455" i="3"/>
  <c r="S455" i="3"/>
  <c r="R455" i="3"/>
  <c r="Q455" i="3"/>
  <c r="P455" i="3"/>
  <c r="O455" i="3"/>
  <c r="N455" i="3"/>
  <c r="M455" i="3"/>
  <c r="L455" i="3" a="1"/>
  <c r="L455" i="3"/>
  <c r="J455" i="3"/>
  <c r="I455" i="3" a="1"/>
  <c r="I455" i="3"/>
  <c r="G455" i="3"/>
  <c r="F455" i="3"/>
  <c r="C455" i="3"/>
  <c r="AN454" i="3"/>
  <c r="AM454" i="3"/>
  <c r="AL454" i="3"/>
  <c r="AK454" i="3"/>
  <c r="AJ454" i="3"/>
  <c r="AI454" i="3"/>
  <c r="AH454" i="3" a="1"/>
  <c r="AH454" i="3"/>
  <c r="AG454" i="3"/>
  <c r="AF454" i="3"/>
  <c r="AE454" i="3"/>
  <c r="AD454" i="3"/>
  <c r="AC454" i="3"/>
  <c r="AB454" i="3"/>
  <c r="AA454" i="3"/>
  <c r="Y454" i="3" a="1"/>
  <c r="Y454" i="3"/>
  <c r="X454" i="3" a="1"/>
  <c r="X454" i="3"/>
  <c r="W454" i="3" a="1"/>
  <c r="W454" i="3"/>
  <c r="V454" i="3" a="1"/>
  <c r="V454" i="3"/>
  <c r="T454" i="3"/>
  <c r="S454" i="3"/>
  <c r="R454" i="3"/>
  <c r="Q454" i="3"/>
  <c r="P454" i="3"/>
  <c r="O454" i="3"/>
  <c r="N454" i="3"/>
  <c r="M454" i="3"/>
  <c r="L454" i="3" a="1"/>
  <c r="L454" i="3"/>
  <c r="J454" i="3"/>
  <c r="I454" i="3" a="1"/>
  <c r="I454" i="3"/>
  <c r="G454" i="3"/>
  <c r="F454" i="3"/>
  <c r="C454" i="3"/>
  <c r="AN453" i="3"/>
  <c r="AM453" i="3"/>
  <c r="AL453" i="3"/>
  <c r="AK453" i="3"/>
  <c r="AJ453" i="3"/>
  <c r="AI453" i="3"/>
  <c r="AH453" i="3" a="1"/>
  <c r="AH453" i="3"/>
  <c r="AG453" i="3"/>
  <c r="AF453" i="3"/>
  <c r="AE453" i="3"/>
  <c r="AD453" i="3"/>
  <c r="AC453" i="3"/>
  <c r="AB453" i="3"/>
  <c r="AA453" i="3"/>
  <c r="Y453" i="3" a="1"/>
  <c r="Y453" i="3"/>
  <c r="X453" i="3" a="1"/>
  <c r="X453" i="3"/>
  <c r="W453" i="3" a="1"/>
  <c r="W453" i="3"/>
  <c r="V453" i="3" a="1"/>
  <c r="V453" i="3"/>
  <c r="T453" i="3"/>
  <c r="S453" i="3"/>
  <c r="R453" i="3"/>
  <c r="Q453" i="3"/>
  <c r="P453" i="3"/>
  <c r="O453" i="3"/>
  <c r="N453" i="3"/>
  <c r="M453" i="3"/>
  <c r="L453" i="3" a="1"/>
  <c r="L453" i="3"/>
  <c r="J453" i="3"/>
  <c r="I453" i="3" a="1"/>
  <c r="I453" i="3"/>
  <c r="G453" i="3"/>
  <c r="F453" i="3"/>
  <c r="C453" i="3"/>
  <c r="AN452" i="3"/>
  <c r="AM452" i="3"/>
  <c r="AL452" i="3"/>
  <c r="AK452" i="3"/>
  <c r="AJ452" i="3"/>
  <c r="AI452" i="3"/>
  <c r="AH452" i="3" a="1"/>
  <c r="AH452" i="3"/>
  <c r="AG452" i="3"/>
  <c r="AF452" i="3"/>
  <c r="AE452" i="3"/>
  <c r="AD452" i="3"/>
  <c r="AC452" i="3"/>
  <c r="AB452" i="3"/>
  <c r="AA452" i="3"/>
  <c r="Y452" i="3" a="1"/>
  <c r="Y452" i="3"/>
  <c r="X452" i="3" a="1"/>
  <c r="X452" i="3"/>
  <c r="W452" i="3" a="1"/>
  <c r="W452" i="3"/>
  <c r="V452" i="3" a="1"/>
  <c r="V452" i="3"/>
  <c r="T452" i="3"/>
  <c r="S452" i="3"/>
  <c r="R452" i="3"/>
  <c r="Q452" i="3"/>
  <c r="P452" i="3"/>
  <c r="O452" i="3"/>
  <c r="N452" i="3"/>
  <c r="M452" i="3"/>
  <c r="L452" i="3" a="1"/>
  <c r="L452" i="3"/>
  <c r="J452" i="3"/>
  <c r="I452" i="3" a="1"/>
  <c r="I452" i="3"/>
  <c r="G452" i="3"/>
  <c r="F452" i="3"/>
  <c r="C452" i="3"/>
  <c r="AN451" i="3"/>
  <c r="AM451" i="3"/>
  <c r="AL451" i="3"/>
  <c r="AK451" i="3"/>
  <c r="AJ451" i="3"/>
  <c r="AI451" i="3"/>
  <c r="AH451" i="3" a="1"/>
  <c r="AH451" i="3"/>
  <c r="AG451" i="3"/>
  <c r="AF451" i="3"/>
  <c r="AE451" i="3"/>
  <c r="AD451" i="3"/>
  <c r="AC451" i="3"/>
  <c r="AB451" i="3"/>
  <c r="AA451" i="3"/>
  <c r="Y451" i="3" a="1"/>
  <c r="Y451" i="3"/>
  <c r="X451" i="3" a="1"/>
  <c r="X451" i="3"/>
  <c r="W451" i="3" a="1"/>
  <c r="W451" i="3"/>
  <c r="V451" i="3" a="1"/>
  <c r="V451" i="3"/>
  <c r="T451" i="3"/>
  <c r="S451" i="3"/>
  <c r="R451" i="3"/>
  <c r="Q451" i="3"/>
  <c r="P451" i="3"/>
  <c r="O451" i="3"/>
  <c r="N451" i="3"/>
  <c r="M451" i="3"/>
  <c r="L451" i="3" a="1"/>
  <c r="L451" i="3"/>
  <c r="J451" i="3"/>
  <c r="I451" i="3" a="1"/>
  <c r="I451" i="3"/>
  <c r="G451" i="3"/>
  <c r="F451" i="3"/>
  <c r="C451" i="3"/>
  <c r="AN450" i="3"/>
  <c r="AM450" i="3"/>
  <c r="AL450" i="3"/>
  <c r="AK450" i="3"/>
  <c r="AJ450" i="3"/>
  <c r="AI450" i="3"/>
  <c r="AH450" i="3" a="1"/>
  <c r="AH450" i="3"/>
  <c r="AG450" i="3"/>
  <c r="AF450" i="3"/>
  <c r="AE450" i="3"/>
  <c r="AD450" i="3"/>
  <c r="AC450" i="3"/>
  <c r="AB450" i="3"/>
  <c r="AA450" i="3"/>
  <c r="Y450" i="3" a="1"/>
  <c r="Y450" i="3"/>
  <c r="X450" i="3" a="1"/>
  <c r="X450" i="3"/>
  <c r="W450" i="3" a="1"/>
  <c r="W450" i="3"/>
  <c r="V450" i="3" a="1"/>
  <c r="V450" i="3"/>
  <c r="T450" i="3"/>
  <c r="S450" i="3"/>
  <c r="R450" i="3"/>
  <c r="Q450" i="3"/>
  <c r="P450" i="3"/>
  <c r="O450" i="3"/>
  <c r="N450" i="3"/>
  <c r="M450" i="3"/>
  <c r="L450" i="3" a="1"/>
  <c r="L450" i="3"/>
  <c r="J450" i="3"/>
  <c r="I450" i="3" a="1"/>
  <c r="I450" i="3"/>
  <c r="G450" i="3"/>
  <c r="F450" i="3"/>
  <c r="C450" i="3"/>
  <c r="AN449" i="3"/>
  <c r="AM449" i="3"/>
  <c r="AL449" i="3"/>
  <c r="AK449" i="3"/>
  <c r="AJ449" i="3"/>
  <c r="AI449" i="3"/>
  <c r="AH449" i="3" a="1"/>
  <c r="AH449" i="3"/>
  <c r="AG449" i="3"/>
  <c r="AF449" i="3"/>
  <c r="AE449" i="3"/>
  <c r="AD449" i="3"/>
  <c r="AC449" i="3"/>
  <c r="AB449" i="3"/>
  <c r="AA449" i="3"/>
  <c r="Y449" i="3" a="1"/>
  <c r="Y449" i="3"/>
  <c r="X449" i="3" a="1"/>
  <c r="X449" i="3"/>
  <c r="W449" i="3" a="1"/>
  <c r="W449" i="3"/>
  <c r="V449" i="3" a="1"/>
  <c r="V449" i="3"/>
  <c r="T449" i="3"/>
  <c r="S449" i="3"/>
  <c r="R449" i="3"/>
  <c r="Q449" i="3"/>
  <c r="P449" i="3"/>
  <c r="O449" i="3"/>
  <c r="N449" i="3"/>
  <c r="M449" i="3"/>
  <c r="L449" i="3" a="1"/>
  <c r="L449" i="3"/>
  <c r="J449" i="3"/>
  <c r="I449" i="3" a="1"/>
  <c r="I449" i="3"/>
  <c r="G449" i="3"/>
  <c r="F449" i="3"/>
  <c r="C449" i="3"/>
  <c r="AN448" i="3"/>
  <c r="AM448" i="3"/>
  <c r="AL448" i="3"/>
  <c r="AK448" i="3"/>
  <c r="AJ448" i="3"/>
  <c r="AI448" i="3"/>
  <c r="AH448" i="3" a="1"/>
  <c r="AH448" i="3"/>
  <c r="AG448" i="3"/>
  <c r="AF448" i="3"/>
  <c r="AE448" i="3"/>
  <c r="AD448" i="3"/>
  <c r="AC448" i="3"/>
  <c r="AB448" i="3"/>
  <c r="AA448" i="3"/>
  <c r="Y448" i="3" a="1"/>
  <c r="Y448" i="3"/>
  <c r="X448" i="3" a="1"/>
  <c r="X448" i="3"/>
  <c r="W448" i="3" a="1"/>
  <c r="W448" i="3"/>
  <c r="V448" i="3" a="1"/>
  <c r="V448" i="3"/>
  <c r="T448" i="3"/>
  <c r="S448" i="3"/>
  <c r="R448" i="3"/>
  <c r="Q448" i="3"/>
  <c r="P448" i="3"/>
  <c r="O448" i="3"/>
  <c r="N448" i="3"/>
  <c r="M448" i="3"/>
  <c r="L448" i="3" a="1"/>
  <c r="L448" i="3"/>
  <c r="J448" i="3"/>
  <c r="I448" i="3" a="1"/>
  <c r="I448" i="3"/>
  <c r="G448" i="3"/>
  <c r="F448" i="3"/>
  <c r="C448" i="3"/>
  <c r="AN447" i="3"/>
  <c r="AM447" i="3"/>
  <c r="AL447" i="3"/>
  <c r="AK447" i="3"/>
  <c r="AJ447" i="3"/>
  <c r="AI447" i="3"/>
  <c r="AH447" i="3" a="1"/>
  <c r="AH447" i="3"/>
  <c r="AG447" i="3"/>
  <c r="AF447" i="3"/>
  <c r="AE447" i="3"/>
  <c r="AD447" i="3"/>
  <c r="AC447" i="3"/>
  <c r="AB447" i="3"/>
  <c r="AA447" i="3"/>
  <c r="Y447" i="3" a="1"/>
  <c r="Y447" i="3"/>
  <c r="X447" i="3" a="1"/>
  <c r="X447" i="3"/>
  <c r="W447" i="3" a="1"/>
  <c r="W447" i="3"/>
  <c r="V447" i="3" a="1"/>
  <c r="V447" i="3"/>
  <c r="T447" i="3"/>
  <c r="S447" i="3"/>
  <c r="R447" i="3"/>
  <c r="Q447" i="3"/>
  <c r="P447" i="3"/>
  <c r="O447" i="3"/>
  <c r="N447" i="3"/>
  <c r="M447" i="3"/>
  <c r="L447" i="3" a="1"/>
  <c r="L447" i="3"/>
  <c r="J447" i="3"/>
  <c r="I447" i="3" a="1"/>
  <c r="I447" i="3"/>
  <c r="G447" i="3"/>
  <c r="F447" i="3"/>
  <c r="C447" i="3"/>
  <c r="AN446" i="3"/>
  <c r="AM446" i="3"/>
  <c r="AL446" i="3"/>
  <c r="AK446" i="3"/>
  <c r="AJ446" i="3"/>
  <c r="AI446" i="3"/>
  <c r="AH446" i="3" a="1"/>
  <c r="AH446" i="3"/>
  <c r="AG446" i="3"/>
  <c r="AF446" i="3"/>
  <c r="AE446" i="3"/>
  <c r="AD446" i="3"/>
  <c r="AC446" i="3"/>
  <c r="AB446" i="3"/>
  <c r="AA446" i="3"/>
  <c r="Y446" i="3" a="1"/>
  <c r="Y446" i="3"/>
  <c r="X446" i="3" a="1"/>
  <c r="X446" i="3"/>
  <c r="W446" i="3" a="1"/>
  <c r="W446" i="3"/>
  <c r="V446" i="3" a="1"/>
  <c r="V446" i="3"/>
  <c r="T446" i="3"/>
  <c r="S446" i="3"/>
  <c r="R446" i="3"/>
  <c r="Q446" i="3"/>
  <c r="P446" i="3"/>
  <c r="O446" i="3"/>
  <c r="N446" i="3"/>
  <c r="M446" i="3"/>
  <c r="L446" i="3" a="1"/>
  <c r="L446" i="3"/>
  <c r="J446" i="3"/>
  <c r="I446" i="3" a="1"/>
  <c r="I446" i="3"/>
  <c r="G446" i="3"/>
  <c r="F446" i="3"/>
  <c r="C446" i="3"/>
  <c r="AN445" i="3"/>
  <c r="AM445" i="3"/>
  <c r="AL445" i="3"/>
  <c r="AK445" i="3"/>
  <c r="AJ445" i="3"/>
  <c r="AI445" i="3"/>
  <c r="AH445" i="3" a="1"/>
  <c r="AH445" i="3"/>
  <c r="AG445" i="3"/>
  <c r="AF445" i="3"/>
  <c r="AE445" i="3"/>
  <c r="AD445" i="3"/>
  <c r="AC445" i="3"/>
  <c r="AB445" i="3"/>
  <c r="AA445" i="3"/>
  <c r="Y445" i="3" a="1"/>
  <c r="Y445" i="3"/>
  <c r="X445" i="3" a="1"/>
  <c r="X445" i="3"/>
  <c r="W445" i="3" a="1"/>
  <c r="W445" i="3"/>
  <c r="V445" i="3" a="1"/>
  <c r="V445" i="3"/>
  <c r="T445" i="3"/>
  <c r="S445" i="3"/>
  <c r="R445" i="3"/>
  <c r="Q445" i="3"/>
  <c r="P445" i="3"/>
  <c r="O445" i="3"/>
  <c r="N445" i="3"/>
  <c r="M445" i="3"/>
  <c r="L445" i="3" a="1"/>
  <c r="L445" i="3"/>
  <c r="J445" i="3"/>
  <c r="I445" i="3" a="1"/>
  <c r="I445" i="3"/>
  <c r="G445" i="3"/>
  <c r="F445" i="3"/>
  <c r="C445" i="3"/>
  <c r="AN444" i="3"/>
  <c r="AM444" i="3"/>
  <c r="AL444" i="3"/>
  <c r="AK444" i="3"/>
  <c r="AJ444" i="3"/>
  <c r="AI444" i="3"/>
  <c r="AH444" i="3" a="1"/>
  <c r="AH444" i="3"/>
  <c r="AG444" i="3"/>
  <c r="AF444" i="3"/>
  <c r="AE444" i="3"/>
  <c r="AD444" i="3"/>
  <c r="AC444" i="3"/>
  <c r="AB444" i="3"/>
  <c r="AA444" i="3"/>
  <c r="Y444" i="3" a="1"/>
  <c r="Y444" i="3"/>
  <c r="X444" i="3" a="1"/>
  <c r="X444" i="3"/>
  <c r="W444" i="3" a="1"/>
  <c r="W444" i="3"/>
  <c r="V444" i="3" a="1"/>
  <c r="V444" i="3"/>
  <c r="T444" i="3"/>
  <c r="S444" i="3"/>
  <c r="R444" i="3"/>
  <c r="Q444" i="3"/>
  <c r="P444" i="3"/>
  <c r="O444" i="3"/>
  <c r="N444" i="3"/>
  <c r="M444" i="3"/>
  <c r="L444" i="3" a="1"/>
  <c r="L444" i="3"/>
  <c r="J444" i="3"/>
  <c r="I444" i="3" a="1"/>
  <c r="I444" i="3"/>
  <c r="G444" i="3"/>
  <c r="F444" i="3"/>
  <c r="C444" i="3"/>
  <c r="AN443" i="3"/>
  <c r="AM443" i="3"/>
  <c r="AL443" i="3"/>
  <c r="AK443" i="3"/>
  <c r="AJ443" i="3"/>
  <c r="AI443" i="3"/>
  <c r="AH443" i="3" a="1"/>
  <c r="AH443" i="3"/>
  <c r="AG443" i="3"/>
  <c r="AF443" i="3"/>
  <c r="AE443" i="3"/>
  <c r="AD443" i="3"/>
  <c r="AC443" i="3"/>
  <c r="AB443" i="3"/>
  <c r="AA443" i="3"/>
  <c r="Y443" i="3" a="1"/>
  <c r="Y443" i="3"/>
  <c r="X443" i="3" a="1"/>
  <c r="X443" i="3"/>
  <c r="W443" i="3" a="1"/>
  <c r="W443" i="3"/>
  <c r="V443" i="3" a="1"/>
  <c r="V443" i="3"/>
  <c r="T443" i="3"/>
  <c r="S443" i="3"/>
  <c r="R443" i="3"/>
  <c r="Q443" i="3"/>
  <c r="P443" i="3"/>
  <c r="O443" i="3"/>
  <c r="N443" i="3"/>
  <c r="M443" i="3"/>
  <c r="L443" i="3" a="1"/>
  <c r="L443" i="3"/>
  <c r="J443" i="3"/>
  <c r="I443" i="3" a="1"/>
  <c r="I443" i="3"/>
  <c r="G443" i="3"/>
  <c r="F443" i="3"/>
  <c r="C443" i="3"/>
  <c r="AN442" i="3"/>
  <c r="AM442" i="3"/>
  <c r="AL442" i="3"/>
  <c r="AK442" i="3"/>
  <c r="AJ442" i="3"/>
  <c r="AI442" i="3"/>
  <c r="AH442" i="3" a="1"/>
  <c r="AH442" i="3"/>
  <c r="AG442" i="3"/>
  <c r="AF442" i="3"/>
  <c r="AE442" i="3"/>
  <c r="AD442" i="3"/>
  <c r="AC442" i="3"/>
  <c r="AB442" i="3"/>
  <c r="AA442" i="3"/>
  <c r="Y442" i="3" a="1"/>
  <c r="Y442" i="3"/>
  <c r="X442" i="3" a="1"/>
  <c r="X442" i="3"/>
  <c r="W442" i="3" a="1"/>
  <c r="W442" i="3"/>
  <c r="V442" i="3" a="1"/>
  <c r="V442" i="3"/>
  <c r="T442" i="3"/>
  <c r="S442" i="3"/>
  <c r="R442" i="3"/>
  <c r="Q442" i="3"/>
  <c r="P442" i="3"/>
  <c r="O442" i="3"/>
  <c r="N442" i="3"/>
  <c r="M442" i="3"/>
  <c r="L442" i="3" a="1"/>
  <c r="L442" i="3"/>
  <c r="J442" i="3"/>
  <c r="I442" i="3" a="1"/>
  <c r="I442" i="3"/>
  <c r="G442" i="3"/>
  <c r="F442" i="3"/>
  <c r="C442" i="3"/>
  <c r="AN441" i="3"/>
  <c r="AM441" i="3"/>
  <c r="AL441" i="3"/>
  <c r="AK441" i="3"/>
  <c r="AJ441" i="3"/>
  <c r="AI441" i="3"/>
  <c r="AH441" i="3" a="1"/>
  <c r="AH441" i="3"/>
  <c r="AG441" i="3"/>
  <c r="AF441" i="3"/>
  <c r="AE441" i="3"/>
  <c r="AD441" i="3"/>
  <c r="AC441" i="3"/>
  <c r="AB441" i="3"/>
  <c r="AA441" i="3"/>
  <c r="Y441" i="3" a="1"/>
  <c r="Y441" i="3"/>
  <c r="X441" i="3" a="1"/>
  <c r="X441" i="3"/>
  <c r="W441" i="3" a="1"/>
  <c r="W441" i="3"/>
  <c r="V441" i="3" a="1"/>
  <c r="V441" i="3"/>
  <c r="T441" i="3"/>
  <c r="S441" i="3"/>
  <c r="R441" i="3"/>
  <c r="Q441" i="3"/>
  <c r="P441" i="3"/>
  <c r="O441" i="3"/>
  <c r="N441" i="3"/>
  <c r="M441" i="3"/>
  <c r="L441" i="3" a="1"/>
  <c r="L441" i="3"/>
  <c r="J441" i="3"/>
  <c r="I441" i="3" a="1"/>
  <c r="I441" i="3"/>
  <c r="G441" i="3"/>
  <c r="F441" i="3"/>
  <c r="C441" i="3"/>
  <c r="AN440" i="3"/>
  <c r="AM440" i="3"/>
  <c r="AL440" i="3"/>
  <c r="AK440" i="3"/>
  <c r="AJ440" i="3"/>
  <c r="AI440" i="3"/>
  <c r="AH440" i="3" a="1"/>
  <c r="AH440" i="3"/>
  <c r="AG440" i="3"/>
  <c r="AF440" i="3"/>
  <c r="AE440" i="3"/>
  <c r="AD440" i="3"/>
  <c r="AC440" i="3"/>
  <c r="AB440" i="3"/>
  <c r="AA440" i="3"/>
  <c r="Y440" i="3" a="1"/>
  <c r="Y440" i="3"/>
  <c r="X440" i="3" a="1"/>
  <c r="X440" i="3"/>
  <c r="W440" i="3" a="1"/>
  <c r="W440" i="3"/>
  <c r="V440" i="3" a="1"/>
  <c r="V440" i="3"/>
  <c r="T440" i="3"/>
  <c r="S440" i="3"/>
  <c r="R440" i="3"/>
  <c r="Q440" i="3"/>
  <c r="P440" i="3"/>
  <c r="O440" i="3"/>
  <c r="N440" i="3"/>
  <c r="M440" i="3"/>
  <c r="L440" i="3" a="1"/>
  <c r="L440" i="3"/>
  <c r="J440" i="3"/>
  <c r="I440" i="3" a="1"/>
  <c r="I440" i="3"/>
  <c r="G440" i="3"/>
  <c r="F440" i="3"/>
  <c r="C440" i="3"/>
  <c r="AN439" i="3"/>
  <c r="AM439" i="3"/>
  <c r="AL439" i="3"/>
  <c r="AK439" i="3"/>
  <c r="AJ439" i="3"/>
  <c r="AI439" i="3"/>
  <c r="AH439" i="3" a="1"/>
  <c r="AH439" i="3"/>
  <c r="AG439" i="3"/>
  <c r="AF439" i="3"/>
  <c r="AE439" i="3"/>
  <c r="AD439" i="3"/>
  <c r="AC439" i="3"/>
  <c r="AB439" i="3"/>
  <c r="AA439" i="3"/>
  <c r="Y439" i="3" a="1"/>
  <c r="Y439" i="3"/>
  <c r="X439" i="3" a="1"/>
  <c r="X439" i="3"/>
  <c r="W439" i="3" a="1"/>
  <c r="W439" i="3"/>
  <c r="V439" i="3" a="1"/>
  <c r="V439" i="3"/>
  <c r="T439" i="3"/>
  <c r="S439" i="3"/>
  <c r="R439" i="3"/>
  <c r="Q439" i="3"/>
  <c r="P439" i="3"/>
  <c r="O439" i="3"/>
  <c r="N439" i="3"/>
  <c r="M439" i="3"/>
  <c r="L439" i="3" a="1"/>
  <c r="L439" i="3"/>
  <c r="J439" i="3"/>
  <c r="I439" i="3" a="1"/>
  <c r="I439" i="3"/>
  <c r="G439" i="3"/>
  <c r="F439" i="3"/>
  <c r="C439" i="3"/>
  <c r="AN438" i="3"/>
  <c r="AM438" i="3"/>
  <c r="AL438" i="3"/>
  <c r="AK438" i="3"/>
  <c r="AJ438" i="3"/>
  <c r="AI438" i="3"/>
  <c r="AH438" i="3" a="1"/>
  <c r="AH438" i="3"/>
  <c r="AG438" i="3"/>
  <c r="AF438" i="3"/>
  <c r="AE438" i="3"/>
  <c r="AD438" i="3"/>
  <c r="AC438" i="3"/>
  <c r="AB438" i="3"/>
  <c r="AA438" i="3"/>
  <c r="Y438" i="3" a="1"/>
  <c r="Y438" i="3"/>
  <c r="X438" i="3" a="1"/>
  <c r="X438" i="3"/>
  <c r="W438" i="3" a="1"/>
  <c r="W438" i="3"/>
  <c r="V438" i="3" a="1"/>
  <c r="V438" i="3"/>
  <c r="T438" i="3"/>
  <c r="S438" i="3"/>
  <c r="R438" i="3"/>
  <c r="Q438" i="3"/>
  <c r="P438" i="3"/>
  <c r="O438" i="3"/>
  <c r="N438" i="3"/>
  <c r="M438" i="3"/>
  <c r="L438" i="3" a="1"/>
  <c r="L438" i="3"/>
  <c r="J438" i="3"/>
  <c r="I438" i="3" a="1"/>
  <c r="I438" i="3"/>
  <c r="G438" i="3"/>
  <c r="F438" i="3"/>
  <c r="C438" i="3"/>
  <c r="AN437" i="3"/>
  <c r="AM437" i="3"/>
  <c r="AL437" i="3"/>
  <c r="AK437" i="3"/>
  <c r="AJ437" i="3"/>
  <c r="AI437" i="3"/>
  <c r="AH437" i="3" a="1"/>
  <c r="AH437" i="3"/>
  <c r="AG437" i="3"/>
  <c r="AF437" i="3"/>
  <c r="AE437" i="3"/>
  <c r="AD437" i="3"/>
  <c r="AC437" i="3"/>
  <c r="AB437" i="3"/>
  <c r="AA437" i="3"/>
  <c r="Y437" i="3" a="1"/>
  <c r="Y437" i="3"/>
  <c r="X437" i="3" a="1"/>
  <c r="X437" i="3"/>
  <c r="W437" i="3" a="1"/>
  <c r="W437" i="3"/>
  <c r="V437" i="3" a="1"/>
  <c r="V437" i="3"/>
  <c r="T437" i="3"/>
  <c r="S437" i="3"/>
  <c r="R437" i="3"/>
  <c r="Q437" i="3"/>
  <c r="P437" i="3"/>
  <c r="O437" i="3"/>
  <c r="N437" i="3"/>
  <c r="M437" i="3"/>
  <c r="L437" i="3" a="1"/>
  <c r="L437" i="3"/>
  <c r="J437" i="3"/>
  <c r="I437" i="3" a="1"/>
  <c r="I437" i="3"/>
  <c r="G437" i="3"/>
  <c r="F437" i="3"/>
  <c r="C437" i="3"/>
  <c r="AN436" i="3"/>
  <c r="AM436" i="3"/>
  <c r="AL436" i="3"/>
  <c r="AK436" i="3"/>
  <c r="AJ436" i="3"/>
  <c r="AI436" i="3"/>
  <c r="AH436" i="3" a="1"/>
  <c r="AH436" i="3"/>
  <c r="AG436" i="3"/>
  <c r="AF436" i="3"/>
  <c r="AE436" i="3"/>
  <c r="AD436" i="3"/>
  <c r="AC436" i="3"/>
  <c r="AB436" i="3"/>
  <c r="AA436" i="3"/>
  <c r="Y436" i="3" a="1"/>
  <c r="Y436" i="3"/>
  <c r="X436" i="3" a="1"/>
  <c r="X436" i="3"/>
  <c r="W436" i="3" a="1"/>
  <c r="W436" i="3"/>
  <c r="V436" i="3" a="1"/>
  <c r="V436" i="3"/>
  <c r="T436" i="3"/>
  <c r="S436" i="3"/>
  <c r="R436" i="3"/>
  <c r="Q436" i="3"/>
  <c r="P436" i="3"/>
  <c r="O436" i="3"/>
  <c r="N436" i="3"/>
  <c r="M436" i="3"/>
  <c r="L436" i="3" a="1"/>
  <c r="L436" i="3"/>
  <c r="J436" i="3"/>
  <c r="I436" i="3" a="1"/>
  <c r="I436" i="3"/>
  <c r="G436" i="3"/>
  <c r="F436" i="3"/>
  <c r="C436" i="3"/>
  <c r="AN435" i="3"/>
  <c r="AM435" i="3"/>
  <c r="AL435" i="3"/>
  <c r="AK435" i="3"/>
  <c r="AJ435" i="3"/>
  <c r="AI435" i="3"/>
  <c r="AH435" i="3" a="1"/>
  <c r="AH435" i="3"/>
  <c r="AG435" i="3"/>
  <c r="AF435" i="3"/>
  <c r="AE435" i="3"/>
  <c r="AD435" i="3"/>
  <c r="AC435" i="3"/>
  <c r="AB435" i="3"/>
  <c r="AA435" i="3"/>
  <c r="Y435" i="3" a="1"/>
  <c r="Y435" i="3"/>
  <c r="X435" i="3" a="1"/>
  <c r="X435" i="3"/>
  <c r="W435" i="3" a="1"/>
  <c r="W435" i="3"/>
  <c r="V435" i="3" a="1"/>
  <c r="V435" i="3"/>
  <c r="T435" i="3"/>
  <c r="S435" i="3"/>
  <c r="R435" i="3"/>
  <c r="Q435" i="3"/>
  <c r="P435" i="3"/>
  <c r="O435" i="3"/>
  <c r="N435" i="3"/>
  <c r="M435" i="3"/>
  <c r="L435" i="3" a="1"/>
  <c r="L435" i="3"/>
  <c r="J435" i="3"/>
  <c r="I435" i="3" a="1"/>
  <c r="I435" i="3"/>
  <c r="G435" i="3"/>
  <c r="F435" i="3"/>
  <c r="C435" i="3"/>
  <c r="AN434" i="3"/>
  <c r="AM434" i="3"/>
  <c r="AL434" i="3"/>
  <c r="AK434" i="3"/>
  <c r="AJ434" i="3"/>
  <c r="AI434" i="3"/>
  <c r="AH434" i="3" a="1"/>
  <c r="AH434" i="3"/>
  <c r="AG434" i="3"/>
  <c r="AF434" i="3"/>
  <c r="AE434" i="3"/>
  <c r="AD434" i="3"/>
  <c r="AC434" i="3"/>
  <c r="AB434" i="3"/>
  <c r="AA434" i="3"/>
  <c r="Y434" i="3" a="1"/>
  <c r="Y434" i="3"/>
  <c r="X434" i="3" a="1"/>
  <c r="X434" i="3"/>
  <c r="W434" i="3" a="1"/>
  <c r="W434" i="3"/>
  <c r="V434" i="3" a="1"/>
  <c r="V434" i="3"/>
  <c r="T434" i="3"/>
  <c r="S434" i="3"/>
  <c r="R434" i="3"/>
  <c r="Q434" i="3"/>
  <c r="P434" i="3"/>
  <c r="O434" i="3"/>
  <c r="N434" i="3"/>
  <c r="M434" i="3"/>
  <c r="L434" i="3" a="1"/>
  <c r="L434" i="3"/>
  <c r="J434" i="3"/>
  <c r="I434" i="3" a="1"/>
  <c r="I434" i="3"/>
  <c r="G434" i="3"/>
  <c r="F434" i="3"/>
  <c r="C434" i="3"/>
  <c r="AN433" i="3"/>
  <c r="AM433" i="3"/>
  <c r="AL433" i="3"/>
  <c r="AK433" i="3"/>
  <c r="AJ433" i="3"/>
  <c r="AI433" i="3"/>
  <c r="AH433" i="3" a="1"/>
  <c r="AH433" i="3"/>
  <c r="AG433" i="3"/>
  <c r="AF433" i="3"/>
  <c r="AE433" i="3"/>
  <c r="AD433" i="3"/>
  <c r="AC433" i="3"/>
  <c r="AB433" i="3"/>
  <c r="AA433" i="3"/>
  <c r="Y433" i="3" a="1"/>
  <c r="Y433" i="3"/>
  <c r="X433" i="3" a="1"/>
  <c r="X433" i="3"/>
  <c r="W433" i="3" a="1"/>
  <c r="W433" i="3"/>
  <c r="V433" i="3" a="1"/>
  <c r="V433" i="3"/>
  <c r="T433" i="3"/>
  <c r="S433" i="3"/>
  <c r="R433" i="3"/>
  <c r="Q433" i="3"/>
  <c r="P433" i="3"/>
  <c r="O433" i="3"/>
  <c r="N433" i="3"/>
  <c r="M433" i="3"/>
  <c r="L433" i="3" a="1"/>
  <c r="L433" i="3"/>
  <c r="J433" i="3"/>
  <c r="I433" i="3" a="1"/>
  <c r="I433" i="3"/>
  <c r="G433" i="3"/>
  <c r="F433" i="3"/>
  <c r="C433" i="3"/>
  <c r="AN432" i="3"/>
  <c r="AM432" i="3"/>
  <c r="AL432" i="3"/>
  <c r="AK432" i="3"/>
  <c r="AJ432" i="3"/>
  <c r="AI432" i="3"/>
  <c r="AH432" i="3" a="1"/>
  <c r="AH432" i="3"/>
  <c r="AG432" i="3"/>
  <c r="AF432" i="3"/>
  <c r="AE432" i="3"/>
  <c r="AD432" i="3"/>
  <c r="AC432" i="3"/>
  <c r="AB432" i="3"/>
  <c r="AA432" i="3"/>
  <c r="Y432" i="3" a="1"/>
  <c r="Y432" i="3"/>
  <c r="X432" i="3" a="1"/>
  <c r="X432" i="3"/>
  <c r="W432" i="3" a="1"/>
  <c r="W432" i="3"/>
  <c r="V432" i="3" a="1"/>
  <c r="V432" i="3"/>
  <c r="T432" i="3"/>
  <c r="S432" i="3"/>
  <c r="R432" i="3"/>
  <c r="Q432" i="3"/>
  <c r="P432" i="3"/>
  <c r="O432" i="3"/>
  <c r="N432" i="3"/>
  <c r="M432" i="3"/>
  <c r="L432" i="3" a="1"/>
  <c r="L432" i="3"/>
  <c r="J432" i="3"/>
  <c r="I432" i="3" a="1"/>
  <c r="I432" i="3"/>
  <c r="G432" i="3"/>
  <c r="F432" i="3"/>
  <c r="C432" i="3"/>
  <c r="AN431" i="3"/>
  <c r="AM431" i="3"/>
  <c r="AL431" i="3"/>
  <c r="AK431" i="3"/>
  <c r="AJ431" i="3"/>
  <c r="AI431" i="3"/>
  <c r="AH431" i="3" a="1"/>
  <c r="AH431" i="3"/>
  <c r="AG431" i="3"/>
  <c r="AF431" i="3"/>
  <c r="AE431" i="3"/>
  <c r="AD431" i="3"/>
  <c r="AC431" i="3"/>
  <c r="AB431" i="3"/>
  <c r="AA431" i="3"/>
  <c r="Y431" i="3" a="1"/>
  <c r="Y431" i="3"/>
  <c r="X431" i="3" a="1"/>
  <c r="X431" i="3"/>
  <c r="W431" i="3" a="1"/>
  <c r="W431" i="3"/>
  <c r="V431" i="3" a="1"/>
  <c r="V431" i="3"/>
  <c r="T431" i="3"/>
  <c r="S431" i="3"/>
  <c r="R431" i="3"/>
  <c r="Q431" i="3"/>
  <c r="P431" i="3"/>
  <c r="O431" i="3"/>
  <c r="N431" i="3"/>
  <c r="M431" i="3"/>
  <c r="L431" i="3" a="1"/>
  <c r="L431" i="3"/>
  <c r="J431" i="3"/>
  <c r="I431" i="3" a="1"/>
  <c r="I431" i="3"/>
  <c r="G431" i="3"/>
  <c r="F431" i="3"/>
  <c r="C431" i="3"/>
  <c r="AN430" i="3"/>
  <c r="AM430" i="3"/>
  <c r="AL430" i="3"/>
  <c r="AK430" i="3"/>
  <c r="AJ430" i="3"/>
  <c r="AI430" i="3"/>
  <c r="AH430" i="3" a="1"/>
  <c r="AH430" i="3"/>
  <c r="AG430" i="3"/>
  <c r="AF430" i="3"/>
  <c r="AE430" i="3"/>
  <c r="AD430" i="3"/>
  <c r="AC430" i="3"/>
  <c r="AB430" i="3"/>
  <c r="AA430" i="3"/>
  <c r="Y430" i="3" a="1"/>
  <c r="Y430" i="3"/>
  <c r="X430" i="3" a="1"/>
  <c r="X430" i="3"/>
  <c r="W430" i="3" a="1"/>
  <c r="W430" i="3"/>
  <c r="V430" i="3" a="1"/>
  <c r="V430" i="3"/>
  <c r="T430" i="3"/>
  <c r="S430" i="3"/>
  <c r="R430" i="3"/>
  <c r="Q430" i="3"/>
  <c r="P430" i="3"/>
  <c r="O430" i="3"/>
  <c r="N430" i="3"/>
  <c r="M430" i="3"/>
  <c r="L430" i="3" a="1"/>
  <c r="L430" i="3"/>
  <c r="J430" i="3"/>
  <c r="I430" i="3" a="1"/>
  <c r="I430" i="3"/>
  <c r="G430" i="3"/>
  <c r="F430" i="3"/>
  <c r="C430" i="3"/>
  <c r="AN429" i="3"/>
  <c r="AM429" i="3"/>
  <c r="AL429" i="3"/>
  <c r="AK429" i="3"/>
  <c r="AJ429" i="3"/>
  <c r="AI429" i="3"/>
  <c r="AH429" i="3" a="1"/>
  <c r="AH429" i="3"/>
  <c r="AG429" i="3"/>
  <c r="AF429" i="3"/>
  <c r="AE429" i="3"/>
  <c r="AD429" i="3"/>
  <c r="AC429" i="3"/>
  <c r="AB429" i="3"/>
  <c r="AA429" i="3"/>
  <c r="Y429" i="3" a="1"/>
  <c r="Y429" i="3"/>
  <c r="X429" i="3" a="1"/>
  <c r="X429" i="3"/>
  <c r="W429" i="3" a="1"/>
  <c r="W429" i="3"/>
  <c r="V429" i="3" a="1"/>
  <c r="V429" i="3"/>
  <c r="T429" i="3"/>
  <c r="S429" i="3"/>
  <c r="R429" i="3"/>
  <c r="Q429" i="3"/>
  <c r="P429" i="3"/>
  <c r="O429" i="3"/>
  <c r="N429" i="3"/>
  <c r="M429" i="3"/>
  <c r="L429" i="3" a="1"/>
  <c r="L429" i="3"/>
  <c r="J429" i="3"/>
  <c r="I429" i="3" a="1"/>
  <c r="I429" i="3"/>
  <c r="G429" i="3"/>
  <c r="F429" i="3"/>
  <c r="C429" i="3"/>
  <c r="AN428" i="3"/>
  <c r="AM428" i="3"/>
  <c r="AL428" i="3"/>
  <c r="AK428" i="3"/>
  <c r="AJ428" i="3"/>
  <c r="AI428" i="3"/>
  <c r="AH428" i="3" a="1"/>
  <c r="AH428" i="3"/>
  <c r="AG428" i="3"/>
  <c r="AF428" i="3"/>
  <c r="AE428" i="3"/>
  <c r="AD428" i="3"/>
  <c r="AC428" i="3"/>
  <c r="AB428" i="3"/>
  <c r="AA428" i="3"/>
  <c r="Y428" i="3" a="1"/>
  <c r="Y428" i="3"/>
  <c r="X428" i="3" a="1"/>
  <c r="X428" i="3"/>
  <c r="W428" i="3" a="1"/>
  <c r="W428" i="3"/>
  <c r="V428" i="3" a="1"/>
  <c r="V428" i="3"/>
  <c r="T428" i="3"/>
  <c r="S428" i="3"/>
  <c r="R428" i="3"/>
  <c r="Q428" i="3"/>
  <c r="P428" i="3"/>
  <c r="O428" i="3"/>
  <c r="N428" i="3"/>
  <c r="M428" i="3"/>
  <c r="L428" i="3" a="1"/>
  <c r="L428" i="3"/>
  <c r="J428" i="3"/>
  <c r="I428" i="3" a="1"/>
  <c r="I428" i="3"/>
  <c r="G428" i="3"/>
  <c r="F428" i="3"/>
  <c r="C428" i="3"/>
  <c r="AN427" i="3"/>
  <c r="AM427" i="3"/>
  <c r="AL427" i="3"/>
  <c r="AK427" i="3"/>
  <c r="AJ427" i="3"/>
  <c r="AI427" i="3"/>
  <c r="AH427" i="3" a="1"/>
  <c r="AH427" i="3"/>
  <c r="AG427" i="3"/>
  <c r="AF427" i="3"/>
  <c r="AE427" i="3"/>
  <c r="AD427" i="3"/>
  <c r="AC427" i="3"/>
  <c r="AB427" i="3"/>
  <c r="AA427" i="3"/>
  <c r="Y427" i="3" a="1"/>
  <c r="Y427" i="3"/>
  <c r="X427" i="3" a="1"/>
  <c r="X427" i="3"/>
  <c r="W427" i="3" a="1"/>
  <c r="W427" i="3"/>
  <c r="V427" i="3" a="1"/>
  <c r="V427" i="3"/>
  <c r="T427" i="3"/>
  <c r="S427" i="3"/>
  <c r="R427" i="3"/>
  <c r="Q427" i="3"/>
  <c r="P427" i="3"/>
  <c r="O427" i="3"/>
  <c r="N427" i="3"/>
  <c r="M427" i="3"/>
  <c r="L427" i="3" a="1"/>
  <c r="L427" i="3"/>
  <c r="J427" i="3"/>
  <c r="I427" i="3" a="1"/>
  <c r="I427" i="3"/>
  <c r="G427" i="3"/>
  <c r="F427" i="3"/>
  <c r="C427" i="3"/>
  <c r="AN426" i="3"/>
  <c r="AM426" i="3"/>
  <c r="AL426" i="3"/>
  <c r="AK426" i="3"/>
  <c r="AJ426" i="3"/>
  <c r="AI426" i="3"/>
  <c r="AH426" i="3" a="1"/>
  <c r="AH426" i="3"/>
  <c r="AG426" i="3"/>
  <c r="AF426" i="3"/>
  <c r="AE426" i="3"/>
  <c r="AD426" i="3"/>
  <c r="AC426" i="3"/>
  <c r="AB426" i="3"/>
  <c r="AA426" i="3"/>
  <c r="Y426" i="3" a="1"/>
  <c r="Y426" i="3"/>
  <c r="X426" i="3" a="1"/>
  <c r="X426" i="3"/>
  <c r="W426" i="3" a="1"/>
  <c r="W426" i="3"/>
  <c r="V426" i="3" a="1"/>
  <c r="V426" i="3"/>
  <c r="T426" i="3"/>
  <c r="S426" i="3"/>
  <c r="R426" i="3"/>
  <c r="Q426" i="3"/>
  <c r="P426" i="3"/>
  <c r="O426" i="3"/>
  <c r="N426" i="3"/>
  <c r="M426" i="3"/>
  <c r="L426" i="3" a="1"/>
  <c r="L426" i="3"/>
  <c r="J426" i="3"/>
  <c r="I426" i="3" a="1"/>
  <c r="I426" i="3"/>
  <c r="G426" i="3"/>
  <c r="F426" i="3"/>
  <c r="C426" i="3"/>
  <c r="AN425" i="3"/>
  <c r="AM425" i="3"/>
  <c r="AL425" i="3"/>
  <c r="AK425" i="3"/>
  <c r="AJ425" i="3"/>
  <c r="AI425" i="3"/>
  <c r="AH425" i="3" a="1"/>
  <c r="AH425" i="3"/>
  <c r="AG425" i="3"/>
  <c r="AF425" i="3"/>
  <c r="AE425" i="3"/>
  <c r="AD425" i="3"/>
  <c r="AC425" i="3"/>
  <c r="AB425" i="3"/>
  <c r="AA425" i="3"/>
  <c r="Y425" i="3" a="1"/>
  <c r="Y425" i="3"/>
  <c r="X425" i="3" a="1"/>
  <c r="X425" i="3"/>
  <c r="W425" i="3" a="1"/>
  <c r="W425" i="3"/>
  <c r="V425" i="3" a="1"/>
  <c r="V425" i="3"/>
  <c r="T425" i="3"/>
  <c r="S425" i="3"/>
  <c r="R425" i="3"/>
  <c r="Q425" i="3"/>
  <c r="P425" i="3"/>
  <c r="O425" i="3"/>
  <c r="N425" i="3"/>
  <c r="M425" i="3"/>
  <c r="L425" i="3" a="1"/>
  <c r="L425" i="3"/>
  <c r="J425" i="3"/>
  <c r="I425" i="3" a="1"/>
  <c r="I425" i="3"/>
  <c r="G425" i="3"/>
  <c r="F425" i="3"/>
  <c r="C425" i="3"/>
  <c r="AN424" i="3"/>
  <c r="AM424" i="3"/>
  <c r="AL424" i="3"/>
  <c r="AK424" i="3"/>
  <c r="AJ424" i="3"/>
  <c r="AI424" i="3"/>
  <c r="AH424" i="3" a="1"/>
  <c r="AH424" i="3"/>
  <c r="AG424" i="3"/>
  <c r="AF424" i="3"/>
  <c r="AE424" i="3"/>
  <c r="AD424" i="3"/>
  <c r="AC424" i="3"/>
  <c r="AB424" i="3"/>
  <c r="AA424" i="3"/>
  <c r="Y424" i="3" a="1"/>
  <c r="Y424" i="3"/>
  <c r="X424" i="3" a="1"/>
  <c r="X424" i="3"/>
  <c r="W424" i="3" a="1"/>
  <c r="W424" i="3"/>
  <c r="V424" i="3" a="1"/>
  <c r="V424" i="3"/>
  <c r="T424" i="3"/>
  <c r="S424" i="3"/>
  <c r="R424" i="3"/>
  <c r="Q424" i="3"/>
  <c r="P424" i="3"/>
  <c r="O424" i="3"/>
  <c r="N424" i="3"/>
  <c r="M424" i="3"/>
  <c r="L424" i="3" a="1"/>
  <c r="L424" i="3"/>
  <c r="J424" i="3"/>
  <c r="I424" i="3" a="1"/>
  <c r="I424" i="3"/>
  <c r="G424" i="3"/>
  <c r="F424" i="3"/>
  <c r="C424" i="3"/>
  <c r="AN423" i="3"/>
  <c r="AM423" i="3"/>
  <c r="AL423" i="3"/>
  <c r="AK423" i="3"/>
  <c r="AJ423" i="3"/>
  <c r="AI423" i="3"/>
  <c r="AH423" i="3" a="1"/>
  <c r="AH423" i="3"/>
  <c r="AG423" i="3"/>
  <c r="AF423" i="3"/>
  <c r="AE423" i="3"/>
  <c r="AD423" i="3"/>
  <c r="AC423" i="3"/>
  <c r="AB423" i="3"/>
  <c r="AA423" i="3"/>
  <c r="Y423" i="3" a="1"/>
  <c r="Y423" i="3"/>
  <c r="X423" i="3" a="1"/>
  <c r="X423" i="3"/>
  <c r="W423" i="3" a="1"/>
  <c r="W423" i="3"/>
  <c r="V423" i="3" a="1"/>
  <c r="V423" i="3"/>
  <c r="T423" i="3"/>
  <c r="S423" i="3"/>
  <c r="R423" i="3"/>
  <c r="Q423" i="3"/>
  <c r="P423" i="3"/>
  <c r="O423" i="3"/>
  <c r="N423" i="3"/>
  <c r="M423" i="3"/>
  <c r="L423" i="3" a="1"/>
  <c r="L423" i="3"/>
  <c r="J423" i="3"/>
  <c r="I423" i="3" a="1"/>
  <c r="I423" i="3"/>
  <c r="G423" i="3"/>
  <c r="F423" i="3"/>
  <c r="C423" i="3"/>
  <c r="AN422" i="3"/>
  <c r="AM422" i="3"/>
  <c r="AL422" i="3"/>
  <c r="AK422" i="3"/>
  <c r="AJ422" i="3"/>
  <c r="AI422" i="3"/>
  <c r="AH422" i="3" a="1"/>
  <c r="AH422" i="3"/>
  <c r="AG422" i="3"/>
  <c r="AF422" i="3"/>
  <c r="AE422" i="3"/>
  <c r="AD422" i="3"/>
  <c r="AC422" i="3"/>
  <c r="AB422" i="3"/>
  <c r="AA422" i="3"/>
  <c r="Y422" i="3" a="1"/>
  <c r="Y422" i="3"/>
  <c r="X422" i="3" a="1"/>
  <c r="X422" i="3"/>
  <c r="W422" i="3" a="1"/>
  <c r="W422" i="3"/>
  <c r="V422" i="3" a="1"/>
  <c r="V422" i="3"/>
  <c r="T422" i="3"/>
  <c r="S422" i="3"/>
  <c r="R422" i="3"/>
  <c r="Q422" i="3"/>
  <c r="P422" i="3"/>
  <c r="O422" i="3"/>
  <c r="N422" i="3"/>
  <c r="M422" i="3"/>
  <c r="L422" i="3" a="1"/>
  <c r="L422" i="3"/>
  <c r="J422" i="3"/>
  <c r="I422" i="3" a="1"/>
  <c r="I422" i="3"/>
  <c r="G422" i="3"/>
  <c r="F422" i="3"/>
  <c r="C422" i="3"/>
  <c r="AN421" i="3"/>
  <c r="AM421" i="3"/>
  <c r="AL421" i="3"/>
  <c r="AK421" i="3"/>
  <c r="AJ421" i="3"/>
  <c r="AI421" i="3"/>
  <c r="AH421" i="3" a="1"/>
  <c r="AH421" i="3"/>
  <c r="AG421" i="3"/>
  <c r="AF421" i="3"/>
  <c r="AE421" i="3"/>
  <c r="AD421" i="3"/>
  <c r="AC421" i="3"/>
  <c r="AB421" i="3"/>
  <c r="AA421" i="3"/>
  <c r="Y421" i="3" a="1"/>
  <c r="Y421" i="3"/>
  <c r="X421" i="3" a="1"/>
  <c r="X421" i="3"/>
  <c r="W421" i="3" a="1"/>
  <c r="W421" i="3"/>
  <c r="V421" i="3" a="1"/>
  <c r="V421" i="3"/>
  <c r="T421" i="3"/>
  <c r="S421" i="3"/>
  <c r="R421" i="3"/>
  <c r="Q421" i="3"/>
  <c r="P421" i="3"/>
  <c r="O421" i="3"/>
  <c r="N421" i="3"/>
  <c r="M421" i="3"/>
  <c r="L421" i="3" a="1"/>
  <c r="L421" i="3"/>
  <c r="J421" i="3"/>
  <c r="I421" i="3" a="1"/>
  <c r="I421" i="3"/>
  <c r="G421" i="3"/>
  <c r="F421" i="3"/>
  <c r="C421" i="3"/>
  <c r="AN420" i="3"/>
  <c r="AM420" i="3"/>
  <c r="AL420" i="3"/>
  <c r="AK420" i="3"/>
  <c r="AJ420" i="3"/>
  <c r="AI420" i="3"/>
  <c r="AH420" i="3" a="1"/>
  <c r="AH420" i="3"/>
  <c r="AG420" i="3"/>
  <c r="AF420" i="3"/>
  <c r="AE420" i="3"/>
  <c r="AD420" i="3"/>
  <c r="AC420" i="3"/>
  <c r="AB420" i="3"/>
  <c r="AA420" i="3"/>
  <c r="Y420" i="3" a="1"/>
  <c r="Y420" i="3"/>
  <c r="X420" i="3" a="1"/>
  <c r="X420" i="3"/>
  <c r="W420" i="3" a="1"/>
  <c r="W420" i="3"/>
  <c r="V420" i="3" a="1"/>
  <c r="V420" i="3"/>
  <c r="T420" i="3"/>
  <c r="S420" i="3"/>
  <c r="R420" i="3"/>
  <c r="Q420" i="3"/>
  <c r="P420" i="3"/>
  <c r="O420" i="3"/>
  <c r="N420" i="3"/>
  <c r="M420" i="3"/>
  <c r="L420" i="3" a="1"/>
  <c r="L420" i="3"/>
  <c r="J420" i="3"/>
  <c r="I420" i="3" a="1"/>
  <c r="I420" i="3"/>
  <c r="G420" i="3"/>
  <c r="F420" i="3"/>
  <c r="C420" i="3"/>
  <c r="AN419" i="3"/>
  <c r="AM419" i="3"/>
  <c r="AL419" i="3"/>
  <c r="AK419" i="3"/>
  <c r="AJ419" i="3"/>
  <c r="AI419" i="3"/>
  <c r="AH419" i="3" a="1"/>
  <c r="AH419" i="3"/>
  <c r="AG419" i="3"/>
  <c r="AF419" i="3"/>
  <c r="AE419" i="3"/>
  <c r="AD419" i="3"/>
  <c r="AC419" i="3"/>
  <c r="AB419" i="3"/>
  <c r="AA419" i="3"/>
  <c r="Y419" i="3" a="1"/>
  <c r="Y419" i="3"/>
  <c r="X419" i="3" a="1"/>
  <c r="X419" i="3"/>
  <c r="W419" i="3" a="1"/>
  <c r="W419" i="3"/>
  <c r="V419" i="3" a="1"/>
  <c r="V419" i="3"/>
  <c r="T419" i="3"/>
  <c r="S419" i="3"/>
  <c r="R419" i="3"/>
  <c r="Q419" i="3"/>
  <c r="P419" i="3"/>
  <c r="O419" i="3"/>
  <c r="N419" i="3"/>
  <c r="M419" i="3"/>
  <c r="L419" i="3" a="1"/>
  <c r="L419" i="3"/>
  <c r="J419" i="3"/>
  <c r="I419" i="3" a="1"/>
  <c r="I419" i="3"/>
  <c r="G419" i="3"/>
  <c r="F419" i="3"/>
  <c r="C419" i="3"/>
  <c r="AN418" i="3"/>
  <c r="AM418" i="3"/>
  <c r="AL418" i="3"/>
  <c r="AK418" i="3"/>
  <c r="AJ418" i="3"/>
  <c r="AI418" i="3"/>
  <c r="AH418" i="3" a="1"/>
  <c r="AH418" i="3"/>
  <c r="AG418" i="3"/>
  <c r="AF418" i="3"/>
  <c r="AE418" i="3"/>
  <c r="AD418" i="3"/>
  <c r="AC418" i="3"/>
  <c r="AB418" i="3"/>
  <c r="AA418" i="3"/>
  <c r="Y418" i="3" a="1"/>
  <c r="Y418" i="3"/>
  <c r="X418" i="3" a="1"/>
  <c r="X418" i="3"/>
  <c r="W418" i="3" a="1"/>
  <c r="W418" i="3"/>
  <c r="V418" i="3" a="1"/>
  <c r="V418" i="3"/>
  <c r="T418" i="3"/>
  <c r="S418" i="3"/>
  <c r="R418" i="3"/>
  <c r="Q418" i="3"/>
  <c r="P418" i="3"/>
  <c r="O418" i="3"/>
  <c r="N418" i="3"/>
  <c r="M418" i="3"/>
  <c r="L418" i="3" a="1"/>
  <c r="L418" i="3"/>
  <c r="J418" i="3"/>
  <c r="I418" i="3" a="1"/>
  <c r="I418" i="3"/>
  <c r="G418" i="3"/>
  <c r="F418" i="3"/>
  <c r="C418" i="3"/>
  <c r="AN417" i="3"/>
  <c r="AM417" i="3"/>
  <c r="AL417" i="3"/>
  <c r="AK417" i="3"/>
  <c r="AJ417" i="3"/>
  <c r="AI417" i="3"/>
  <c r="AH417" i="3" a="1"/>
  <c r="AH417" i="3"/>
  <c r="AG417" i="3"/>
  <c r="AF417" i="3"/>
  <c r="AE417" i="3"/>
  <c r="AD417" i="3"/>
  <c r="AC417" i="3"/>
  <c r="AB417" i="3"/>
  <c r="AA417" i="3"/>
  <c r="Y417" i="3" a="1"/>
  <c r="Y417" i="3"/>
  <c r="X417" i="3" a="1"/>
  <c r="X417" i="3"/>
  <c r="W417" i="3" a="1"/>
  <c r="W417" i="3"/>
  <c r="V417" i="3" a="1"/>
  <c r="V417" i="3"/>
  <c r="T417" i="3"/>
  <c r="S417" i="3"/>
  <c r="R417" i="3"/>
  <c r="Q417" i="3"/>
  <c r="P417" i="3"/>
  <c r="O417" i="3"/>
  <c r="N417" i="3"/>
  <c r="M417" i="3"/>
  <c r="L417" i="3" a="1"/>
  <c r="L417" i="3"/>
  <c r="J417" i="3"/>
  <c r="I417" i="3" a="1"/>
  <c r="I417" i="3"/>
  <c r="G417" i="3"/>
  <c r="F417" i="3"/>
  <c r="C417" i="3"/>
  <c r="AN416" i="3"/>
  <c r="AM416" i="3"/>
  <c r="AL416" i="3"/>
  <c r="AK416" i="3"/>
  <c r="AJ416" i="3"/>
  <c r="AI416" i="3"/>
  <c r="AH416" i="3" a="1"/>
  <c r="AH416" i="3"/>
  <c r="AG416" i="3"/>
  <c r="AF416" i="3"/>
  <c r="AE416" i="3"/>
  <c r="AD416" i="3"/>
  <c r="AC416" i="3"/>
  <c r="AB416" i="3"/>
  <c r="AA416" i="3"/>
  <c r="Y416" i="3" a="1"/>
  <c r="Y416" i="3"/>
  <c r="X416" i="3" a="1"/>
  <c r="X416" i="3"/>
  <c r="W416" i="3" a="1"/>
  <c r="W416" i="3"/>
  <c r="V416" i="3" a="1"/>
  <c r="V416" i="3"/>
  <c r="T416" i="3"/>
  <c r="S416" i="3"/>
  <c r="R416" i="3"/>
  <c r="Q416" i="3"/>
  <c r="P416" i="3"/>
  <c r="O416" i="3"/>
  <c r="N416" i="3"/>
  <c r="M416" i="3"/>
  <c r="L416" i="3" a="1"/>
  <c r="L416" i="3"/>
  <c r="J416" i="3"/>
  <c r="I416" i="3" a="1"/>
  <c r="I416" i="3"/>
  <c r="G416" i="3"/>
  <c r="F416" i="3"/>
  <c r="C416" i="3"/>
  <c r="AN415" i="3"/>
  <c r="AM415" i="3"/>
  <c r="AL415" i="3"/>
  <c r="AK415" i="3"/>
  <c r="AJ415" i="3"/>
  <c r="AI415" i="3"/>
  <c r="AH415" i="3" a="1"/>
  <c r="AH415" i="3"/>
  <c r="AG415" i="3"/>
  <c r="AF415" i="3"/>
  <c r="AE415" i="3"/>
  <c r="AD415" i="3"/>
  <c r="AC415" i="3"/>
  <c r="AB415" i="3"/>
  <c r="AA415" i="3"/>
  <c r="Y415" i="3" a="1"/>
  <c r="Y415" i="3"/>
  <c r="X415" i="3" a="1"/>
  <c r="X415" i="3"/>
  <c r="W415" i="3" a="1"/>
  <c r="W415" i="3"/>
  <c r="V415" i="3" a="1"/>
  <c r="V415" i="3"/>
  <c r="T415" i="3"/>
  <c r="S415" i="3"/>
  <c r="R415" i="3"/>
  <c r="Q415" i="3"/>
  <c r="P415" i="3"/>
  <c r="O415" i="3"/>
  <c r="N415" i="3"/>
  <c r="M415" i="3"/>
  <c r="L415" i="3" a="1"/>
  <c r="L415" i="3"/>
  <c r="J415" i="3"/>
  <c r="I415" i="3" a="1"/>
  <c r="I415" i="3"/>
  <c r="G415" i="3"/>
  <c r="F415" i="3"/>
  <c r="C415" i="3"/>
  <c r="AN414" i="3"/>
  <c r="AM414" i="3"/>
  <c r="AL414" i="3"/>
  <c r="AK414" i="3"/>
  <c r="AJ414" i="3"/>
  <c r="AI414" i="3"/>
  <c r="AH414" i="3" a="1"/>
  <c r="AH414" i="3"/>
  <c r="AG414" i="3"/>
  <c r="AF414" i="3"/>
  <c r="AE414" i="3"/>
  <c r="AD414" i="3"/>
  <c r="AC414" i="3"/>
  <c r="AB414" i="3"/>
  <c r="AA414" i="3"/>
  <c r="Y414" i="3" a="1"/>
  <c r="Y414" i="3"/>
  <c r="X414" i="3" a="1"/>
  <c r="X414" i="3"/>
  <c r="W414" i="3" a="1"/>
  <c r="W414" i="3"/>
  <c r="V414" i="3" a="1"/>
  <c r="V414" i="3"/>
  <c r="T414" i="3"/>
  <c r="S414" i="3"/>
  <c r="R414" i="3"/>
  <c r="Q414" i="3"/>
  <c r="P414" i="3"/>
  <c r="O414" i="3"/>
  <c r="N414" i="3"/>
  <c r="M414" i="3"/>
  <c r="L414" i="3" a="1"/>
  <c r="L414" i="3"/>
  <c r="J414" i="3"/>
  <c r="I414" i="3" a="1"/>
  <c r="I414" i="3"/>
  <c r="G414" i="3"/>
  <c r="F414" i="3"/>
  <c r="C414" i="3"/>
  <c r="AN413" i="3"/>
  <c r="AM413" i="3"/>
  <c r="AL413" i="3"/>
  <c r="AK413" i="3"/>
  <c r="AJ413" i="3"/>
  <c r="AI413" i="3"/>
  <c r="AH413" i="3" a="1"/>
  <c r="AH413" i="3"/>
  <c r="AG413" i="3"/>
  <c r="AF413" i="3"/>
  <c r="AE413" i="3"/>
  <c r="AD413" i="3"/>
  <c r="AC413" i="3"/>
  <c r="AB413" i="3"/>
  <c r="AA413" i="3"/>
  <c r="Y413" i="3" a="1"/>
  <c r="Y413" i="3"/>
  <c r="X413" i="3" a="1"/>
  <c r="X413" i="3"/>
  <c r="W413" i="3" a="1"/>
  <c r="W413" i="3"/>
  <c r="V413" i="3" a="1"/>
  <c r="V413" i="3"/>
  <c r="T413" i="3"/>
  <c r="S413" i="3"/>
  <c r="R413" i="3"/>
  <c r="Q413" i="3"/>
  <c r="P413" i="3"/>
  <c r="O413" i="3"/>
  <c r="N413" i="3"/>
  <c r="M413" i="3"/>
  <c r="L413" i="3" a="1"/>
  <c r="L413" i="3"/>
  <c r="J413" i="3"/>
  <c r="I413" i="3" a="1"/>
  <c r="I413" i="3"/>
  <c r="G413" i="3"/>
  <c r="F413" i="3"/>
  <c r="C413" i="3"/>
  <c r="AN412" i="3"/>
  <c r="AM412" i="3"/>
  <c r="AL412" i="3"/>
  <c r="AK412" i="3"/>
  <c r="AJ412" i="3"/>
  <c r="AI412" i="3"/>
  <c r="AH412" i="3" a="1"/>
  <c r="AH412" i="3"/>
  <c r="AG412" i="3"/>
  <c r="AF412" i="3"/>
  <c r="AE412" i="3"/>
  <c r="AD412" i="3"/>
  <c r="AC412" i="3"/>
  <c r="AB412" i="3"/>
  <c r="AA412" i="3"/>
  <c r="Y412" i="3" a="1"/>
  <c r="Y412" i="3"/>
  <c r="X412" i="3" a="1"/>
  <c r="X412" i="3"/>
  <c r="W412" i="3" a="1"/>
  <c r="W412" i="3"/>
  <c r="V412" i="3" a="1"/>
  <c r="V412" i="3"/>
  <c r="T412" i="3"/>
  <c r="S412" i="3"/>
  <c r="R412" i="3"/>
  <c r="Q412" i="3"/>
  <c r="P412" i="3"/>
  <c r="O412" i="3"/>
  <c r="N412" i="3"/>
  <c r="M412" i="3"/>
  <c r="L412" i="3" a="1"/>
  <c r="L412" i="3"/>
  <c r="J412" i="3"/>
  <c r="I412" i="3" a="1"/>
  <c r="I412" i="3"/>
  <c r="G412" i="3"/>
  <c r="F412" i="3"/>
  <c r="C412" i="3"/>
  <c r="AN411" i="3"/>
  <c r="AM411" i="3"/>
  <c r="AL411" i="3"/>
  <c r="AK411" i="3"/>
  <c r="AJ411" i="3"/>
  <c r="AI411" i="3"/>
  <c r="AH411" i="3" a="1"/>
  <c r="AH411" i="3"/>
  <c r="AG411" i="3"/>
  <c r="AF411" i="3"/>
  <c r="AE411" i="3"/>
  <c r="AD411" i="3"/>
  <c r="AC411" i="3"/>
  <c r="AB411" i="3"/>
  <c r="AA411" i="3"/>
  <c r="Y411" i="3" a="1"/>
  <c r="Y411" i="3"/>
  <c r="X411" i="3" a="1"/>
  <c r="X411" i="3"/>
  <c r="W411" i="3" a="1"/>
  <c r="W411" i="3"/>
  <c r="V411" i="3" a="1"/>
  <c r="V411" i="3"/>
  <c r="T411" i="3"/>
  <c r="S411" i="3"/>
  <c r="R411" i="3"/>
  <c r="Q411" i="3"/>
  <c r="P411" i="3"/>
  <c r="O411" i="3"/>
  <c r="N411" i="3"/>
  <c r="M411" i="3"/>
  <c r="L411" i="3" a="1"/>
  <c r="L411" i="3"/>
  <c r="J411" i="3"/>
  <c r="I411" i="3" a="1"/>
  <c r="I411" i="3"/>
  <c r="G411" i="3"/>
  <c r="F411" i="3"/>
  <c r="C411" i="3"/>
  <c r="AN410" i="3"/>
  <c r="AM410" i="3"/>
  <c r="AL410" i="3"/>
  <c r="AK410" i="3"/>
  <c r="AJ410" i="3"/>
  <c r="AI410" i="3"/>
  <c r="AH410" i="3" a="1"/>
  <c r="AH410" i="3"/>
  <c r="AG410" i="3"/>
  <c r="AF410" i="3"/>
  <c r="AE410" i="3"/>
  <c r="AD410" i="3"/>
  <c r="AC410" i="3"/>
  <c r="AB410" i="3"/>
  <c r="AA410" i="3"/>
  <c r="Y410" i="3" a="1"/>
  <c r="Y410" i="3"/>
  <c r="X410" i="3" a="1"/>
  <c r="X410" i="3"/>
  <c r="W410" i="3" a="1"/>
  <c r="W410" i="3"/>
  <c r="V410" i="3" a="1"/>
  <c r="V410" i="3"/>
  <c r="T410" i="3"/>
  <c r="S410" i="3"/>
  <c r="R410" i="3"/>
  <c r="Q410" i="3"/>
  <c r="P410" i="3"/>
  <c r="O410" i="3"/>
  <c r="N410" i="3"/>
  <c r="M410" i="3"/>
  <c r="L410" i="3" a="1"/>
  <c r="L410" i="3"/>
  <c r="J410" i="3"/>
  <c r="I410" i="3" a="1"/>
  <c r="I410" i="3"/>
  <c r="G410" i="3"/>
  <c r="F410" i="3"/>
  <c r="C410" i="3"/>
  <c r="AN409" i="3"/>
  <c r="AM409" i="3"/>
  <c r="AL409" i="3"/>
  <c r="AK409" i="3"/>
  <c r="AJ409" i="3"/>
  <c r="AI409" i="3"/>
  <c r="AH409" i="3" a="1"/>
  <c r="AH409" i="3"/>
  <c r="AG409" i="3"/>
  <c r="AF409" i="3"/>
  <c r="AE409" i="3"/>
  <c r="AD409" i="3"/>
  <c r="AC409" i="3"/>
  <c r="AB409" i="3"/>
  <c r="AA409" i="3"/>
  <c r="Y409" i="3" a="1"/>
  <c r="Y409" i="3"/>
  <c r="X409" i="3" a="1"/>
  <c r="X409" i="3"/>
  <c r="W409" i="3" a="1"/>
  <c r="W409" i="3"/>
  <c r="V409" i="3" a="1"/>
  <c r="V409" i="3"/>
  <c r="T409" i="3"/>
  <c r="S409" i="3"/>
  <c r="R409" i="3"/>
  <c r="Q409" i="3"/>
  <c r="P409" i="3"/>
  <c r="O409" i="3"/>
  <c r="N409" i="3"/>
  <c r="M409" i="3"/>
  <c r="L409" i="3" a="1"/>
  <c r="L409" i="3"/>
  <c r="J409" i="3"/>
  <c r="I409" i="3" a="1"/>
  <c r="I409" i="3"/>
  <c r="G409" i="3"/>
  <c r="F409" i="3"/>
  <c r="C409" i="3"/>
  <c r="AN408" i="3"/>
  <c r="AM408" i="3"/>
  <c r="AL408" i="3"/>
  <c r="AK408" i="3"/>
  <c r="AJ408" i="3"/>
  <c r="AI408" i="3"/>
  <c r="AH408" i="3" a="1"/>
  <c r="AH408" i="3"/>
  <c r="AG408" i="3"/>
  <c r="AF408" i="3"/>
  <c r="AE408" i="3"/>
  <c r="AD408" i="3"/>
  <c r="AC408" i="3"/>
  <c r="AB408" i="3"/>
  <c r="AA408" i="3"/>
  <c r="Y408" i="3" a="1"/>
  <c r="Y408" i="3"/>
  <c r="X408" i="3" a="1"/>
  <c r="X408" i="3"/>
  <c r="W408" i="3" a="1"/>
  <c r="W408" i="3"/>
  <c r="V408" i="3" a="1"/>
  <c r="V408" i="3"/>
  <c r="T408" i="3"/>
  <c r="S408" i="3"/>
  <c r="R408" i="3"/>
  <c r="Q408" i="3"/>
  <c r="P408" i="3"/>
  <c r="O408" i="3"/>
  <c r="N408" i="3"/>
  <c r="M408" i="3"/>
  <c r="L408" i="3" a="1"/>
  <c r="L408" i="3"/>
  <c r="J408" i="3"/>
  <c r="I408" i="3" a="1"/>
  <c r="I408" i="3"/>
  <c r="G408" i="3"/>
  <c r="F408" i="3"/>
  <c r="C408" i="3"/>
  <c r="AN407" i="3"/>
  <c r="AM407" i="3"/>
  <c r="AL407" i="3"/>
  <c r="AK407" i="3"/>
  <c r="AJ407" i="3"/>
  <c r="AI407" i="3"/>
  <c r="AH407" i="3" a="1"/>
  <c r="AH407" i="3"/>
  <c r="AG407" i="3"/>
  <c r="AF407" i="3"/>
  <c r="AE407" i="3"/>
  <c r="AD407" i="3"/>
  <c r="AC407" i="3"/>
  <c r="AB407" i="3"/>
  <c r="AA407" i="3"/>
  <c r="Y407" i="3" a="1"/>
  <c r="Y407" i="3"/>
  <c r="X407" i="3" a="1"/>
  <c r="X407" i="3"/>
  <c r="W407" i="3" a="1"/>
  <c r="W407" i="3"/>
  <c r="V407" i="3" a="1"/>
  <c r="V407" i="3"/>
  <c r="T407" i="3"/>
  <c r="S407" i="3"/>
  <c r="R407" i="3"/>
  <c r="Q407" i="3"/>
  <c r="P407" i="3"/>
  <c r="O407" i="3"/>
  <c r="N407" i="3"/>
  <c r="M407" i="3"/>
  <c r="L407" i="3" a="1"/>
  <c r="L407" i="3"/>
  <c r="J407" i="3"/>
  <c r="I407" i="3" a="1"/>
  <c r="I407" i="3"/>
  <c r="G407" i="3"/>
  <c r="F407" i="3"/>
  <c r="C407" i="3"/>
  <c r="AN406" i="3"/>
  <c r="AM406" i="3"/>
  <c r="AL406" i="3"/>
  <c r="AK406" i="3"/>
  <c r="AJ406" i="3"/>
  <c r="AI406" i="3"/>
  <c r="AH406" i="3" a="1"/>
  <c r="AH406" i="3"/>
  <c r="AG406" i="3"/>
  <c r="AF406" i="3"/>
  <c r="AE406" i="3"/>
  <c r="AD406" i="3"/>
  <c r="AC406" i="3"/>
  <c r="AB406" i="3"/>
  <c r="AA406" i="3"/>
  <c r="Y406" i="3" a="1"/>
  <c r="Y406" i="3"/>
  <c r="X406" i="3" a="1"/>
  <c r="X406" i="3"/>
  <c r="W406" i="3" a="1"/>
  <c r="W406" i="3"/>
  <c r="V406" i="3" a="1"/>
  <c r="V406" i="3"/>
  <c r="T406" i="3"/>
  <c r="S406" i="3"/>
  <c r="R406" i="3"/>
  <c r="Q406" i="3"/>
  <c r="P406" i="3"/>
  <c r="O406" i="3"/>
  <c r="N406" i="3"/>
  <c r="M406" i="3"/>
  <c r="L406" i="3" a="1"/>
  <c r="L406" i="3"/>
  <c r="J406" i="3"/>
  <c r="I406" i="3" a="1"/>
  <c r="I406" i="3"/>
  <c r="G406" i="3"/>
  <c r="F406" i="3"/>
  <c r="C406" i="3"/>
  <c r="AN405" i="3"/>
  <c r="AM405" i="3"/>
  <c r="AL405" i="3"/>
  <c r="AK405" i="3"/>
  <c r="AJ405" i="3"/>
  <c r="AI405" i="3"/>
  <c r="AH405" i="3" a="1"/>
  <c r="AH405" i="3"/>
  <c r="AG405" i="3"/>
  <c r="AF405" i="3"/>
  <c r="AE405" i="3"/>
  <c r="AD405" i="3"/>
  <c r="AC405" i="3"/>
  <c r="AB405" i="3"/>
  <c r="AA405" i="3"/>
  <c r="Y405" i="3" a="1"/>
  <c r="Y405" i="3"/>
  <c r="X405" i="3" a="1"/>
  <c r="X405" i="3"/>
  <c r="W405" i="3" a="1"/>
  <c r="W405" i="3"/>
  <c r="V405" i="3" a="1"/>
  <c r="V405" i="3"/>
  <c r="T405" i="3"/>
  <c r="S405" i="3"/>
  <c r="R405" i="3"/>
  <c r="Q405" i="3"/>
  <c r="P405" i="3"/>
  <c r="O405" i="3"/>
  <c r="N405" i="3"/>
  <c r="M405" i="3"/>
  <c r="L405" i="3" a="1"/>
  <c r="L405" i="3"/>
  <c r="J405" i="3"/>
  <c r="I405" i="3" a="1"/>
  <c r="I405" i="3"/>
  <c r="G405" i="3"/>
  <c r="F405" i="3"/>
  <c r="C405" i="3"/>
  <c r="AN404" i="3"/>
  <c r="AM404" i="3"/>
  <c r="AL404" i="3"/>
  <c r="AK404" i="3"/>
  <c r="AJ404" i="3"/>
  <c r="AI404" i="3"/>
  <c r="AH404" i="3" a="1"/>
  <c r="AH404" i="3"/>
  <c r="AG404" i="3"/>
  <c r="AF404" i="3"/>
  <c r="AE404" i="3"/>
  <c r="AD404" i="3"/>
  <c r="AC404" i="3"/>
  <c r="AB404" i="3"/>
  <c r="AA404" i="3"/>
  <c r="Y404" i="3" a="1"/>
  <c r="Y404" i="3"/>
  <c r="X404" i="3" a="1"/>
  <c r="X404" i="3"/>
  <c r="W404" i="3" a="1"/>
  <c r="W404" i="3"/>
  <c r="V404" i="3" a="1"/>
  <c r="V404" i="3"/>
  <c r="T404" i="3"/>
  <c r="S404" i="3"/>
  <c r="R404" i="3"/>
  <c r="Q404" i="3"/>
  <c r="P404" i="3"/>
  <c r="O404" i="3"/>
  <c r="N404" i="3"/>
  <c r="M404" i="3"/>
  <c r="L404" i="3" a="1"/>
  <c r="L404" i="3"/>
  <c r="J404" i="3"/>
  <c r="I404" i="3" a="1"/>
  <c r="I404" i="3"/>
  <c r="G404" i="3"/>
  <c r="F404" i="3"/>
  <c r="C404" i="3"/>
  <c r="AN403" i="3"/>
  <c r="AM403" i="3"/>
  <c r="AL403" i="3"/>
  <c r="AK403" i="3"/>
  <c r="AJ403" i="3"/>
  <c r="AI403" i="3"/>
  <c r="AH403" i="3" a="1"/>
  <c r="AH403" i="3"/>
  <c r="AG403" i="3"/>
  <c r="AF403" i="3"/>
  <c r="AE403" i="3"/>
  <c r="AD403" i="3"/>
  <c r="AC403" i="3"/>
  <c r="AB403" i="3"/>
  <c r="AA403" i="3"/>
  <c r="Y403" i="3" a="1"/>
  <c r="Y403" i="3"/>
  <c r="X403" i="3" a="1"/>
  <c r="X403" i="3"/>
  <c r="W403" i="3" a="1"/>
  <c r="W403" i="3"/>
  <c r="V403" i="3" a="1"/>
  <c r="V403" i="3"/>
  <c r="T403" i="3"/>
  <c r="S403" i="3"/>
  <c r="R403" i="3"/>
  <c r="Q403" i="3"/>
  <c r="P403" i="3"/>
  <c r="O403" i="3"/>
  <c r="N403" i="3"/>
  <c r="M403" i="3"/>
  <c r="L403" i="3" a="1"/>
  <c r="L403" i="3"/>
  <c r="J403" i="3"/>
  <c r="I403" i="3" a="1"/>
  <c r="I403" i="3"/>
  <c r="G403" i="3"/>
  <c r="F403" i="3"/>
  <c r="C403" i="3"/>
  <c r="AN402" i="3"/>
  <c r="AM402" i="3"/>
  <c r="AL402" i="3"/>
  <c r="AK402" i="3"/>
  <c r="AJ402" i="3"/>
  <c r="AI402" i="3"/>
  <c r="AH402" i="3" a="1"/>
  <c r="AH402" i="3"/>
  <c r="AG402" i="3"/>
  <c r="AF402" i="3"/>
  <c r="AE402" i="3"/>
  <c r="AD402" i="3"/>
  <c r="AC402" i="3"/>
  <c r="AB402" i="3"/>
  <c r="AA402" i="3"/>
  <c r="Y402" i="3" a="1"/>
  <c r="Y402" i="3"/>
  <c r="X402" i="3" a="1"/>
  <c r="X402" i="3"/>
  <c r="W402" i="3" a="1"/>
  <c r="W402" i="3"/>
  <c r="V402" i="3" a="1"/>
  <c r="V402" i="3"/>
  <c r="T402" i="3"/>
  <c r="S402" i="3"/>
  <c r="R402" i="3"/>
  <c r="Q402" i="3"/>
  <c r="P402" i="3"/>
  <c r="O402" i="3"/>
  <c r="N402" i="3"/>
  <c r="M402" i="3"/>
  <c r="L402" i="3" a="1"/>
  <c r="L402" i="3"/>
  <c r="J402" i="3"/>
  <c r="I402" i="3" a="1"/>
  <c r="I402" i="3"/>
  <c r="G402" i="3"/>
  <c r="F402" i="3"/>
  <c r="C402" i="3"/>
  <c r="AN401" i="3"/>
  <c r="AM401" i="3"/>
  <c r="AL401" i="3"/>
  <c r="AK401" i="3"/>
  <c r="AJ401" i="3"/>
  <c r="AI401" i="3"/>
  <c r="AH401" i="3" a="1"/>
  <c r="AH401" i="3"/>
  <c r="AG401" i="3"/>
  <c r="AF401" i="3"/>
  <c r="AE401" i="3"/>
  <c r="AD401" i="3"/>
  <c r="AC401" i="3"/>
  <c r="AB401" i="3"/>
  <c r="AA401" i="3"/>
  <c r="Y401" i="3" a="1"/>
  <c r="Y401" i="3"/>
  <c r="X401" i="3" a="1"/>
  <c r="X401" i="3"/>
  <c r="W401" i="3" a="1"/>
  <c r="W401" i="3"/>
  <c r="V401" i="3" a="1"/>
  <c r="V401" i="3"/>
  <c r="T401" i="3"/>
  <c r="S401" i="3"/>
  <c r="R401" i="3"/>
  <c r="Q401" i="3"/>
  <c r="P401" i="3"/>
  <c r="O401" i="3"/>
  <c r="N401" i="3"/>
  <c r="M401" i="3"/>
  <c r="L401" i="3" a="1"/>
  <c r="L401" i="3"/>
  <c r="J401" i="3"/>
  <c r="I401" i="3" a="1"/>
  <c r="I401" i="3"/>
  <c r="G401" i="3"/>
  <c r="F401" i="3"/>
  <c r="C401" i="3"/>
  <c r="AN400" i="3"/>
  <c r="AM400" i="3"/>
  <c r="AL400" i="3"/>
  <c r="AK400" i="3"/>
  <c r="AJ400" i="3"/>
  <c r="AI400" i="3"/>
  <c r="AH400" i="3" a="1"/>
  <c r="AH400" i="3"/>
  <c r="AG400" i="3"/>
  <c r="AF400" i="3"/>
  <c r="AE400" i="3"/>
  <c r="AD400" i="3"/>
  <c r="AC400" i="3"/>
  <c r="AB400" i="3"/>
  <c r="AA400" i="3"/>
  <c r="Y400" i="3" a="1"/>
  <c r="Y400" i="3"/>
  <c r="X400" i="3" a="1"/>
  <c r="X400" i="3"/>
  <c r="W400" i="3" a="1"/>
  <c r="W400" i="3"/>
  <c r="V400" i="3" a="1"/>
  <c r="V400" i="3"/>
  <c r="T400" i="3"/>
  <c r="S400" i="3"/>
  <c r="R400" i="3"/>
  <c r="Q400" i="3"/>
  <c r="P400" i="3"/>
  <c r="O400" i="3"/>
  <c r="N400" i="3"/>
  <c r="M400" i="3"/>
  <c r="L400" i="3" a="1"/>
  <c r="L400" i="3"/>
  <c r="J400" i="3"/>
  <c r="I400" i="3" a="1"/>
  <c r="I400" i="3"/>
  <c r="G400" i="3"/>
  <c r="F400" i="3"/>
  <c r="C400" i="3"/>
  <c r="AN399" i="3"/>
  <c r="AM399" i="3"/>
  <c r="AL399" i="3"/>
  <c r="AK399" i="3"/>
  <c r="AJ399" i="3"/>
  <c r="AI399" i="3"/>
  <c r="AH399" i="3" a="1"/>
  <c r="AH399" i="3"/>
  <c r="AG399" i="3"/>
  <c r="AF399" i="3"/>
  <c r="AE399" i="3"/>
  <c r="AD399" i="3"/>
  <c r="AC399" i="3"/>
  <c r="AB399" i="3"/>
  <c r="AA399" i="3"/>
  <c r="Y399" i="3" a="1"/>
  <c r="Y399" i="3"/>
  <c r="X399" i="3" a="1"/>
  <c r="X399" i="3"/>
  <c r="W399" i="3" a="1"/>
  <c r="W399" i="3"/>
  <c r="V399" i="3" a="1"/>
  <c r="V399" i="3"/>
  <c r="T399" i="3"/>
  <c r="S399" i="3"/>
  <c r="R399" i="3"/>
  <c r="Q399" i="3"/>
  <c r="P399" i="3"/>
  <c r="O399" i="3"/>
  <c r="N399" i="3"/>
  <c r="M399" i="3"/>
  <c r="L399" i="3" a="1"/>
  <c r="L399" i="3"/>
  <c r="J399" i="3"/>
  <c r="I399" i="3" a="1"/>
  <c r="I399" i="3"/>
  <c r="G399" i="3"/>
  <c r="F399" i="3"/>
  <c r="C399" i="3"/>
  <c r="AN398" i="3"/>
  <c r="AM398" i="3"/>
  <c r="AL398" i="3"/>
  <c r="AK398" i="3"/>
  <c r="AJ398" i="3"/>
  <c r="AI398" i="3"/>
  <c r="AH398" i="3" a="1"/>
  <c r="AH398" i="3"/>
  <c r="AG398" i="3"/>
  <c r="AF398" i="3"/>
  <c r="AE398" i="3"/>
  <c r="AD398" i="3"/>
  <c r="AC398" i="3"/>
  <c r="AB398" i="3"/>
  <c r="AA398" i="3"/>
  <c r="Y398" i="3" a="1"/>
  <c r="Y398" i="3"/>
  <c r="X398" i="3" a="1"/>
  <c r="X398" i="3"/>
  <c r="W398" i="3" a="1"/>
  <c r="W398" i="3"/>
  <c r="V398" i="3" a="1"/>
  <c r="V398" i="3"/>
  <c r="T398" i="3"/>
  <c r="S398" i="3"/>
  <c r="R398" i="3"/>
  <c r="Q398" i="3"/>
  <c r="P398" i="3"/>
  <c r="O398" i="3"/>
  <c r="N398" i="3"/>
  <c r="M398" i="3"/>
  <c r="L398" i="3" a="1"/>
  <c r="L398" i="3"/>
  <c r="J398" i="3"/>
  <c r="I398" i="3" a="1"/>
  <c r="I398" i="3"/>
  <c r="G398" i="3"/>
  <c r="F398" i="3"/>
  <c r="C398" i="3"/>
  <c r="AN397" i="3"/>
  <c r="AM397" i="3"/>
  <c r="AL397" i="3"/>
  <c r="AK397" i="3"/>
  <c r="AJ397" i="3"/>
  <c r="AI397" i="3"/>
  <c r="AH397" i="3" a="1"/>
  <c r="AH397" i="3"/>
  <c r="AG397" i="3"/>
  <c r="AF397" i="3"/>
  <c r="AE397" i="3"/>
  <c r="AD397" i="3"/>
  <c r="AC397" i="3"/>
  <c r="AB397" i="3"/>
  <c r="AA397" i="3"/>
  <c r="Y397" i="3" a="1"/>
  <c r="Y397" i="3"/>
  <c r="X397" i="3" a="1"/>
  <c r="X397" i="3"/>
  <c r="W397" i="3" a="1"/>
  <c r="W397" i="3"/>
  <c r="V397" i="3" a="1"/>
  <c r="V397" i="3"/>
  <c r="T397" i="3"/>
  <c r="S397" i="3"/>
  <c r="R397" i="3"/>
  <c r="Q397" i="3"/>
  <c r="P397" i="3"/>
  <c r="O397" i="3"/>
  <c r="N397" i="3"/>
  <c r="M397" i="3"/>
  <c r="L397" i="3" a="1"/>
  <c r="L397" i="3"/>
  <c r="J397" i="3"/>
  <c r="I397" i="3" a="1"/>
  <c r="I397" i="3"/>
  <c r="G397" i="3"/>
  <c r="F397" i="3"/>
  <c r="C397" i="3"/>
  <c r="AN396" i="3"/>
  <c r="AM396" i="3"/>
  <c r="AL396" i="3"/>
  <c r="AK396" i="3"/>
  <c r="AJ396" i="3"/>
  <c r="AI396" i="3"/>
  <c r="AH396" i="3" a="1"/>
  <c r="AH396" i="3"/>
  <c r="AG396" i="3"/>
  <c r="AF396" i="3"/>
  <c r="AE396" i="3"/>
  <c r="AD396" i="3"/>
  <c r="AC396" i="3"/>
  <c r="AB396" i="3"/>
  <c r="AA396" i="3"/>
  <c r="Y396" i="3" a="1"/>
  <c r="Y396" i="3"/>
  <c r="X396" i="3" a="1"/>
  <c r="X396" i="3"/>
  <c r="W396" i="3" a="1"/>
  <c r="W396" i="3"/>
  <c r="V396" i="3" a="1"/>
  <c r="V396" i="3"/>
  <c r="T396" i="3"/>
  <c r="S396" i="3"/>
  <c r="R396" i="3"/>
  <c r="Q396" i="3"/>
  <c r="P396" i="3"/>
  <c r="O396" i="3"/>
  <c r="N396" i="3"/>
  <c r="M396" i="3"/>
  <c r="L396" i="3" a="1"/>
  <c r="L396" i="3"/>
  <c r="J396" i="3"/>
  <c r="I396" i="3" a="1"/>
  <c r="I396" i="3"/>
  <c r="G396" i="3"/>
  <c r="F396" i="3"/>
  <c r="C396" i="3"/>
  <c r="AN395" i="3"/>
  <c r="AM395" i="3"/>
  <c r="AL395" i="3"/>
  <c r="AK395" i="3"/>
  <c r="AJ395" i="3"/>
  <c r="AI395" i="3"/>
  <c r="AH395" i="3" a="1"/>
  <c r="AH395" i="3"/>
  <c r="AG395" i="3"/>
  <c r="AF395" i="3"/>
  <c r="AE395" i="3"/>
  <c r="AD395" i="3"/>
  <c r="AC395" i="3"/>
  <c r="AB395" i="3"/>
  <c r="AA395" i="3"/>
  <c r="Y395" i="3" a="1"/>
  <c r="Y395" i="3"/>
  <c r="X395" i="3" a="1"/>
  <c r="X395" i="3"/>
  <c r="W395" i="3" a="1"/>
  <c r="W395" i="3"/>
  <c r="V395" i="3" a="1"/>
  <c r="V395" i="3"/>
  <c r="T395" i="3"/>
  <c r="S395" i="3"/>
  <c r="R395" i="3"/>
  <c r="Q395" i="3"/>
  <c r="P395" i="3"/>
  <c r="O395" i="3"/>
  <c r="N395" i="3"/>
  <c r="M395" i="3"/>
  <c r="L395" i="3" a="1"/>
  <c r="L395" i="3"/>
  <c r="J395" i="3"/>
  <c r="I395" i="3" a="1"/>
  <c r="I395" i="3"/>
  <c r="G395" i="3"/>
  <c r="F395" i="3"/>
  <c r="C395" i="3"/>
  <c r="AN394" i="3"/>
  <c r="AM394" i="3"/>
  <c r="AL394" i="3"/>
  <c r="AK394" i="3"/>
  <c r="AJ394" i="3"/>
  <c r="AI394" i="3"/>
  <c r="AH394" i="3" a="1"/>
  <c r="AH394" i="3"/>
  <c r="AG394" i="3"/>
  <c r="AF394" i="3"/>
  <c r="AE394" i="3"/>
  <c r="AD394" i="3"/>
  <c r="AC394" i="3"/>
  <c r="AB394" i="3"/>
  <c r="AA394" i="3"/>
  <c r="Y394" i="3" a="1"/>
  <c r="Y394" i="3"/>
  <c r="X394" i="3" a="1"/>
  <c r="X394" i="3"/>
  <c r="W394" i="3" a="1"/>
  <c r="W394" i="3"/>
  <c r="V394" i="3" a="1"/>
  <c r="V394" i="3"/>
  <c r="T394" i="3"/>
  <c r="S394" i="3"/>
  <c r="R394" i="3"/>
  <c r="Q394" i="3"/>
  <c r="P394" i="3"/>
  <c r="O394" i="3"/>
  <c r="N394" i="3"/>
  <c r="M394" i="3"/>
  <c r="L394" i="3" a="1"/>
  <c r="L394" i="3"/>
  <c r="J394" i="3"/>
  <c r="I394" i="3" a="1"/>
  <c r="I394" i="3"/>
  <c r="G394" i="3"/>
  <c r="F394" i="3"/>
  <c r="C394" i="3"/>
  <c r="AN393" i="3"/>
  <c r="AM393" i="3"/>
  <c r="AL393" i="3"/>
  <c r="AK393" i="3"/>
  <c r="AJ393" i="3"/>
  <c r="AI393" i="3"/>
  <c r="AH393" i="3" a="1"/>
  <c r="AH393" i="3"/>
  <c r="AG393" i="3"/>
  <c r="AF393" i="3"/>
  <c r="AE393" i="3"/>
  <c r="AD393" i="3"/>
  <c r="AC393" i="3"/>
  <c r="AB393" i="3"/>
  <c r="AA393" i="3"/>
  <c r="Y393" i="3" a="1"/>
  <c r="Y393" i="3"/>
  <c r="X393" i="3" a="1"/>
  <c r="X393" i="3"/>
  <c r="W393" i="3" a="1"/>
  <c r="W393" i="3"/>
  <c r="V393" i="3" a="1"/>
  <c r="V393" i="3"/>
  <c r="T393" i="3"/>
  <c r="S393" i="3"/>
  <c r="R393" i="3"/>
  <c r="Q393" i="3"/>
  <c r="P393" i="3"/>
  <c r="O393" i="3"/>
  <c r="N393" i="3"/>
  <c r="M393" i="3"/>
  <c r="L393" i="3" a="1"/>
  <c r="L393" i="3"/>
  <c r="J393" i="3"/>
  <c r="I393" i="3" a="1"/>
  <c r="I393" i="3"/>
  <c r="G393" i="3"/>
  <c r="F393" i="3"/>
  <c r="C393" i="3"/>
  <c r="AN392" i="3"/>
  <c r="AM392" i="3"/>
  <c r="AL392" i="3"/>
  <c r="AK392" i="3"/>
  <c r="AJ392" i="3"/>
  <c r="AI392" i="3"/>
  <c r="AH392" i="3" a="1"/>
  <c r="AH392" i="3"/>
  <c r="AG392" i="3"/>
  <c r="AF392" i="3"/>
  <c r="AE392" i="3"/>
  <c r="AD392" i="3"/>
  <c r="AC392" i="3"/>
  <c r="AB392" i="3"/>
  <c r="AA392" i="3"/>
  <c r="Y392" i="3" a="1"/>
  <c r="Y392" i="3"/>
  <c r="X392" i="3" a="1"/>
  <c r="X392" i="3"/>
  <c r="W392" i="3" a="1"/>
  <c r="W392" i="3"/>
  <c r="V392" i="3" a="1"/>
  <c r="V392" i="3"/>
  <c r="T392" i="3"/>
  <c r="S392" i="3"/>
  <c r="R392" i="3"/>
  <c r="Q392" i="3"/>
  <c r="P392" i="3"/>
  <c r="O392" i="3"/>
  <c r="N392" i="3"/>
  <c r="M392" i="3"/>
  <c r="L392" i="3" a="1"/>
  <c r="L392" i="3"/>
  <c r="J392" i="3"/>
  <c r="I392" i="3" a="1"/>
  <c r="I392" i="3"/>
  <c r="G392" i="3"/>
  <c r="F392" i="3"/>
  <c r="C392" i="3"/>
  <c r="AN391" i="3"/>
  <c r="AM391" i="3"/>
  <c r="AL391" i="3"/>
  <c r="AK391" i="3"/>
  <c r="AJ391" i="3"/>
  <c r="AI391" i="3"/>
  <c r="AH391" i="3" a="1"/>
  <c r="AH391" i="3"/>
  <c r="AG391" i="3"/>
  <c r="AF391" i="3"/>
  <c r="AE391" i="3"/>
  <c r="AD391" i="3"/>
  <c r="AC391" i="3"/>
  <c r="AB391" i="3"/>
  <c r="AA391" i="3"/>
  <c r="Y391" i="3" a="1"/>
  <c r="Y391" i="3"/>
  <c r="X391" i="3" a="1"/>
  <c r="X391" i="3"/>
  <c r="W391" i="3" a="1"/>
  <c r="W391" i="3"/>
  <c r="V391" i="3" a="1"/>
  <c r="V391" i="3"/>
  <c r="T391" i="3"/>
  <c r="S391" i="3"/>
  <c r="R391" i="3"/>
  <c r="Q391" i="3"/>
  <c r="P391" i="3"/>
  <c r="O391" i="3"/>
  <c r="N391" i="3"/>
  <c r="M391" i="3"/>
  <c r="L391" i="3" a="1"/>
  <c r="L391" i="3"/>
  <c r="J391" i="3"/>
  <c r="I391" i="3" a="1"/>
  <c r="I391" i="3"/>
  <c r="G391" i="3"/>
  <c r="F391" i="3"/>
  <c r="C391" i="3"/>
  <c r="AN390" i="3"/>
  <c r="AM390" i="3"/>
  <c r="AL390" i="3"/>
  <c r="AK390" i="3"/>
  <c r="AJ390" i="3"/>
  <c r="AI390" i="3"/>
  <c r="AH390" i="3" a="1"/>
  <c r="AH390" i="3"/>
  <c r="AG390" i="3"/>
  <c r="AF390" i="3"/>
  <c r="AE390" i="3"/>
  <c r="AD390" i="3"/>
  <c r="AC390" i="3"/>
  <c r="AB390" i="3"/>
  <c r="AA390" i="3"/>
  <c r="Y390" i="3" a="1"/>
  <c r="Y390" i="3"/>
  <c r="X390" i="3" a="1"/>
  <c r="X390" i="3"/>
  <c r="W390" i="3" a="1"/>
  <c r="W390" i="3"/>
  <c r="V390" i="3" a="1"/>
  <c r="V390" i="3"/>
  <c r="T390" i="3"/>
  <c r="S390" i="3"/>
  <c r="R390" i="3"/>
  <c r="Q390" i="3"/>
  <c r="P390" i="3"/>
  <c r="O390" i="3"/>
  <c r="N390" i="3"/>
  <c r="M390" i="3"/>
  <c r="L390" i="3" a="1"/>
  <c r="L390" i="3"/>
  <c r="J390" i="3"/>
  <c r="I390" i="3" a="1"/>
  <c r="I390" i="3"/>
  <c r="G390" i="3"/>
  <c r="F390" i="3"/>
  <c r="C390" i="3"/>
  <c r="AN389" i="3"/>
  <c r="AM389" i="3"/>
  <c r="AL389" i="3"/>
  <c r="AK389" i="3"/>
  <c r="AJ389" i="3"/>
  <c r="AI389" i="3"/>
  <c r="AH389" i="3" a="1"/>
  <c r="AH389" i="3"/>
  <c r="AG389" i="3"/>
  <c r="AF389" i="3"/>
  <c r="AE389" i="3"/>
  <c r="AD389" i="3"/>
  <c r="AC389" i="3"/>
  <c r="AB389" i="3"/>
  <c r="AA389" i="3"/>
  <c r="Y389" i="3" a="1"/>
  <c r="Y389" i="3"/>
  <c r="X389" i="3" a="1"/>
  <c r="X389" i="3"/>
  <c r="W389" i="3" a="1"/>
  <c r="W389" i="3"/>
  <c r="V389" i="3" a="1"/>
  <c r="V389" i="3"/>
  <c r="T389" i="3"/>
  <c r="S389" i="3"/>
  <c r="R389" i="3"/>
  <c r="Q389" i="3"/>
  <c r="P389" i="3"/>
  <c r="O389" i="3"/>
  <c r="N389" i="3"/>
  <c r="M389" i="3"/>
  <c r="L389" i="3" a="1"/>
  <c r="L389" i="3"/>
  <c r="J389" i="3"/>
  <c r="I389" i="3" a="1"/>
  <c r="I389" i="3"/>
  <c r="G389" i="3"/>
  <c r="F389" i="3"/>
  <c r="C389" i="3"/>
  <c r="AN388" i="3"/>
  <c r="AM388" i="3"/>
  <c r="AL388" i="3"/>
  <c r="AK388" i="3"/>
  <c r="AJ388" i="3"/>
  <c r="AI388" i="3"/>
  <c r="AH388" i="3" a="1"/>
  <c r="AH388" i="3"/>
  <c r="AG388" i="3"/>
  <c r="AF388" i="3"/>
  <c r="AE388" i="3"/>
  <c r="AD388" i="3"/>
  <c r="AC388" i="3"/>
  <c r="AB388" i="3"/>
  <c r="AA388" i="3"/>
  <c r="Y388" i="3" a="1"/>
  <c r="Y388" i="3"/>
  <c r="X388" i="3" a="1"/>
  <c r="X388" i="3"/>
  <c r="W388" i="3" a="1"/>
  <c r="W388" i="3"/>
  <c r="V388" i="3" a="1"/>
  <c r="V388" i="3"/>
  <c r="T388" i="3"/>
  <c r="S388" i="3"/>
  <c r="R388" i="3"/>
  <c r="Q388" i="3"/>
  <c r="P388" i="3"/>
  <c r="O388" i="3"/>
  <c r="N388" i="3"/>
  <c r="M388" i="3"/>
  <c r="L388" i="3" a="1"/>
  <c r="L388" i="3"/>
  <c r="J388" i="3"/>
  <c r="I388" i="3" a="1"/>
  <c r="I388" i="3"/>
  <c r="G388" i="3"/>
  <c r="F388" i="3"/>
  <c r="C388" i="3"/>
  <c r="AN387" i="3"/>
  <c r="AM387" i="3"/>
  <c r="AL387" i="3"/>
  <c r="AK387" i="3"/>
  <c r="AJ387" i="3"/>
  <c r="AI387" i="3"/>
  <c r="AH387" i="3" a="1"/>
  <c r="AH387" i="3"/>
  <c r="AG387" i="3"/>
  <c r="AF387" i="3"/>
  <c r="AE387" i="3"/>
  <c r="AD387" i="3"/>
  <c r="AC387" i="3"/>
  <c r="AB387" i="3"/>
  <c r="AA387" i="3"/>
  <c r="Y387" i="3" a="1"/>
  <c r="Y387" i="3"/>
  <c r="X387" i="3" a="1"/>
  <c r="X387" i="3"/>
  <c r="W387" i="3" a="1"/>
  <c r="W387" i="3"/>
  <c r="V387" i="3" a="1"/>
  <c r="V387" i="3"/>
  <c r="T387" i="3"/>
  <c r="S387" i="3"/>
  <c r="R387" i="3"/>
  <c r="Q387" i="3"/>
  <c r="P387" i="3"/>
  <c r="O387" i="3"/>
  <c r="N387" i="3"/>
  <c r="M387" i="3"/>
  <c r="L387" i="3" a="1"/>
  <c r="L387" i="3"/>
  <c r="J387" i="3"/>
  <c r="I387" i="3" a="1"/>
  <c r="I387" i="3"/>
  <c r="G387" i="3"/>
  <c r="F387" i="3"/>
  <c r="C387" i="3"/>
  <c r="AN386" i="3"/>
  <c r="AM386" i="3"/>
  <c r="AL386" i="3"/>
  <c r="AK386" i="3"/>
  <c r="AJ386" i="3"/>
  <c r="AI386" i="3"/>
  <c r="AH386" i="3" a="1"/>
  <c r="AH386" i="3"/>
  <c r="AG386" i="3"/>
  <c r="AF386" i="3"/>
  <c r="AE386" i="3"/>
  <c r="AD386" i="3"/>
  <c r="AC386" i="3"/>
  <c r="AB386" i="3"/>
  <c r="AA386" i="3"/>
  <c r="Y386" i="3" a="1"/>
  <c r="Y386" i="3"/>
  <c r="X386" i="3" a="1"/>
  <c r="X386" i="3"/>
  <c r="W386" i="3" a="1"/>
  <c r="W386" i="3"/>
  <c r="V386" i="3" a="1"/>
  <c r="V386" i="3"/>
  <c r="T386" i="3"/>
  <c r="S386" i="3"/>
  <c r="R386" i="3"/>
  <c r="Q386" i="3"/>
  <c r="P386" i="3"/>
  <c r="O386" i="3"/>
  <c r="N386" i="3"/>
  <c r="M386" i="3"/>
  <c r="L386" i="3" a="1"/>
  <c r="L386" i="3"/>
  <c r="J386" i="3"/>
  <c r="I386" i="3" a="1"/>
  <c r="I386" i="3"/>
  <c r="G386" i="3"/>
  <c r="F386" i="3"/>
  <c r="C386" i="3"/>
  <c r="AN385" i="3"/>
  <c r="AM385" i="3"/>
  <c r="AL385" i="3"/>
  <c r="AK385" i="3"/>
  <c r="AJ385" i="3"/>
  <c r="AI385" i="3"/>
  <c r="AH385" i="3" a="1"/>
  <c r="AH385" i="3"/>
  <c r="AG385" i="3"/>
  <c r="AF385" i="3"/>
  <c r="AE385" i="3"/>
  <c r="AD385" i="3"/>
  <c r="AC385" i="3"/>
  <c r="AB385" i="3"/>
  <c r="AA385" i="3"/>
  <c r="Y385" i="3" a="1"/>
  <c r="Y385" i="3"/>
  <c r="X385" i="3" a="1"/>
  <c r="X385" i="3"/>
  <c r="W385" i="3" a="1"/>
  <c r="W385" i="3"/>
  <c r="V385" i="3" a="1"/>
  <c r="V385" i="3"/>
  <c r="T385" i="3"/>
  <c r="S385" i="3"/>
  <c r="R385" i="3"/>
  <c r="Q385" i="3"/>
  <c r="P385" i="3"/>
  <c r="O385" i="3"/>
  <c r="N385" i="3"/>
  <c r="M385" i="3"/>
  <c r="L385" i="3" a="1"/>
  <c r="L385" i="3"/>
  <c r="J385" i="3"/>
  <c r="I385" i="3" a="1"/>
  <c r="I385" i="3"/>
  <c r="G385" i="3"/>
  <c r="F385" i="3"/>
  <c r="C385" i="3"/>
  <c r="AN384" i="3"/>
  <c r="AM384" i="3"/>
  <c r="AL384" i="3"/>
  <c r="AK384" i="3"/>
  <c r="AJ384" i="3"/>
  <c r="AI384" i="3"/>
  <c r="AH384" i="3" a="1"/>
  <c r="AH384" i="3"/>
  <c r="AG384" i="3"/>
  <c r="AF384" i="3"/>
  <c r="AE384" i="3"/>
  <c r="AD384" i="3"/>
  <c r="AC384" i="3"/>
  <c r="AB384" i="3"/>
  <c r="AA384" i="3"/>
  <c r="Y384" i="3" a="1"/>
  <c r="Y384" i="3"/>
  <c r="X384" i="3" a="1"/>
  <c r="X384" i="3"/>
  <c r="W384" i="3" a="1"/>
  <c r="W384" i="3"/>
  <c r="V384" i="3" a="1"/>
  <c r="V384" i="3"/>
  <c r="T384" i="3"/>
  <c r="S384" i="3"/>
  <c r="R384" i="3"/>
  <c r="Q384" i="3"/>
  <c r="P384" i="3"/>
  <c r="O384" i="3"/>
  <c r="N384" i="3"/>
  <c r="M384" i="3"/>
  <c r="L384" i="3" a="1"/>
  <c r="L384" i="3"/>
  <c r="J384" i="3"/>
  <c r="I384" i="3" a="1"/>
  <c r="I384" i="3"/>
  <c r="G384" i="3"/>
  <c r="F384" i="3"/>
  <c r="C384" i="3"/>
  <c r="AN383" i="3"/>
  <c r="AM383" i="3"/>
  <c r="AL383" i="3"/>
  <c r="AK383" i="3"/>
  <c r="AJ383" i="3"/>
  <c r="AI383" i="3"/>
  <c r="AH383" i="3" a="1"/>
  <c r="AH383" i="3"/>
  <c r="AG383" i="3"/>
  <c r="AF383" i="3"/>
  <c r="AE383" i="3"/>
  <c r="AD383" i="3"/>
  <c r="AC383" i="3"/>
  <c r="AB383" i="3"/>
  <c r="AA383" i="3"/>
  <c r="Y383" i="3" a="1"/>
  <c r="Y383" i="3"/>
  <c r="X383" i="3" a="1"/>
  <c r="X383" i="3"/>
  <c r="W383" i="3" a="1"/>
  <c r="W383" i="3"/>
  <c r="V383" i="3" a="1"/>
  <c r="V383" i="3"/>
  <c r="T383" i="3"/>
  <c r="S383" i="3"/>
  <c r="R383" i="3"/>
  <c r="Q383" i="3"/>
  <c r="P383" i="3"/>
  <c r="O383" i="3"/>
  <c r="N383" i="3"/>
  <c r="M383" i="3"/>
  <c r="L383" i="3" a="1"/>
  <c r="L383" i="3"/>
  <c r="J383" i="3"/>
  <c r="I383" i="3" a="1"/>
  <c r="I383" i="3"/>
  <c r="G383" i="3"/>
  <c r="F383" i="3"/>
  <c r="C383" i="3"/>
  <c r="AN382" i="3"/>
  <c r="AM382" i="3"/>
  <c r="AL382" i="3"/>
  <c r="AK382" i="3"/>
  <c r="AJ382" i="3"/>
  <c r="AI382" i="3"/>
  <c r="AH382" i="3" a="1"/>
  <c r="AH382" i="3"/>
  <c r="AG382" i="3"/>
  <c r="AF382" i="3"/>
  <c r="AE382" i="3"/>
  <c r="AD382" i="3"/>
  <c r="AC382" i="3"/>
  <c r="AB382" i="3"/>
  <c r="AA382" i="3"/>
  <c r="Y382" i="3" a="1"/>
  <c r="Y382" i="3"/>
  <c r="X382" i="3" a="1"/>
  <c r="X382" i="3"/>
  <c r="W382" i="3" a="1"/>
  <c r="W382" i="3"/>
  <c r="V382" i="3" a="1"/>
  <c r="V382" i="3"/>
  <c r="T382" i="3"/>
  <c r="S382" i="3"/>
  <c r="R382" i="3"/>
  <c r="Q382" i="3"/>
  <c r="P382" i="3"/>
  <c r="O382" i="3"/>
  <c r="N382" i="3"/>
  <c r="M382" i="3"/>
  <c r="L382" i="3" a="1"/>
  <c r="L382" i="3"/>
  <c r="J382" i="3"/>
  <c r="I382" i="3" a="1"/>
  <c r="I382" i="3"/>
  <c r="G382" i="3"/>
  <c r="F382" i="3"/>
  <c r="C382" i="3"/>
  <c r="AN381" i="3"/>
  <c r="AM381" i="3"/>
  <c r="AL381" i="3"/>
  <c r="AK381" i="3"/>
  <c r="AJ381" i="3"/>
  <c r="AI381" i="3"/>
  <c r="AH381" i="3" a="1"/>
  <c r="AH381" i="3"/>
  <c r="AG381" i="3"/>
  <c r="AF381" i="3"/>
  <c r="AE381" i="3"/>
  <c r="AD381" i="3"/>
  <c r="AC381" i="3"/>
  <c r="AB381" i="3"/>
  <c r="AA381" i="3"/>
  <c r="Y381" i="3" a="1"/>
  <c r="Y381" i="3"/>
  <c r="X381" i="3" a="1"/>
  <c r="X381" i="3"/>
  <c r="W381" i="3" a="1"/>
  <c r="W381" i="3"/>
  <c r="V381" i="3" a="1"/>
  <c r="V381" i="3"/>
  <c r="T381" i="3"/>
  <c r="S381" i="3"/>
  <c r="R381" i="3"/>
  <c r="Q381" i="3"/>
  <c r="P381" i="3"/>
  <c r="O381" i="3"/>
  <c r="N381" i="3"/>
  <c r="M381" i="3"/>
  <c r="L381" i="3" a="1"/>
  <c r="L381" i="3"/>
  <c r="K381" i="3"/>
  <c r="J381" i="3"/>
  <c r="I381" i="3" a="1"/>
  <c r="I381" i="3"/>
  <c r="G381" i="3"/>
  <c r="F381" i="3"/>
  <c r="C381" i="3"/>
  <c r="AN380" i="3"/>
  <c r="AM380" i="3"/>
  <c r="AL380" i="3"/>
  <c r="AK380" i="3"/>
  <c r="AJ380" i="3"/>
  <c r="AI380" i="3"/>
  <c r="AH380" i="3" a="1"/>
  <c r="AH380" i="3"/>
  <c r="AG380" i="3"/>
  <c r="AF380" i="3"/>
  <c r="AE380" i="3"/>
  <c r="AD380" i="3"/>
  <c r="AC380" i="3"/>
  <c r="AB380" i="3"/>
  <c r="AA380" i="3"/>
  <c r="Y380" i="3" a="1"/>
  <c r="Y380" i="3"/>
  <c r="X380" i="3" a="1"/>
  <c r="X380" i="3"/>
  <c r="W380" i="3" a="1"/>
  <c r="W380" i="3"/>
  <c r="V380" i="3" a="1"/>
  <c r="V380" i="3"/>
  <c r="T380" i="3"/>
  <c r="S380" i="3"/>
  <c r="R380" i="3"/>
  <c r="Q380" i="3"/>
  <c r="P380" i="3"/>
  <c r="O380" i="3"/>
  <c r="N380" i="3"/>
  <c r="M380" i="3"/>
  <c r="L380" i="3" a="1"/>
  <c r="L380" i="3"/>
  <c r="K380" i="3"/>
  <c r="J380" i="3"/>
  <c r="I380" i="3" a="1"/>
  <c r="I380" i="3"/>
  <c r="G380" i="3"/>
  <c r="F380" i="3"/>
  <c r="C380" i="3"/>
  <c r="AN379" i="3"/>
  <c r="AM379" i="3"/>
  <c r="AL379" i="3"/>
  <c r="AK379" i="3"/>
  <c r="AJ379" i="3"/>
  <c r="AI379" i="3"/>
  <c r="AH379" i="3" a="1"/>
  <c r="AH379" i="3"/>
  <c r="AG379" i="3"/>
  <c r="AF379" i="3"/>
  <c r="AE379" i="3"/>
  <c r="AD379" i="3"/>
  <c r="AC379" i="3"/>
  <c r="AB379" i="3"/>
  <c r="AA379" i="3"/>
  <c r="Y379" i="3" a="1"/>
  <c r="Y379" i="3"/>
  <c r="X379" i="3" a="1"/>
  <c r="X379" i="3"/>
  <c r="W379" i="3" a="1"/>
  <c r="W379" i="3"/>
  <c r="V379" i="3" a="1"/>
  <c r="V379" i="3"/>
  <c r="T379" i="3"/>
  <c r="S379" i="3"/>
  <c r="R379" i="3"/>
  <c r="Q379" i="3"/>
  <c r="P379" i="3"/>
  <c r="O379" i="3"/>
  <c r="N379" i="3"/>
  <c r="M379" i="3"/>
  <c r="L379" i="3" a="1"/>
  <c r="L379" i="3"/>
  <c r="K379" i="3"/>
  <c r="J379" i="3"/>
  <c r="I379" i="3" a="1"/>
  <c r="I379" i="3"/>
  <c r="G379" i="3"/>
  <c r="F379" i="3"/>
  <c r="C379" i="3"/>
  <c r="AN378" i="3"/>
  <c r="AM378" i="3"/>
  <c r="AL378" i="3"/>
  <c r="AK378" i="3"/>
  <c r="AJ378" i="3"/>
  <c r="AI378" i="3"/>
  <c r="AH378" i="3" a="1"/>
  <c r="AH378" i="3"/>
  <c r="AG378" i="3"/>
  <c r="AF378" i="3"/>
  <c r="AE378" i="3"/>
  <c r="AD378" i="3"/>
  <c r="AC378" i="3"/>
  <c r="AB378" i="3"/>
  <c r="AA378" i="3"/>
  <c r="Y378" i="3" a="1"/>
  <c r="Y378" i="3"/>
  <c r="X378" i="3" a="1"/>
  <c r="X378" i="3"/>
  <c r="W378" i="3" a="1"/>
  <c r="W378" i="3"/>
  <c r="V378" i="3" a="1"/>
  <c r="V378" i="3"/>
  <c r="T378" i="3"/>
  <c r="S378" i="3"/>
  <c r="R378" i="3"/>
  <c r="Q378" i="3"/>
  <c r="P378" i="3"/>
  <c r="O378" i="3"/>
  <c r="N378" i="3"/>
  <c r="M378" i="3"/>
  <c r="L378" i="3" a="1"/>
  <c r="L378" i="3"/>
  <c r="K378" i="3"/>
  <c r="J378" i="3"/>
  <c r="I378" i="3" a="1"/>
  <c r="I378" i="3"/>
  <c r="G378" i="3"/>
  <c r="F378" i="3"/>
  <c r="C378" i="3"/>
  <c r="AN377" i="3"/>
  <c r="AM377" i="3"/>
  <c r="AL377" i="3"/>
  <c r="AK377" i="3"/>
  <c r="AJ377" i="3"/>
  <c r="AI377" i="3"/>
  <c r="AH377" i="3" a="1"/>
  <c r="AH377" i="3"/>
  <c r="AG377" i="3"/>
  <c r="AF377" i="3"/>
  <c r="AE377" i="3"/>
  <c r="AD377" i="3"/>
  <c r="AC377" i="3"/>
  <c r="AB377" i="3"/>
  <c r="AA377" i="3"/>
  <c r="Y377" i="3" a="1"/>
  <c r="Y377" i="3"/>
  <c r="X377" i="3" a="1"/>
  <c r="X377" i="3"/>
  <c r="W377" i="3" a="1"/>
  <c r="W377" i="3"/>
  <c r="V377" i="3" a="1"/>
  <c r="V377" i="3"/>
  <c r="T377" i="3"/>
  <c r="S377" i="3"/>
  <c r="R377" i="3"/>
  <c r="Q377" i="3"/>
  <c r="P377" i="3"/>
  <c r="O377" i="3"/>
  <c r="N377" i="3"/>
  <c r="M377" i="3"/>
  <c r="L377" i="3" a="1"/>
  <c r="L377" i="3"/>
  <c r="K377" i="3"/>
  <c r="J377" i="3"/>
  <c r="I377" i="3" a="1"/>
  <c r="I377" i="3"/>
  <c r="G377" i="3"/>
  <c r="F377" i="3"/>
  <c r="C377" i="3"/>
  <c r="AN376" i="3"/>
  <c r="AM376" i="3"/>
  <c r="AL376" i="3"/>
  <c r="AK376" i="3"/>
  <c r="AJ376" i="3"/>
  <c r="AI376" i="3"/>
  <c r="AH376" i="3" a="1"/>
  <c r="AH376" i="3"/>
  <c r="AG376" i="3"/>
  <c r="AF376" i="3"/>
  <c r="AE376" i="3"/>
  <c r="AD376" i="3"/>
  <c r="AC376" i="3"/>
  <c r="AB376" i="3"/>
  <c r="AA376" i="3"/>
  <c r="Y376" i="3" a="1"/>
  <c r="Y376" i="3"/>
  <c r="X376" i="3" a="1"/>
  <c r="X376" i="3"/>
  <c r="W376" i="3" a="1"/>
  <c r="W376" i="3"/>
  <c r="V376" i="3" a="1"/>
  <c r="V376" i="3"/>
  <c r="T376" i="3"/>
  <c r="S376" i="3"/>
  <c r="R376" i="3"/>
  <c r="Q376" i="3"/>
  <c r="P376" i="3"/>
  <c r="O376" i="3"/>
  <c r="N376" i="3"/>
  <c r="M376" i="3"/>
  <c r="L376" i="3" a="1"/>
  <c r="L376" i="3"/>
  <c r="K376" i="3"/>
  <c r="J376" i="3"/>
  <c r="I376" i="3" a="1"/>
  <c r="I376" i="3"/>
  <c r="G376" i="3"/>
  <c r="F376" i="3"/>
  <c r="C376" i="3"/>
  <c r="AN375" i="3"/>
  <c r="AM375" i="3"/>
  <c r="AL375" i="3"/>
  <c r="AK375" i="3"/>
  <c r="AJ375" i="3"/>
  <c r="AI375" i="3"/>
  <c r="AH375" i="3" a="1"/>
  <c r="AH375" i="3"/>
  <c r="AG375" i="3"/>
  <c r="AF375" i="3"/>
  <c r="AE375" i="3"/>
  <c r="AD375" i="3"/>
  <c r="AC375" i="3"/>
  <c r="AB375" i="3"/>
  <c r="AA375" i="3"/>
  <c r="Y375" i="3" a="1"/>
  <c r="Y375" i="3"/>
  <c r="X375" i="3" a="1"/>
  <c r="X375" i="3"/>
  <c r="W375" i="3" a="1"/>
  <c r="W375" i="3"/>
  <c r="V375" i="3" a="1"/>
  <c r="V375" i="3"/>
  <c r="T375" i="3"/>
  <c r="S375" i="3"/>
  <c r="R375" i="3"/>
  <c r="Q375" i="3"/>
  <c r="P375" i="3"/>
  <c r="O375" i="3"/>
  <c r="N375" i="3"/>
  <c r="M375" i="3"/>
  <c r="L375" i="3" a="1"/>
  <c r="L375" i="3"/>
  <c r="K375" i="3"/>
  <c r="J375" i="3"/>
  <c r="I375" i="3" a="1"/>
  <c r="I375" i="3"/>
  <c r="G375" i="3"/>
  <c r="F375" i="3"/>
  <c r="C375" i="3"/>
  <c r="AN374" i="3"/>
  <c r="AM374" i="3"/>
  <c r="AL374" i="3"/>
  <c r="AK374" i="3"/>
  <c r="AJ374" i="3"/>
  <c r="AI374" i="3"/>
  <c r="AH374" i="3" a="1"/>
  <c r="AH374" i="3"/>
  <c r="AG374" i="3"/>
  <c r="AF374" i="3"/>
  <c r="AE374" i="3"/>
  <c r="AD374" i="3"/>
  <c r="AC374" i="3"/>
  <c r="AB374" i="3"/>
  <c r="AA374" i="3"/>
  <c r="Y374" i="3" a="1"/>
  <c r="Y374" i="3"/>
  <c r="X374" i="3" a="1"/>
  <c r="X374" i="3"/>
  <c r="W374" i="3" a="1"/>
  <c r="W374" i="3"/>
  <c r="V374" i="3" a="1"/>
  <c r="V374" i="3"/>
  <c r="T374" i="3"/>
  <c r="S374" i="3"/>
  <c r="R374" i="3"/>
  <c r="Q374" i="3"/>
  <c r="P374" i="3"/>
  <c r="O374" i="3"/>
  <c r="N374" i="3"/>
  <c r="M374" i="3"/>
  <c r="L374" i="3" a="1"/>
  <c r="L374" i="3"/>
  <c r="K374" i="3"/>
  <c r="J374" i="3"/>
  <c r="I374" i="3" a="1"/>
  <c r="I374" i="3"/>
  <c r="G374" i="3"/>
  <c r="F374" i="3"/>
  <c r="C374" i="3"/>
  <c r="AN373" i="3"/>
  <c r="AM373" i="3"/>
  <c r="AL373" i="3"/>
  <c r="AK373" i="3"/>
  <c r="AJ373" i="3"/>
  <c r="AI373" i="3"/>
  <c r="AH373" i="3" a="1"/>
  <c r="AH373" i="3"/>
  <c r="AG373" i="3"/>
  <c r="AF373" i="3"/>
  <c r="AE373" i="3"/>
  <c r="AD373" i="3"/>
  <c r="AC373" i="3"/>
  <c r="AB373" i="3"/>
  <c r="AA373" i="3"/>
  <c r="Y373" i="3" a="1"/>
  <c r="Y373" i="3"/>
  <c r="X373" i="3" a="1"/>
  <c r="X373" i="3"/>
  <c r="W373" i="3" a="1"/>
  <c r="W373" i="3"/>
  <c r="V373" i="3" a="1"/>
  <c r="V373" i="3"/>
  <c r="T373" i="3"/>
  <c r="S373" i="3"/>
  <c r="R373" i="3"/>
  <c r="Q373" i="3"/>
  <c r="P373" i="3"/>
  <c r="O373" i="3"/>
  <c r="N373" i="3"/>
  <c r="M373" i="3"/>
  <c r="L373" i="3" a="1"/>
  <c r="L373" i="3"/>
  <c r="K373" i="3"/>
  <c r="J373" i="3"/>
  <c r="I373" i="3" a="1"/>
  <c r="I373" i="3"/>
  <c r="G373" i="3"/>
  <c r="F373" i="3"/>
  <c r="C373" i="3"/>
  <c r="AN372" i="3"/>
  <c r="AM372" i="3"/>
  <c r="AL372" i="3"/>
  <c r="AK372" i="3"/>
  <c r="AJ372" i="3"/>
  <c r="AI372" i="3"/>
  <c r="AH372" i="3" a="1"/>
  <c r="AH372" i="3"/>
  <c r="AG372" i="3"/>
  <c r="AF372" i="3"/>
  <c r="AE372" i="3"/>
  <c r="AD372" i="3"/>
  <c r="AC372" i="3"/>
  <c r="AB372" i="3"/>
  <c r="AA372" i="3"/>
  <c r="Y372" i="3" a="1"/>
  <c r="Y372" i="3"/>
  <c r="X372" i="3" a="1"/>
  <c r="X372" i="3"/>
  <c r="W372" i="3" a="1"/>
  <c r="W372" i="3"/>
  <c r="V372" i="3" a="1"/>
  <c r="V372" i="3"/>
  <c r="T372" i="3"/>
  <c r="S372" i="3"/>
  <c r="R372" i="3"/>
  <c r="Q372" i="3"/>
  <c r="P372" i="3"/>
  <c r="O372" i="3"/>
  <c r="N372" i="3"/>
  <c r="M372" i="3"/>
  <c r="L372" i="3" a="1"/>
  <c r="L372" i="3"/>
  <c r="K372" i="3"/>
  <c r="J372" i="3"/>
  <c r="I372" i="3" a="1"/>
  <c r="I372" i="3"/>
  <c r="G372" i="3"/>
  <c r="F372" i="3"/>
  <c r="C372" i="3"/>
  <c r="AN371" i="3"/>
  <c r="AM371" i="3"/>
  <c r="AL371" i="3"/>
  <c r="AK371" i="3"/>
  <c r="AJ371" i="3"/>
  <c r="AI371" i="3"/>
  <c r="AH371" i="3" a="1"/>
  <c r="AH371" i="3"/>
  <c r="AG371" i="3"/>
  <c r="AF371" i="3"/>
  <c r="AE371" i="3"/>
  <c r="AD371" i="3"/>
  <c r="AC371" i="3"/>
  <c r="AB371" i="3"/>
  <c r="AA371" i="3"/>
  <c r="Y371" i="3" a="1"/>
  <c r="Y371" i="3"/>
  <c r="X371" i="3" a="1"/>
  <c r="X371" i="3"/>
  <c r="W371" i="3" a="1"/>
  <c r="W371" i="3"/>
  <c r="V371" i="3" a="1"/>
  <c r="V371" i="3"/>
  <c r="T371" i="3"/>
  <c r="S371" i="3"/>
  <c r="R371" i="3"/>
  <c r="Q371" i="3"/>
  <c r="P371" i="3"/>
  <c r="O371" i="3"/>
  <c r="N371" i="3"/>
  <c r="M371" i="3"/>
  <c r="L371" i="3" a="1"/>
  <c r="L371" i="3"/>
  <c r="K371" i="3"/>
  <c r="J371" i="3"/>
  <c r="I371" i="3" a="1"/>
  <c r="I371" i="3"/>
  <c r="G371" i="3"/>
  <c r="F371" i="3"/>
  <c r="C371" i="3"/>
  <c r="AN370" i="3"/>
  <c r="AM370" i="3"/>
  <c r="AL370" i="3"/>
  <c r="AK370" i="3"/>
  <c r="AJ370" i="3"/>
  <c r="AI370" i="3"/>
  <c r="AH370" i="3" a="1"/>
  <c r="AH370" i="3"/>
  <c r="AG370" i="3"/>
  <c r="AF370" i="3"/>
  <c r="AE370" i="3"/>
  <c r="AD370" i="3"/>
  <c r="AC370" i="3"/>
  <c r="AB370" i="3"/>
  <c r="AA370" i="3"/>
  <c r="Y370" i="3" a="1"/>
  <c r="Y370" i="3"/>
  <c r="X370" i="3" a="1"/>
  <c r="X370" i="3"/>
  <c r="W370" i="3" a="1"/>
  <c r="W370" i="3"/>
  <c r="V370" i="3" a="1"/>
  <c r="V370" i="3"/>
  <c r="T370" i="3"/>
  <c r="S370" i="3"/>
  <c r="R370" i="3"/>
  <c r="Q370" i="3"/>
  <c r="P370" i="3"/>
  <c r="O370" i="3"/>
  <c r="N370" i="3"/>
  <c r="M370" i="3"/>
  <c r="L370" i="3" a="1"/>
  <c r="L370" i="3"/>
  <c r="K370" i="3"/>
  <c r="J370" i="3"/>
  <c r="I370" i="3" a="1"/>
  <c r="I370" i="3"/>
  <c r="G370" i="3"/>
  <c r="F370" i="3"/>
  <c r="C370" i="3"/>
  <c r="AN369" i="3"/>
  <c r="AM369" i="3"/>
  <c r="AL369" i="3"/>
  <c r="AK369" i="3"/>
  <c r="AJ369" i="3"/>
  <c r="AI369" i="3"/>
  <c r="AH369" i="3" a="1"/>
  <c r="AH369" i="3"/>
  <c r="AG369" i="3"/>
  <c r="AF369" i="3"/>
  <c r="AE369" i="3"/>
  <c r="AD369" i="3"/>
  <c r="AC369" i="3"/>
  <c r="AB369" i="3"/>
  <c r="AA369" i="3"/>
  <c r="Y369" i="3" a="1"/>
  <c r="Y369" i="3"/>
  <c r="X369" i="3" a="1"/>
  <c r="X369" i="3"/>
  <c r="W369" i="3" a="1"/>
  <c r="W369" i="3"/>
  <c r="V369" i="3" a="1"/>
  <c r="V369" i="3"/>
  <c r="T369" i="3"/>
  <c r="S369" i="3"/>
  <c r="R369" i="3"/>
  <c r="Q369" i="3"/>
  <c r="P369" i="3"/>
  <c r="O369" i="3"/>
  <c r="N369" i="3"/>
  <c r="M369" i="3"/>
  <c r="L369" i="3" a="1"/>
  <c r="L369" i="3"/>
  <c r="K369" i="3"/>
  <c r="J369" i="3"/>
  <c r="I369" i="3" a="1"/>
  <c r="I369" i="3"/>
  <c r="G369" i="3"/>
  <c r="F369" i="3"/>
  <c r="C369" i="3"/>
  <c r="AN368" i="3"/>
  <c r="AM368" i="3"/>
  <c r="AL368" i="3"/>
  <c r="AK368" i="3"/>
  <c r="AJ368" i="3"/>
  <c r="AI368" i="3"/>
  <c r="AH368" i="3" a="1"/>
  <c r="AH368" i="3"/>
  <c r="AG368" i="3"/>
  <c r="AF368" i="3"/>
  <c r="AE368" i="3"/>
  <c r="AD368" i="3"/>
  <c r="AC368" i="3"/>
  <c r="AB368" i="3"/>
  <c r="AA368" i="3"/>
  <c r="Y368" i="3" a="1"/>
  <c r="Y368" i="3"/>
  <c r="X368" i="3" a="1"/>
  <c r="X368" i="3"/>
  <c r="W368" i="3" a="1"/>
  <c r="W368" i="3"/>
  <c r="V368" i="3" a="1"/>
  <c r="V368" i="3"/>
  <c r="T368" i="3"/>
  <c r="S368" i="3"/>
  <c r="R368" i="3"/>
  <c r="Q368" i="3"/>
  <c r="P368" i="3"/>
  <c r="O368" i="3"/>
  <c r="N368" i="3"/>
  <c r="M368" i="3"/>
  <c r="L368" i="3" a="1"/>
  <c r="L368" i="3"/>
  <c r="K368" i="3"/>
  <c r="J368" i="3"/>
  <c r="I368" i="3" a="1"/>
  <c r="I368" i="3"/>
  <c r="G368" i="3"/>
  <c r="F368" i="3"/>
  <c r="C368" i="3"/>
  <c r="AN367" i="3"/>
  <c r="AM367" i="3"/>
  <c r="AL367" i="3"/>
  <c r="AK367" i="3"/>
  <c r="AJ367" i="3"/>
  <c r="AI367" i="3"/>
  <c r="AH367" i="3" a="1"/>
  <c r="AH367" i="3"/>
  <c r="AG367" i="3"/>
  <c r="AF367" i="3"/>
  <c r="AE367" i="3"/>
  <c r="AD367" i="3"/>
  <c r="AC367" i="3"/>
  <c r="AB367" i="3"/>
  <c r="AA367" i="3"/>
  <c r="Y367" i="3" a="1"/>
  <c r="Y367" i="3"/>
  <c r="X367" i="3" a="1"/>
  <c r="X367" i="3"/>
  <c r="W367" i="3" a="1"/>
  <c r="W367" i="3"/>
  <c r="V367" i="3" a="1"/>
  <c r="V367" i="3"/>
  <c r="T367" i="3"/>
  <c r="S367" i="3"/>
  <c r="R367" i="3"/>
  <c r="Q367" i="3"/>
  <c r="P367" i="3"/>
  <c r="O367" i="3"/>
  <c r="N367" i="3"/>
  <c r="M367" i="3"/>
  <c r="L367" i="3" a="1"/>
  <c r="L367" i="3"/>
  <c r="K367" i="3"/>
  <c r="J367" i="3"/>
  <c r="I367" i="3" a="1"/>
  <c r="I367" i="3"/>
  <c r="G367" i="3"/>
  <c r="F367" i="3"/>
  <c r="C367" i="3"/>
  <c r="AN366" i="3"/>
  <c r="AM366" i="3"/>
  <c r="AL366" i="3"/>
  <c r="AK366" i="3"/>
  <c r="AJ366" i="3"/>
  <c r="AI366" i="3"/>
  <c r="AH366" i="3" a="1"/>
  <c r="AH366" i="3"/>
  <c r="AG366" i="3"/>
  <c r="AF366" i="3"/>
  <c r="AE366" i="3"/>
  <c r="AD366" i="3"/>
  <c r="AC366" i="3"/>
  <c r="AB366" i="3"/>
  <c r="AA366" i="3"/>
  <c r="Y366" i="3" a="1"/>
  <c r="Y366" i="3"/>
  <c r="X366" i="3" a="1"/>
  <c r="X366" i="3"/>
  <c r="W366" i="3" a="1"/>
  <c r="W366" i="3"/>
  <c r="V366" i="3" a="1"/>
  <c r="V366" i="3"/>
  <c r="T366" i="3"/>
  <c r="S366" i="3"/>
  <c r="R366" i="3"/>
  <c r="Q366" i="3"/>
  <c r="P366" i="3"/>
  <c r="O366" i="3"/>
  <c r="N366" i="3"/>
  <c r="M366" i="3"/>
  <c r="L366" i="3" a="1"/>
  <c r="L366" i="3"/>
  <c r="K366" i="3"/>
  <c r="J366" i="3"/>
  <c r="I366" i="3" a="1"/>
  <c r="I366" i="3"/>
  <c r="G366" i="3"/>
  <c r="F366" i="3"/>
  <c r="C366" i="3"/>
  <c r="AN365" i="3"/>
  <c r="AM365" i="3"/>
  <c r="AL365" i="3"/>
  <c r="AK365" i="3"/>
  <c r="AJ365" i="3"/>
  <c r="AI365" i="3"/>
  <c r="AH365" i="3" a="1"/>
  <c r="AH365" i="3"/>
  <c r="AG365" i="3"/>
  <c r="AF365" i="3"/>
  <c r="AE365" i="3"/>
  <c r="AD365" i="3"/>
  <c r="AC365" i="3"/>
  <c r="AB365" i="3"/>
  <c r="AA365" i="3"/>
  <c r="Y365" i="3" a="1"/>
  <c r="Y365" i="3"/>
  <c r="X365" i="3" a="1"/>
  <c r="X365" i="3"/>
  <c r="W365" i="3" a="1"/>
  <c r="W365" i="3"/>
  <c r="V365" i="3" a="1"/>
  <c r="V365" i="3"/>
  <c r="T365" i="3"/>
  <c r="S365" i="3"/>
  <c r="R365" i="3"/>
  <c r="Q365" i="3"/>
  <c r="P365" i="3"/>
  <c r="O365" i="3"/>
  <c r="N365" i="3"/>
  <c r="M365" i="3"/>
  <c r="L365" i="3" a="1"/>
  <c r="L365" i="3"/>
  <c r="K365" i="3"/>
  <c r="J365" i="3"/>
  <c r="I365" i="3" a="1"/>
  <c r="I365" i="3"/>
  <c r="G365" i="3"/>
  <c r="F365" i="3"/>
  <c r="C365" i="3"/>
  <c r="AN364" i="3"/>
  <c r="AM364" i="3"/>
  <c r="AL364" i="3"/>
  <c r="AK364" i="3"/>
  <c r="AJ364" i="3"/>
  <c r="AI364" i="3"/>
  <c r="AH364" i="3" a="1"/>
  <c r="AH364" i="3"/>
  <c r="AG364" i="3"/>
  <c r="AF364" i="3"/>
  <c r="AE364" i="3"/>
  <c r="AD364" i="3"/>
  <c r="AC364" i="3"/>
  <c r="AB364" i="3"/>
  <c r="AA364" i="3"/>
  <c r="Y364" i="3" a="1"/>
  <c r="Y364" i="3"/>
  <c r="X364" i="3" a="1"/>
  <c r="X364" i="3"/>
  <c r="W364" i="3" a="1"/>
  <c r="W364" i="3"/>
  <c r="V364" i="3" a="1"/>
  <c r="V364" i="3"/>
  <c r="T364" i="3"/>
  <c r="S364" i="3"/>
  <c r="R364" i="3"/>
  <c r="Q364" i="3"/>
  <c r="P364" i="3"/>
  <c r="O364" i="3"/>
  <c r="N364" i="3"/>
  <c r="M364" i="3"/>
  <c r="L364" i="3" a="1"/>
  <c r="L364" i="3"/>
  <c r="K364" i="3"/>
  <c r="J364" i="3"/>
  <c r="I364" i="3" a="1"/>
  <c r="I364" i="3"/>
  <c r="G364" i="3"/>
  <c r="F364" i="3"/>
  <c r="C364" i="3"/>
  <c r="AN363" i="3"/>
  <c r="AM363" i="3"/>
  <c r="AL363" i="3"/>
  <c r="AK363" i="3"/>
  <c r="AJ363" i="3"/>
  <c r="AI363" i="3"/>
  <c r="AH363" i="3" a="1"/>
  <c r="AH363" i="3"/>
  <c r="AG363" i="3"/>
  <c r="AF363" i="3"/>
  <c r="AE363" i="3"/>
  <c r="AD363" i="3"/>
  <c r="AC363" i="3"/>
  <c r="AB363" i="3"/>
  <c r="AA363" i="3"/>
  <c r="Y363" i="3" a="1"/>
  <c r="Y363" i="3"/>
  <c r="X363" i="3" a="1"/>
  <c r="X363" i="3"/>
  <c r="W363" i="3" a="1"/>
  <c r="W363" i="3"/>
  <c r="V363" i="3" a="1"/>
  <c r="V363" i="3"/>
  <c r="T363" i="3"/>
  <c r="S363" i="3"/>
  <c r="Q363" i="3"/>
  <c r="P363" i="3"/>
  <c r="O363" i="3"/>
  <c r="N363" i="3"/>
  <c r="M363" i="3"/>
  <c r="L363" i="3" a="1"/>
  <c r="L363" i="3"/>
  <c r="K363" i="3"/>
  <c r="J363" i="3"/>
  <c r="I363" i="3" a="1"/>
  <c r="I363" i="3"/>
  <c r="G363" i="3"/>
  <c r="F363" i="3"/>
  <c r="C363" i="3"/>
  <c r="AN362" i="3"/>
  <c r="AM362" i="3"/>
  <c r="AL362" i="3"/>
  <c r="AK362" i="3"/>
  <c r="AJ362" i="3"/>
  <c r="AI362" i="3"/>
  <c r="AH362" i="3" a="1"/>
  <c r="AH362" i="3"/>
  <c r="AG362" i="3"/>
  <c r="AF362" i="3"/>
  <c r="AE362" i="3"/>
  <c r="AD362" i="3"/>
  <c r="AC362" i="3"/>
  <c r="AB362" i="3"/>
  <c r="AA362" i="3"/>
  <c r="Y362" i="3" a="1"/>
  <c r="Y362" i="3"/>
  <c r="X362" i="3" a="1"/>
  <c r="X362" i="3"/>
  <c r="W362" i="3" a="1"/>
  <c r="W362" i="3"/>
  <c r="V362" i="3" a="1"/>
  <c r="V362" i="3"/>
  <c r="T362" i="3"/>
  <c r="S362" i="3"/>
  <c r="Q362" i="3"/>
  <c r="P362" i="3"/>
  <c r="O362" i="3"/>
  <c r="N362" i="3"/>
  <c r="M362" i="3"/>
  <c r="L362" i="3" a="1"/>
  <c r="L362" i="3"/>
  <c r="K362" i="3"/>
  <c r="J362" i="3"/>
  <c r="I362" i="3" a="1"/>
  <c r="I362" i="3"/>
  <c r="G362" i="3"/>
  <c r="F362" i="3"/>
  <c r="C362" i="3"/>
  <c r="AN361" i="3"/>
  <c r="AM361" i="3"/>
  <c r="AL361" i="3"/>
  <c r="AK361" i="3"/>
  <c r="AJ361" i="3"/>
  <c r="AI361" i="3"/>
  <c r="AH361" i="3" a="1"/>
  <c r="AH361" i="3"/>
  <c r="AG361" i="3"/>
  <c r="AF361" i="3"/>
  <c r="AE361" i="3"/>
  <c r="AD361" i="3"/>
  <c r="AC361" i="3"/>
  <c r="AB361" i="3"/>
  <c r="AA361" i="3"/>
  <c r="Y361" i="3" a="1"/>
  <c r="Y361" i="3"/>
  <c r="X361" i="3" a="1"/>
  <c r="X361" i="3"/>
  <c r="W361" i="3" a="1"/>
  <c r="W361" i="3"/>
  <c r="V361" i="3" a="1"/>
  <c r="V361" i="3"/>
  <c r="T361" i="3"/>
  <c r="S361" i="3"/>
  <c r="Q361" i="3"/>
  <c r="P361" i="3"/>
  <c r="O361" i="3"/>
  <c r="N361" i="3"/>
  <c r="M361" i="3"/>
  <c r="L361" i="3" a="1"/>
  <c r="L361" i="3"/>
  <c r="K361" i="3"/>
  <c r="J361" i="3"/>
  <c r="I361" i="3" a="1"/>
  <c r="I361" i="3"/>
  <c r="G361" i="3"/>
  <c r="F361" i="3"/>
  <c r="C361" i="3"/>
  <c r="AN360" i="3"/>
  <c r="AM360" i="3"/>
  <c r="AL360" i="3"/>
  <c r="AK360" i="3"/>
  <c r="AJ360" i="3"/>
  <c r="AI360" i="3"/>
  <c r="AH360" i="3" a="1"/>
  <c r="AH360" i="3"/>
  <c r="AG360" i="3"/>
  <c r="AF360" i="3"/>
  <c r="AE360" i="3"/>
  <c r="AD360" i="3"/>
  <c r="AC360" i="3"/>
  <c r="AB360" i="3"/>
  <c r="AA360" i="3"/>
  <c r="Y360" i="3" a="1"/>
  <c r="Y360" i="3"/>
  <c r="X360" i="3" a="1"/>
  <c r="X360" i="3"/>
  <c r="W360" i="3" a="1"/>
  <c r="W360" i="3"/>
  <c r="V360" i="3" a="1"/>
  <c r="V360" i="3"/>
  <c r="T360" i="3"/>
  <c r="S360" i="3"/>
  <c r="Q360" i="3"/>
  <c r="P360" i="3"/>
  <c r="O360" i="3"/>
  <c r="N360" i="3"/>
  <c r="M360" i="3"/>
  <c r="L360" i="3" a="1"/>
  <c r="L360" i="3"/>
  <c r="K360" i="3"/>
  <c r="J360" i="3"/>
  <c r="I360" i="3" a="1"/>
  <c r="I360" i="3"/>
  <c r="G360" i="3"/>
  <c r="F360" i="3"/>
  <c r="C360" i="3"/>
  <c r="AN359" i="3"/>
  <c r="AM359" i="3"/>
  <c r="AL359" i="3"/>
  <c r="AK359" i="3"/>
  <c r="AJ359" i="3"/>
  <c r="AI359" i="3"/>
  <c r="AH359" i="3" a="1"/>
  <c r="AH359" i="3"/>
  <c r="AG359" i="3"/>
  <c r="AF359" i="3"/>
  <c r="AE359" i="3"/>
  <c r="AD359" i="3"/>
  <c r="AC359" i="3"/>
  <c r="AB359" i="3"/>
  <c r="AA359" i="3"/>
  <c r="Y359" i="3" a="1"/>
  <c r="Y359" i="3"/>
  <c r="X359" i="3" a="1"/>
  <c r="X359" i="3"/>
  <c r="W359" i="3" a="1"/>
  <c r="W359" i="3"/>
  <c r="V359" i="3" a="1"/>
  <c r="V359" i="3"/>
  <c r="T359" i="3"/>
  <c r="S359" i="3"/>
  <c r="Q359" i="3"/>
  <c r="P359" i="3"/>
  <c r="O359" i="3"/>
  <c r="N359" i="3"/>
  <c r="M359" i="3"/>
  <c r="L359" i="3" a="1"/>
  <c r="L359" i="3"/>
  <c r="K359" i="3"/>
  <c r="J359" i="3"/>
  <c r="I359" i="3" a="1"/>
  <c r="I359" i="3"/>
  <c r="G359" i="3"/>
  <c r="F359" i="3"/>
  <c r="C359" i="3"/>
  <c r="AN358" i="3"/>
  <c r="AM358" i="3"/>
  <c r="AL358" i="3"/>
  <c r="AK358" i="3"/>
  <c r="AJ358" i="3"/>
  <c r="AI358" i="3"/>
  <c r="AH358" i="3" a="1"/>
  <c r="AH358" i="3"/>
  <c r="AG358" i="3"/>
  <c r="AF358" i="3"/>
  <c r="AE358" i="3"/>
  <c r="AD358" i="3"/>
  <c r="AC358" i="3"/>
  <c r="AB358" i="3"/>
  <c r="AA358" i="3"/>
  <c r="Y358" i="3" a="1"/>
  <c r="Y358" i="3"/>
  <c r="X358" i="3" a="1"/>
  <c r="X358" i="3"/>
  <c r="W358" i="3" a="1"/>
  <c r="W358" i="3"/>
  <c r="V358" i="3" a="1"/>
  <c r="V358" i="3"/>
  <c r="T358" i="3"/>
  <c r="S358" i="3"/>
  <c r="Q358" i="3"/>
  <c r="P358" i="3"/>
  <c r="O358" i="3"/>
  <c r="N358" i="3"/>
  <c r="M358" i="3"/>
  <c r="L358" i="3" a="1"/>
  <c r="L358" i="3"/>
  <c r="K358" i="3"/>
  <c r="J358" i="3"/>
  <c r="I358" i="3" a="1"/>
  <c r="I358" i="3"/>
  <c r="G358" i="3"/>
  <c r="F358" i="3"/>
  <c r="C358" i="3"/>
  <c r="AN357" i="3"/>
  <c r="AM357" i="3"/>
  <c r="AL357" i="3"/>
  <c r="AK357" i="3"/>
  <c r="AJ357" i="3"/>
  <c r="AI357" i="3"/>
  <c r="AH357" i="3" a="1"/>
  <c r="AH357" i="3"/>
  <c r="AG357" i="3"/>
  <c r="AF357" i="3"/>
  <c r="AE357" i="3"/>
  <c r="AD357" i="3"/>
  <c r="AC357" i="3"/>
  <c r="AB357" i="3"/>
  <c r="AA357" i="3"/>
  <c r="Y357" i="3" a="1"/>
  <c r="Y357" i="3"/>
  <c r="X357" i="3" a="1"/>
  <c r="X357" i="3"/>
  <c r="W357" i="3" a="1"/>
  <c r="W357" i="3"/>
  <c r="V357" i="3" a="1"/>
  <c r="V357" i="3"/>
  <c r="T357" i="3"/>
  <c r="S357" i="3"/>
  <c r="Q357" i="3"/>
  <c r="P357" i="3"/>
  <c r="O357" i="3"/>
  <c r="N357" i="3"/>
  <c r="M357" i="3"/>
  <c r="L357" i="3" a="1"/>
  <c r="L357" i="3"/>
  <c r="K357" i="3"/>
  <c r="J357" i="3"/>
  <c r="I357" i="3" a="1"/>
  <c r="I357" i="3"/>
  <c r="G357" i="3"/>
  <c r="F357" i="3"/>
  <c r="C357" i="3"/>
  <c r="AN356" i="3"/>
  <c r="AM356" i="3"/>
  <c r="AL356" i="3"/>
  <c r="AK356" i="3"/>
  <c r="AJ356" i="3"/>
  <c r="AI356" i="3"/>
  <c r="AH356" i="3" a="1"/>
  <c r="AH356" i="3"/>
  <c r="AG356" i="3"/>
  <c r="AF356" i="3"/>
  <c r="AE356" i="3"/>
  <c r="AD356" i="3"/>
  <c r="AC356" i="3"/>
  <c r="AB356" i="3"/>
  <c r="AA356" i="3"/>
  <c r="Y356" i="3" a="1"/>
  <c r="Y356" i="3"/>
  <c r="X356" i="3" a="1"/>
  <c r="X356" i="3"/>
  <c r="W356" i="3" a="1"/>
  <c r="W356" i="3"/>
  <c r="V356" i="3" a="1"/>
  <c r="V356" i="3"/>
  <c r="T356" i="3"/>
  <c r="S356" i="3"/>
  <c r="Q356" i="3"/>
  <c r="P356" i="3"/>
  <c r="O356" i="3"/>
  <c r="N356" i="3"/>
  <c r="M356" i="3"/>
  <c r="L356" i="3" a="1"/>
  <c r="L356" i="3"/>
  <c r="K356" i="3"/>
  <c r="J356" i="3"/>
  <c r="I356" i="3" a="1"/>
  <c r="I356" i="3"/>
  <c r="G356" i="3"/>
  <c r="F356" i="3"/>
  <c r="C356" i="3"/>
  <c r="AN355" i="3"/>
  <c r="AM355" i="3"/>
  <c r="AL355" i="3"/>
  <c r="AK355" i="3"/>
  <c r="AJ355" i="3"/>
  <c r="AI355" i="3"/>
  <c r="AH355" i="3" a="1"/>
  <c r="AH355" i="3"/>
  <c r="AG355" i="3"/>
  <c r="AF355" i="3"/>
  <c r="AE355" i="3"/>
  <c r="AD355" i="3"/>
  <c r="AC355" i="3"/>
  <c r="AB355" i="3"/>
  <c r="AA355" i="3"/>
  <c r="Y355" i="3" a="1"/>
  <c r="Y355" i="3"/>
  <c r="X355" i="3" a="1"/>
  <c r="X355" i="3"/>
  <c r="W355" i="3" a="1"/>
  <c r="W355" i="3"/>
  <c r="V355" i="3" a="1"/>
  <c r="V355" i="3"/>
  <c r="T355" i="3"/>
  <c r="S355" i="3"/>
  <c r="Q355" i="3"/>
  <c r="P355" i="3"/>
  <c r="O355" i="3"/>
  <c r="N355" i="3"/>
  <c r="M355" i="3"/>
  <c r="L355" i="3" a="1"/>
  <c r="L355" i="3"/>
  <c r="K355" i="3"/>
  <c r="J355" i="3"/>
  <c r="I355" i="3" a="1"/>
  <c r="I355" i="3"/>
  <c r="G355" i="3"/>
  <c r="F355" i="3"/>
  <c r="C355" i="3"/>
  <c r="AN354" i="3"/>
  <c r="AM354" i="3"/>
  <c r="AL354" i="3"/>
  <c r="AK354" i="3"/>
  <c r="AJ354" i="3"/>
  <c r="AI354" i="3"/>
  <c r="AH354" i="3" a="1"/>
  <c r="AH354" i="3"/>
  <c r="AG354" i="3"/>
  <c r="AF354" i="3"/>
  <c r="AE354" i="3"/>
  <c r="AD354" i="3"/>
  <c r="AC354" i="3"/>
  <c r="AB354" i="3"/>
  <c r="AA354" i="3"/>
  <c r="Y354" i="3" a="1"/>
  <c r="Y354" i="3"/>
  <c r="X354" i="3" a="1"/>
  <c r="X354" i="3"/>
  <c r="W354" i="3" a="1"/>
  <c r="W354" i="3"/>
  <c r="V354" i="3" a="1"/>
  <c r="V354" i="3"/>
  <c r="T354" i="3"/>
  <c r="S354" i="3"/>
  <c r="Q354" i="3"/>
  <c r="P354" i="3"/>
  <c r="O354" i="3"/>
  <c r="N354" i="3"/>
  <c r="M354" i="3"/>
  <c r="L354" i="3" a="1"/>
  <c r="L354" i="3"/>
  <c r="K354" i="3"/>
  <c r="J354" i="3"/>
  <c r="I354" i="3" a="1"/>
  <c r="I354" i="3"/>
  <c r="G354" i="3"/>
  <c r="F354" i="3"/>
  <c r="C354" i="3"/>
  <c r="AN353" i="3"/>
  <c r="AM353" i="3"/>
  <c r="AL353" i="3"/>
  <c r="AK353" i="3"/>
  <c r="AJ353" i="3"/>
  <c r="AI353" i="3"/>
  <c r="AH353" i="3" a="1"/>
  <c r="AH353" i="3"/>
  <c r="AG353" i="3"/>
  <c r="AF353" i="3"/>
  <c r="AE353" i="3"/>
  <c r="AD353" i="3"/>
  <c r="AC353" i="3"/>
  <c r="AB353" i="3"/>
  <c r="AA353" i="3"/>
  <c r="Y353" i="3" a="1"/>
  <c r="Y353" i="3"/>
  <c r="X353" i="3" a="1"/>
  <c r="X353" i="3"/>
  <c r="W353" i="3" a="1"/>
  <c r="W353" i="3"/>
  <c r="V353" i="3" a="1"/>
  <c r="V353" i="3"/>
  <c r="T353" i="3"/>
  <c r="S353" i="3"/>
  <c r="Q353" i="3"/>
  <c r="P353" i="3"/>
  <c r="O353" i="3"/>
  <c r="N353" i="3"/>
  <c r="M353" i="3"/>
  <c r="L353" i="3" a="1"/>
  <c r="L353" i="3"/>
  <c r="K353" i="3"/>
  <c r="J353" i="3"/>
  <c r="I353" i="3" a="1"/>
  <c r="I353" i="3"/>
  <c r="G353" i="3"/>
  <c r="F353" i="3"/>
  <c r="C353" i="3"/>
  <c r="AN352" i="3"/>
  <c r="AM352" i="3"/>
  <c r="AL352" i="3"/>
  <c r="AK352" i="3"/>
  <c r="AJ352" i="3"/>
  <c r="AI352" i="3"/>
  <c r="AH352" i="3" a="1"/>
  <c r="AH352" i="3"/>
  <c r="AG352" i="3"/>
  <c r="AF352" i="3"/>
  <c r="AE352" i="3"/>
  <c r="AD352" i="3"/>
  <c r="AC352" i="3"/>
  <c r="AB352" i="3"/>
  <c r="AA352" i="3"/>
  <c r="Y352" i="3" a="1"/>
  <c r="Y352" i="3"/>
  <c r="X352" i="3" a="1"/>
  <c r="X352" i="3"/>
  <c r="W352" i="3" a="1"/>
  <c r="W352" i="3"/>
  <c r="V352" i="3" a="1"/>
  <c r="V352" i="3"/>
  <c r="T352" i="3"/>
  <c r="S352" i="3"/>
  <c r="Q352" i="3"/>
  <c r="P352" i="3"/>
  <c r="O352" i="3"/>
  <c r="N352" i="3"/>
  <c r="M352" i="3"/>
  <c r="L352" i="3" a="1"/>
  <c r="L352" i="3"/>
  <c r="K352" i="3"/>
  <c r="J352" i="3"/>
  <c r="I352" i="3" a="1"/>
  <c r="I352" i="3"/>
  <c r="G352" i="3"/>
  <c r="F352" i="3"/>
  <c r="C352" i="3"/>
  <c r="AN351" i="3"/>
  <c r="AM351" i="3"/>
  <c r="AL351" i="3"/>
  <c r="AK351" i="3"/>
  <c r="AJ351" i="3"/>
  <c r="AI351" i="3"/>
  <c r="AH351" i="3" a="1"/>
  <c r="AH351" i="3"/>
  <c r="AG351" i="3"/>
  <c r="AF351" i="3"/>
  <c r="AE351" i="3"/>
  <c r="AD351" i="3"/>
  <c r="AC351" i="3"/>
  <c r="AB351" i="3"/>
  <c r="AA351" i="3"/>
  <c r="Y351" i="3" a="1"/>
  <c r="Y351" i="3"/>
  <c r="X351" i="3" a="1"/>
  <c r="X351" i="3"/>
  <c r="W351" i="3" a="1"/>
  <c r="W351" i="3"/>
  <c r="V351" i="3" a="1"/>
  <c r="V351" i="3"/>
  <c r="T351" i="3"/>
  <c r="S351" i="3"/>
  <c r="Q351" i="3"/>
  <c r="P351" i="3"/>
  <c r="O351" i="3"/>
  <c r="N351" i="3"/>
  <c r="M351" i="3"/>
  <c r="L351" i="3" a="1"/>
  <c r="L351" i="3"/>
  <c r="K351" i="3"/>
  <c r="J351" i="3"/>
  <c r="I351" i="3" a="1"/>
  <c r="I351" i="3"/>
  <c r="G351" i="3"/>
  <c r="F351" i="3"/>
  <c r="C351" i="3"/>
  <c r="AN350" i="3"/>
  <c r="AM350" i="3"/>
  <c r="AL350" i="3"/>
  <c r="AK350" i="3"/>
  <c r="AJ350" i="3"/>
  <c r="AI350" i="3"/>
  <c r="AH350" i="3" a="1"/>
  <c r="AH350" i="3"/>
  <c r="AG350" i="3"/>
  <c r="AF350" i="3"/>
  <c r="AE350" i="3"/>
  <c r="AD350" i="3"/>
  <c r="AC350" i="3"/>
  <c r="AB350" i="3"/>
  <c r="AA350" i="3"/>
  <c r="Y350" i="3" a="1"/>
  <c r="Y350" i="3"/>
  <c r="X350" i="3" a="1"/>
  <c r="X350" i="3"/>
  <c r="W350" i="3" a="1"/>
  <c r="W350" i="3"/>
  <c r="V350" i="3" a="1"/>
  <c r="V350" i="3"/>
  <c r="T350" i="3"/>
  <c r="S350" i="3"/>
  <c r="Q350" i="3"/>
  <c r="P350" i="3"/>
  <c r="O350" i="3"/>
  <c r="N350" i="3"/>
  <c r="M350" i="3"/>
  <c r="L350" i="3" a="1"/>
  <c r="L350" i="3"/>
  <c r="K350" i="3"/>
  <c r="J350" i="3"/>
  <c r="I350" i="3" a="1"/>
  <c r="I350" i="3"/>
  <c r="G350" i="3"/>
  <c r="F350" i="3"/>
  <c r="C350" i="3"/>
  <c r="AN349" i="3"/>
  <c r="AM349" i="3"/>
  <c r="AL349" i="3"/>
  <c r="AK349" i="3"/>
  <c r="AJ349" i="3"/>
  <c r="AI349" i="3"/>
  <c r="AH349" i="3" a="1"/>
  <c r="AH349" i="3"/>
  <c r="AG349" i="3"/>
  <c r="AF349" i="3"/>
  <c r="AE349" i="3"/>
  <c r="AD349" i="3"/>
  <c r="AC349" i="3"/>
  <c r="AB349" i="3"/>
  <c r="AA349" i="3"/>
  <c r="Y349" i="3" a="1"/>
  <c r="Y349" i="3"/>
  <c r="X349" i="3" a="1"/>
  <c r="X349" i="3"/>
  <c r="W349" i="3" a="1"/>
  <c r="W349" i="3"/>
  <c r="V349" i="3" a="1"/>
  <c r="V349" i="3"/>
  <c r="T349" i="3"/>
  <c r="S349" i="3"/>
  <c r="Q349" i="3"/>
  <c r="P349" i="3"/>
  <c r="O349" i="3"/>
  <c r="N349" i="3"/>
  <c r="M349" i="3"/>
  <c r="L349" i="3" a="1"/>
  <c r="L349" i="3"/>
  <c r="K349" i="3"/>
  <c r="J349" i="3"/>
  <c r="I349" i="3" a="1"/>
  <c r="I349" i="3"/>
  <c r="G349" i="3"/>
  <c r="F349" i="3"/>
  <c r="C349" i="3"/>
  <c r="AN348" i="3"/>
  <c r="AM348" i="3"/>
  <c r="AL348" i="3"/>
  <c r="AK348" i="3"/>
  <c r="AJ348" i="3"/>
  <c r="AI348" i="3"/>
  <c r="AH348" i="3" a="1"/>
  <c r="AH348" i="3"/>
  <c r="AG348" i="3"/>
  <c r="AF348" i="3"/>
  <c r="AE348" i="3"/>
  <c r="AD348" i="3"/>
  <c r="AC348" i="3"/>
  <c r="AB348" i="3"/>
  <c r="AA348" i="3"/>
  <c r="Y348" i="3" a="1"/>
  <c r="Y348" i="3"/>
  <c r="X348" i="3" a="1"/>
  <c r="X348" i="3"/>
  <c r="W348" i="3" a="1"/>
  <c r="W348" i="3"/>
  <c r="V348" i="3" a="1"/>
  <c r="V348" i="3"/>
  <c r="T348" i="3"/>
  <c r="S348" i="3"/>
  <c r="Q348" i="3"/>
  <c r="P348" i="3"/>
  <c r="O348" i="3"/>
  <c r="N348" i="3"/>
  <c r="M348" i="3"/>
  <c r="L348" i="3" a="1"/>
  <c r="L348" i="3"/>
  <c r="K348" i="3"/>
  <c r="J348" i="3"/>
  <c r="I348" i="3" a="1"/>
  <c r="I348" i="3"/>
  <c r="G348" i="3"/>
  <c r="F348" i="3"/>
  <c r="C348" i="3"/>
  <c r="AN347" i="3"/>
  <c r="AM347" i="3"/>
  <c r="AL347" i="3"/>
  <c r="AK347" i="3"/>
  <c r="AJ347" i="3"/>
  <c r="AI347" i="3"/>
  <c r="AH347" i="3" a="1"/>
  <c r="AH347" i="3"/>
  <c r="AG347" i="3"/>
  <c r="AF347" i="3"/>
  <c r="AE347" i="3"/>
  <c r="AD347" i="3"/>
  <c r="AC347" i="3"/>
  <c r="AB347" i="3"/>
  <c r="AA347" i="3"/>
  <c r="Y347" i="3" a="1"/>
  <c r="Y347" i="3"/>
  <c r="X347" i="3" a="1"/>
  <c r="X347" i="3"/>
  <c r="W347" i="3" a="1"/>
  <c r="W347" i="3"/>
  <c r="V347" i="3" a="1"/>
  <c r="V347" i="3"/>
  <c r="T347" i="3"/>
  <c r="S347" i="3"/>
  <c r="Q347" i="3"/>
  <c r="P347" i="3"/>
  <c r="O347" i="3"/>
  <c r="N347" i="3"/>
  <c r="M347" i="3"/>
  <c r="L347" i="3" a="1"/>
  <c r="L347" i="3"/>
  <c r="K347" i="3"/>
  <c r="J347" i="3"/>
  <c r="I347" i="3" a="1"/>
  <c r="I347" i="3"/>
  <c r="G347" i="3"/>
  <c r="F347" i="3"/>
  <c r="C347" i="3"/>
  <c r="AN346" i="3"/>
  <c r="AM346" i="3"/>
  <c r="AL346" i="3"/>
  <c r="AK346" i="3"/>
  <c r="AJ346" i="3"/>
  <c r="AI346" i="3"/>
  <c r="AH346" i="3" a="1"/>
  <c r="AH346" i="3"/>
  <c r="AG346" i="3"/>
  <c r="AF346" i="3"/>
  <c r="AE346" i="3"/>
  <c r="AD346" i="3"/>
  <c r="AC346" i="3"/>
  <c r="AB346" i="3"/>
  <c r="AA346" i="3"/>
  <c r="Y346" i="3" a="1"/>
  <c r="Y346" i="3"/>
  <c r="X346" i="3" a="1"/>
  <c r="X346" i="3"/>
  <c r="W346" i="3" a="1"/>
  <c r="W346" i="3"/>
  <c r="V346" i="3" a="1"/>
  <c r="V346" i="3"/>
  <c r="T346" i="3"/>
  <c r="S346" i="3"/>
  <c r="Q346" i="3"/>
  <c r="P346" i="3"/>
  <c r="O346" i="3"/>
  <c r="N346" i="3"/>
  <c r="M346" i="3"/>
  <c r="L346" i="3" a="1"/>
  <c r="L346" i="3"/>
  <c r="K346" i="3"/>
  <c r="J346" i="3"/>
  <c r="I346" i="3" a="1"/>
  <c r="I346" i="3"/>
  <c r="G346" i="3"/>
  <c r="F346" i="3"/>
  <c r="C346" i="3"/>
  <c r="AN345" i="3"/>
  <c r="AM345" i="3"/>
  <c r="AL345" i="3"/>
  <c r="AK345" i="3"/>
  <c r="AJ345" i="3"/>
  <c r="AI345" i="3"/>
  <c r="AH345" i="3" a="1"/>
  <c r="AH345" i="3"/>
  <c r="AG345" i="3"/>
  <c r="AF345" i="3"/>
  <c r="AE345" i="3"/>
  <c r="AD345" i="3"/>
  <c r="AB345" i="3"/>
  <c r="AA345" i="3"/>
  <c r="Y345" i="3" a="1"/>
  <c r="Y345" i="3"/>
  <c r="X345" i="3" a="1"/>
  <c r="X345" i="3"/>
  <c r="W345" i="3" a="1"/>
  <c r="W345" i="3"/>
  <c r="V345" i="3" a="1"/>
  <c r="V345" i="3"/>
  <c r="T345" i="3"/>
  <c r="S345" i="3"/>
  <c r="R345" i="3"/>
  <c r="Q345" i="3"/>
  <c r="P345" i="3"/>
  <c r="O345" i="3"/>
  <c r="N345" i="3"/>
  <c r="M345" i="3"/>
  <c r="L345" i="3" a="1"/>
  <c r="L345" i="3"/>
  <c r="K345" i="3"/>
  <c r="J345" i="3"/>
  <c r="I345" i="3" a="1"/>
  <c r="I345" i="3"/>
  <c r="G345" i="3"/>
  <c r="F345" i="3"/>
  <c r="C345" i="3"/>
  <c r="AN344" i="3"/>
  <c r="AM344" i="3"/>
  <c r="AL344" i="3"/>
  <c r="AK344" i="3"/>
  <c r="AJ344" i="3"/>
  <c r="AI344" i="3"/>
  <c r="AH344" i="3" a="1"/>
  <c r="AH344" i="3"/>
  <c r="AG344" i="3"/>
  <c r="AF344" i="3"/>
  <c r="AE344" i="3"/>
  <c r="AD344" i="3"/>
  <c r="AB344" i="3"/>
  <c r="AA344" i="3"/>
  <c r="Y344" i="3" a="1"/>
  <c r="Y344" i="3"/>
  <c r="X344" i="3" a="1"/>
  <c r="X344" i="3"/>
  <c r="W344" i="3" a="1"/>
  <c r="W344" i="3"/>
  <c r="V344" i="3" a="1"/>
  <c r="V344" i="3"/>
  <c r="T344" i="3"/>
  <c r="S344" i="3"/>
  <c r="R344" i="3"/>
  <c r="Q344" i="3"/>
  <c r="P344" i="3"/>
  <c r="O344" i="3"/>
  <c r="N344" i="3"/>
  <c r="M344" i="3"/>
  <c r="L344" i="3" a="1"/>
  <c r="L344" i="3"/>
  <c r="K344" i="3"/>
  <c r="J344" i="3"/>
  <c r="I344" i="3" a="1"/>
  <c r="I344" i="3"/>
  <c r="G344" i="3"/>
  <c r="F344" i="3"/>
  <c r="C344" i="3"/>
  <c r="AN343" i="3"/>
  <c r="AM343" i="3"/>
  <c r="AL343" i="3"/>
  <c r="AK343" i="3"/>
  <c r="AJ343" i="3"/>
  <c r="AI343" i="3"/>
  <c r="AH343" i="3" a="1"/>
  <c r="AH343" i="3"/>
  <c r="AG343" i="3"/>
  <c r="AF343" i="3"/>
  <c r="AE343" i="3"/>
  <c r="AD343" i="3"/>
  <c r="AC343" i="3"/>
  <c r="AB343" i="3"/>
  <c r="AA343" i="3"/>
  <c r="Y343" i="3" a="1"/>
  <c r="Y343" i="3"/>
  <c r="X343" i="3" a="1"/>
  <c r="X343" i="3"/>
  <c r="W343" i="3" a="1"/>
  <c r="W343" i="3"/>
  <c r="V343" i="3" a="1"/>
  <c r="V343" i="3"/>
  <c r="T343" i="3"/>
  <c r="S343" i="3"/>
  <c r="R343" i="3"/>
  <c r="Q343" i="3"/>
  <c r="P343" i="3"/>
  <c r="O343" i="3"/>
  <c r="N343" i="3"/>
  <c r="M343" i="3"/>
  <c r="L343" i="3" a="1"/>
  <c r="L343" i="3"/>
  <c r="K343" i="3"/>
  <c r="J343" i="3"/>
  <c r="I343" i="3" a="1"/>
  <c r="I343" i="3"/>
  <c r="G343" i="3"/>
  <c r="F343" i="3"/>
  <c r="C343" i="3"/>
  <c r="AN342" i="3"/>
  <c r="AM342" i="3"/>
  <c r="AL342" i="3"/>
  <c r="AK342" i="3"/>
  <c r="AJ342" i="3"/>
  <c r="AI342" i="3"/>
  <c r="AH342" i="3" a="1"/>
  <c r="AH342" i="3"/>
  <c r="AG342" i="3"/>
  <c r="AF342" i="3"/>
  <c r="AE342" i="3"/>
  <c r="AD342" i="3"/>
  <c r="AC342" i="3"/>
  <c r="AB342" i="3"/>
  <c r="AA342" i="3"/>
  <c r="Y342" i="3" a="1"/>
  <c r="Y342" i="3"/>
  <c r="X342" i="3" a="1"/>
  <c r="X342" i="3"/>
  <c r="W342" i="3" a="1"/>
  <c r="W342" i="3"/>
  <c r="V342" i="3" a="1"/>
  <c r="V342" i="3"/>
  <c r="T342" i="3"/>
  <c r="S342" i="3"/>
  <c r="R342" i="3"/>
  <c r="Q342" i="3"/>
  <c r="P342" i="3"/>
  <c r="O342" i="3"/>
  <c r="N342" i="3"/>
  <c r="M342" i="3"/>
  <c r="L342" i="3" a="1"/>
  <c r="L342" i="3"/>
  <c r="K342" i="3"/>
  <c r="J342" i="3"/>
  <c r="I342" i="3" a="1"/>
  <c r="I342" i="3"/>
  <c r="G342" i="3"/>
  <c r="F342" i="3"/>
  <c r="C342" i="3"/>
  <c r="AN341" i="3"/>
  <c r="AM341" i="3"/>
  <c r="AL341" i="3"/>
  <c r="AK341" i="3"/>
  <c r="AJ341" i="3"/>
  <c r="AI341" i="3"/>
  <c r="AH341" i="3" a="1"/>
  <c r="AH341" i="3"/>
  <c r="AG341" i="3"/>
  <c r="AF341" i="3"/>
  <c r="AE341" i="3"/>
  <c r="AD341" i="3"/>
  <c r="AC341" i="3"/>
  <c r="AB341" i="3"/>
  <c r="AA341" i="3"/>
  <c r="Y341" i="3" a="1"/>
  <c r="Y341" i="3"/>
  <c r="X341" i="3" a="1"/>
  <c r="X341" i="3"/>
  <c r="W341" i="3" a="1"/>
  <c r="W341" i="3"/>
  <c r="V341" i="3" a="1"/>
  <c r="V341" i="3"/>
  <c r="T341" i="3"/>
  <c r="S341" i="3"/>
  <c r="R341" i="3"/>
  <c r="Q341" i="3"/>
  <c r="P341" i="3"/>
  <c r="O341" i="3"/>
  <c r="N341" i="3"/>
  <c r="M341" i="3"/>
  <c r="L341" i="3" a="1"/>
  <c r="L341" i="3"/>
  <c r="K341" i="3"/>
  <c r="J341" i="3"/>
  <c r="I341" i="3" a="1"/>
  <c r="I341" i="3"/>
  <c r="G341" i="3"/>
  <c r="F341" i="3"/>
  <c r="C341" i="3"/>
  <c r="AN340" i="3"/>
  <c r="AM340" i="3"/>
  <c r="AL340" i="3"/>
  <c r="AK340" i="3"/>
  <c r="AJ340" i="3"/>
  <c r="AI340" i="3"/>
  <c r="AH340" i="3" a="1"/>
  <c r="AH340" i="3"/>
  <c r="AG340" i="3"/>
  <c r="AF340" i="3"/>
  <c r="AE340" i="3"/>
  <c r="AD340" i="3"/>
  <c r="AC340" i="3"/>
  <c r="AB340" i="3"/>
  <c r="AA340" i="3"/>
  <c r="Y340" i="3" a="1"/>
  <c r="Y340" i="3"/>
  <c r="X340" i="3" a="1"/>
  <c r="X340" i="3"/>
  <c r="W340" i="3" a="1"/>
  <c r="W340" i="3"/>
  <c r="V340" i="3" a="1"/>
  <c r="V340" i="3"/>
  <c r="T340" i="3"/>
  <c r="S340" i="3"/>
  <c r="R340" i="3"/>
  <c r="Q340" i="3"/>
  <c r="P340" i="3"/>
  <c r="O340" i="3"/>
  <c r="N340" i="3"/>
  <c r="M340" i="3"/>
  <c r="L340" i="3" a="1"/>
  <c r="L340" i="3"/>
  <c r="K340" i="3"/>
  <c r="J340" i="3"/>
  <c r="I340" i="3" a="1"/>
  <c r="I340" i="3"/>
  <c r="G340" i="3"/>
  <c r="F340" i="3"/>
  <c r="C340" i="3"/>
  <c r="AN339" i="3"/>
  <c r="AM339" i="3"/>
  <c r="AL339" i="3"/>
  <c r="AK339" i="3"/>
  <c r="AJ339" i="3"/>
  <c r="AI339" i="3"/>
  <c r="AH339" i="3" a="1"/>
  <c r="AH339" i="3"/>
  <c r="AG339" i="3"/>
  <c r="AF339" i="3"/>
  <c r="AE339" i="3"/>
  <c r="AD339" i="3"/>
  <c r="AC339" i="3"/>
  <c r="AB339" i="3"/>
  <c r="AA339" i="3"/>
  <c r="Y339" i="3" a="1"/>
  <c r="Y339" i="3"/>
  <c r="X339" i="3" a="1"/>
  <c r="X339" i="3"/>
  <c r="W339" i="3" a="1"/>
  <c r="W339" i="3"/>
  <c r="V339" i="3" a="1"/>
  <c r="V339" i="3"/>
  <c r="T339" i="3"/>
  <c r="S339" i="3"/>
  <c r="R339" i="3"/>
  <c r="Q339" i="3"/>
  <c r="P339" i="3"/>
  <c r="O339" i="3"/>
  <c r="N339" i="3"/>
  <c r="M339" i="3"/>
  <c r="L339" i="3" a="1"/>
  <c r="L339" i="3"/>
  <c r="K339" i="3"/>
  <c r="J339" i="3"/>
  <c r="I339" i="3" a="1"/>
  <c r="I339" i="3"/>
  <c r="G339" i="3"/>
  <c r="F339" i="3"/>
  <c r="C339" i="3"/>
  <c r="AN338" i="3"/>
  <c r="AM338" i="3"/>
  <c r="AL338" i="3"/>
  <c r="AK338" i="3"/>
  <c r="AJ338" i="3"/>
  <c r="AI338" i="3"/>
  <c r="AH338" i="3" a="1"/>
  <c r="AH338" i="3"/>
  <c r="AG338" i="3"/>
  <c r="AF338" i="3"/>
  <c r="AE338" i="3"/>
  <c r="AD338" i="3"/>
  <c r="AC338" i="3"/>
  <c r="AB338" i="3"/>
  <c r="AA338" i="3"/>
  <c r="Y338" i="3" a="1"/>
  <c r="Y338" i="3"/>
  <c r="X338" i="3" a="1"/>
  <c r="X338" i="3"/>
  <c r="W338" i="3" a="1"/>
  <c r="W338" i="3"/>
  <c r="V338" i="3" a="1"/>
  <c r="V338" i="3"/>
  <c r="T338" i="3"/>
  <c r="S338" i="3"/>
  <c r="R338" i="3"/>
  <c r="Q338" i="3"/>
  <c r="P338" i="3"/>
  <c r="O338" i="3"/>
  <c r="N338" i="3"/>
  <c r="M338" i="3"/>
  <c r="L338" i="3" a="1"/>
  <c r="L338" i="3"/>
  <c r="K338" i="3"/>
  <c r="J338" i="3"/>
  <c r="I338" i="3" a="1"/>
  <c r="I338" i="3"/>
  <c r="G338" i="3"/>
  <c r="F338" i="3"/>
  <c r="C338" i="3"/>
  <c r="AN337" i="3"/>
  <c r="AM337" i="3"/>
  <c r="AL337" i="3"/>
  <c r="AK337" i="3"/>
  <c r="AJ337" i="3"/>
  <c r="AI337" i="3"/>
  <c r="AH337" i="3" a="1"/>
  <c r="AH337" i="3"/>
  <c r="AG337" i="3"/>
  <c r="AF337" i="3"/>
  <c r="AE337" i="3"/>
  <c r="AD337" i="3"/>
  <c r="AC337" i="3"/>
  <c r="AB337" i="3"/>
  <c r="AA337" i="3"/>
  <c r="Y337" i="3" a="1"/>
  <c r="Y337" i="3"/>
  <c r="X337" i="3" a="1"/>
  <c r="X337" i="3"/>
  <c r="W337" i="3" a="1"/>
  <c r="W337" i="3"/>
  <c r="V337" i="3" a="1"/>
  <c r="V337" i="3"/>
  <c r="T337" i="3"/>
  <c r="S337" i="3"/>
  <c r="R337" i="3"/>
  <c r="Q337" i="3"/>
  <c r="P337" i="3"/>
  <c r="O337" i="3"/>
  <c r="N337" i="3"/>
  <c r="M337" i="3"/>
  <c r="L337" i="3" a="1"/>
  <c r="L337" i="3"/>
  <c r="K337" i="3"/>
  <c r="J337" i="3"/>
  <c r="I337" i="3" a="1"/>
  <c r="I337" i="3"/>
  <c r="G337" i="3"/>
  <c r="F337" i="3"/>
  <c r="C337" i="3"/>
  <c r="AN336" i="3"/>
  <c r="AM336" i="3"/>
  <c r="AL336" i="3"/>
  <c r="AK336" i="3"/>
  <c r="AJ336" i="3"/>
  <c r="AI336" i="3"/>
  <c r="AH336" i="3" a="1"/>
  <c r="AH336" i="3"/>
  <c r="AG336" i="3"/>
  <c r="AF336" i="3"/>
  <c r="AE336" i="3"/>
  <c r="AD336" i="3"/>
  <c r="AC336" i="3"/>
  <c r="AB336" i="3"/>
  <c r="AA336" i="3"/>
  <c r="Y336" i="3" a="1"/>
  <c r="Y336" i="3"/>
  <c r="X336" i="3" a="1"/>
  <c r="X336" i="3"/>
  <c r="W336" i="3" a="1"/>
  <c r="W336" i="3"/>
  <c r="V336" i="3" a="1"/>
  <c r="V336" i="3"/>
  <c r="T336" i="3"/>
  <c r="S336" i="3"/>
  <c r="R336" i="3"/>
  <c r="Q336" i="3"/>
  <c r="P336" i="3"/>
  <c r="O336" i="3"/>
  <c r="N336" i="3"/>
  <c r="M336" i="3"/>
  <c r="L336" i="3" a="1"/>
  <c r="L336" i="3"/>
  <c r="K336" i="3"/>
  <c r="J336" i="3"/>
  <c r="I336" i="3" a="1"/>
  <c r="I336" i="3"/>
  <c r="G336" i="3"/>
  <c r="F336" i="3"/>
  <c r="C336" i="3"/>
  <c r="AN335" i="3"/>
  <c r="AM335" i="3"/>
  <c r="AL335" i="3"/>
  <c r="AK335" i="3"/>
  <c r="AJ335" i="3"/>
  <c r="AI335" i="3"/>
  <c r="AH335" i="3" a="1"/>
  <c r="AH335" i="3"/>
  <c r="AG335" i="3"/>
  <c r="AF335" i="3"/>
  <c r="AE335" i="3"/>
  <c r="AD335" i="3"/>
  <c r="AC335" i="3"/>
  <c r="AB335" i="3"/>
  <c r="AA335" i="3"/>
  <c r="Y335" i="3" a="1"/>
  <c r="Y335" i="3"/>
  <c r="X335" i="3" a="1"/>
  <c r="X335" i="3"/>
  <c r="W335" i="3" a="1"/>
  <c r="W335" i="3"/>
  <c r="V335" i="3" a="1"/>
  <c r="V335" i="3"/>
  <c r="T335" i="3"/>
  <c r="S335" i="3"/>
  <c r="R335" i="3"/>
  <c r="Q335" i="3"/>
  <c r="P335" i="3"/>
  <c r="O335" i="3"/>
  <c r="N335" i="3"/>
  <c r="M335" i="3"/>
  <c r="L335" i="3" a="1"/>
  <c r="L335" i="3"/>
  <c r="K335" i="3"/>
  <c r="J335" i="3"/>
  <c r="I335" i="3" a="1"/>
  <c r="I335" i="3"/>
  <c r="G335" i="3"/>
  <c r="F335" i="3"/>
  <c r="C335" i="3"/>
  <c r="AN334" i="3"/>
  <c r="AM334" i="3"/>
  <c r="AL334" i="3"/>
  <c r="AK334" i="3"/>
  <c r="AJ334" i="3"/>
  <c r="AI334" i="3"/>
  <c r="AH334" i="3" a="1"/>
  <c r="AH334" i="3"/>
  <c r="AG334" i="3"/>
  <c r="AF334" i="3"/>
  <c r="AE334" i="3"/>
  <c r="AD334" i="3"/>
  <c r="AC334" i="3"/>
  <c r="AB334" i="3"/>
  <c r="AA334" i="3"/>
  <c r="Y334" i="3" a="1"/>
  <c r="Y334" i="3"/>
  <c r="X334" i="3" a="1"/>
  <c r="X334" i="3"/>
  <c r="W334" i="3" a="1"/>
  <c r="W334" i="3"/>
  <c r="V334" i="3" a="1"/>
  <c r="V334" i="3"/>
  <c r="T334" i="3"/>
  <c r="S334" i="3"/>
  <c r="R334" i="3"/>
  <c r="Q334" i="3"/>
  <c r="P334" i="3"/>
  <c r="O334" i="3"/>
  <c r="N334" i="3"/>
  <c r="M334" i="3"/>
  <c r="L334" i="3" a="1"/>
  <c r="L334" i="3"/>
  <c r="K334" i="3"/>
  <c r="J334" i="3"/>
  <c r="I334" i="3" a="1"/>
  <c r="I334" i="3"/>
  <c r="G334" i="3"/>
  <c r="F334" i="3"/>
  <c r="C334" i="3"/>
  <c r="AN333" i="3"/>
  <c r="AM333" i="3"/>
  <c r="AL333" i="3"/>
  <c r="AK333" i="3"/>
  <c r="AJ333" i="3"/>
  <c r="AI333" i="3"/>
  <c r="AH333" i="3" a="1"/>
  <c r="AH333" i="3"/>
  <c r="AG333" i="3"/>
  <c r="AF333" i="3"/>
  <c r="AE333" i="3"/>
  <c r="AD333" i="3"/>
  <c r="AC333" i="3"/>
  <c r="AB333" i="3"/>
  <c r="AA333" i="3"/>
  <c r="Y333" i="3" a="1"/>
  <c r="Y333" i="3"/>
  <c r="X333" i="3" a="1"/>
  <c r="X333" i="3"/>
  <c r="W333" i="3" a="1"/>
  <c r="W333" i="3"/>
  <c r="V333" i="3" a="1"/>
  <c r="V333" i="3"/>
  <c r="T333" i="3"/>
  <c r="S333" i="3"/>
  <c r="R333" i="3"/>
  <c r="Q333" i="3"/>
  <c r="P333" i="3"/>
  <c r="O333" i="3"/>
  <c r="N333" i="3"/>
  <c r="M333" i="3"/>
  <c r="L333" i="3" a="1"/>
  <c r="L333" i="3"/>
  <c r="K333" i="3"/>
  <c r="J333" i="3"/>
  <c r="I333" i="3" a="1"/>
  <c r="I333" i="3"/>
  <c r="G333" i="3"/>
  <c r="F333" i="3"/>
  <c r="C333" i="3"/>
  <c r="AN332" i="3"/>
  <c r="AM332" i="3"/>
  <c r="AL332" i="3"/>
  <c r="AK332" i="3"/>
  <c r="AJ332" i="3"/>
  <c r="AI332" i="3"/>
  <c r="AH332" i="3" a="1"/>
  <c r="AH332" i="3"/>
  <c r="AG332" i="3"/>
  <c r="AF332" i="3"/>
  <c r="AE332" i="3"/>
  <c r="AD332" i="3"/>
  <c r="AC332" i="3"/>
  <c r="AB332" i="3"/>
  <c r="AA332" i="3"/>
  <c r="Y332" i="3" a="1"/>
  <c r="Y332" i="3"/>
  <c r="X332" i="3" a="1"/>
  <c r="X332" i="3"/>
  <c r="W332" i="3" a="1"/>
  <c r="W332" i="3"/>
  <c r="V332" i="3" a="1"/>
  <c r="V332" i="3"/>
  <c r="T332" i="3"/>
  <c r="S332" i="3"/>
  <c r="R332" i="3"/>
  <c r="Q332" i="3"/>
  <c r="P332" i="3"/>
  <c r="O332" i="3"/>
  <c r="N332" i="3"/>
  <c r="M332" i="3"/>
  <c r="L332" i="3" a="1"/>
  <c r="L332" i="3"/>
  <c r="K332" i="3"/>
  <c r="J332" i="3"/>
  <c r="I332" i="3" a="1"/>
  <c r="I332" i="3"/>
  <c r="G332" i="3"/>
  <c r="F332" i="3"/>
  <c r="C332" i="3"/>
  <c r="AN331" i="3"/>
  <c r="AM331" i="3"/>
  <c r="AL331" i="3"/>
  <c r="AK331" i="3"/>
  <c r="AJ331" i="3"/>
  <c r="AI331" i="3"/>
  <c r="AH331" i="3" a="1"/>
  <c r="AH331" i="3"/>
  <c r="AG331" i="3"/>
  <c r="AF331" i="3"/>
  <c r="AE331" i="3"/>
  <c r="AD331" i="3"/>
  <c r="AC331" i="3"/>
  <c r="AB331" i="3"/>
  <c r="AA331" i="3"/>
  <c r="Y331" i="3" a="1"/>
  <c r="Y331" i="3"/>
  <c r="X331" i="3" a="1"/>
  <c r="X331" i="3"/>
  <c r="W331" i="3" a="1"/>
  <c r="W331" i="3"/>
  <c r="V331" i="3" a="1"/>
  <c r="V331" i="3"/>
  <c r="T331" i="3"/>
  <c r="S331" i="3"/>
  <c r="R331" i="3"/>
  <c r="Q331" i="3"/>
  <c r="P331" i="3"/>
  <c r="O331" i="3"/>
  <c r="N331" i="3"/>
  <c r="M331" i="3"/>
  <c r="L331" i="3" a="1"/>
  <c r="L331" i="3"/>
  <c r="K331" i="3"/>
  <c r="J331" i="3"/>
  <c r="I331" i="3" a="1"/>
  <c r="I331" i="3"/>
  <c r="G331" i="3"/>
  <c r="F331" i="3"/>
  <c r="C331" i="3"/>
  <c r="AN330" i="3"/>
  <c r="AM330" i="3"/>
  <c r="AL330" i="3"/>
  <c r="AK330" i="3"/>
  <c r="AJ330" i="3"/>
  <c r="AI330" i="3"/>
  <c r="AH330" i="3" a="1"/>
  <c r="AH330" i="3"/>
  <c r="AG330" i="3"/>
  <c r="AF330" i="3"/>
  <c r="AE330" i="3"/>
  <c r="AD330" i="3"/>
  <c r="AC330" i="3"/>
  <c r="AB330" i="3"/>
  <c r="AA330" i="3"/>
  <c r="Y330" i="3" a="1"/>
  <c r="Y330" i="3"/>
  <c r="X330" i="3" a="1"/>
  <c r="X330" i="3"/>
  <c r="W330" i="3" a="1"/>
  <c r="W330" i="3"/>
  <c r="V330" i="3" a="1"/>
  <c r="V330" i="3"/>
  <c r="T330" i="3"/>
  <c r="S330" i="3"/>
  <c r="R330" i="3"/>
  <c r="Q330" i="3"/>
  <c r="P330" i="3"/>
  <c r="O330" i="3"/>
  <c r="N330" i="3"/>
  <c r="M330" i="3"/>
  <c r="L330" i="3" a="1"/>
  <c r="L330" i="3"/>
  <c r="K330" i="3"/>
  <c r="J330" i="3"/>
  <c r="I330" i="3" a="1"/>
  <c r="I330" i="3"/>
  <c r="G330" i="3"/>
  <c r="F330" i="3"/>
  <c r="C330" i="3"/>
  <c r="AN329" i="3"/>
  <c r="AM329" i="3"/>
  <c r="AL329" i="3"/>
  <c r="AK329" i="3"/>
  <c r="AJ329" i="3"/>
  <c r="AI329" i="3"/>
  <c r="AH329" i="3" a="1"/>
  <c r="AH329" i="3"/>
  <c r="AG329" i="3"/>
  <c r="AF329" i="3"/>
  <c r="AE329" i="3"/>
  <c r="AD329" i="3"/>
  <c r="AC329" i="3"/>
  <c r="AB329" i="3"/>
  <c r="AA329" i="3"/>
  <c r="Y329" i="3" a="1"/>
  <c r="Y329" i="3"/>
  <c r="X329" i="3" a="1"/>
  <c r="X329" i="3"/>
  <c r="W329" i="3" a="1"/>
  <c r="W329" i="3"/>
  <c r="V329" i="3" a="1"/>
  <c r="V329" i="3"/>
  <c r="T329" i="3"/>
  <c r="S329" i="3"/>
  <c r="R329" i="3"/>
  <c r="Q329" i="3"/>
  <c r="P329" i="3"/>
  <c r="O329" i="3"/>
  <c r="N329" i="3"/>
  <c r="M329" i="3"/>
  <c r="L329" i="3" a="1"/>
  <c r="L329" i="3"/>
  <c r="K329" i="3"/>
  <c r="J329" i="3"/>
  <c r="I329" i="3" a="1"/>
  <c r="I329" i="3"/>
  <c r="G329" i="3"/>
  <c r="F329" i="3"/>
  <c r="C329" i="3"/>
  <c r="AN328" i="3"/>
  <c r="AM328" i="3"/>
  <c r="AL328" i="3"/>
  <c r="AK328" i="3"/>
  <c r="AJ328" i="3"/>
  <c r="AI328" i="3"/>
  <c r="AH328" i="3" a="1"/>
  <c r="AH328" i="3"/>
  <c r="AG328" i="3"/>
  <c r="AF328" i="3"/>
  <c r="AE328" i="3"/>
  <c r="AD328" i="3"/>
  <c r="AC328" i="3"/>
  <c r="AB328" i="3"/>
  <c r="AA328" i="3"/>
  <c r="Y328" i="3" a="1"/>
  <c r="Y328" i="3"/>
  <c r="X328" i="3" a="1"/>
  <c r="X328" i="3"/>
  <c r="W328" i="3" a="1"/>
  <c r="W328" i="3"/>
  <c r="V328" i="3" a="1"/>
  <c r="V328" i="3"/>
  <c r="T328" i="3"/>
  <c r="S328" i="3"/>
  <c r="R328" i="3"/>
  <c r="Q328" i="3"/>
  <c r="P328" i="3"/>
  <c r="O328" i="3"/>
  <c r="N328" i="3"/>
  <c r="M328" i="3"/>
  <c r="L328" i="3" a="1"/>
  <c r="L328" i="3"/>
  <c r="K328" i="3"/>
  <c r="J328" i="3"/>
  <c r="I328" i="3" a="1"/>
  <c r="I328" i="3"/>
  <c r="G328" i="3"/>
  <c r="F328" i="3"/>
  <c r="C328" i="3"/>
  <c r="AN327" i="3"/>
  <c r="AM327" i="3"/>
  <c r="AL327" i="3"/>
  <c r="AK327" i="3"/>
  <c r="AJ327" i="3"/>
  <c r="AI327" i="3"/>
  <c r="AH327" i="3" a="1"/>
  <c r="AH327" i="3"/>
  <c r="AG327" i="3"/>
  <c r="AF327" i="3"/>
  <c r="AE327" i="3"/>
  <c r="AD327" i="3"/>
  <c r="AC327" i="3"/>
  <c r="AB327" i="3"/>
  <c r="AA327" i="3"/>
  <c r="Y327" i="3" a="1"/>
  <c r="Y327" i="3"/>
  <c r="X327" i="3" a="1"/>
  <c r="X327" i="3"/>
  <c r="W327" i="3" a="1"/>
  <c r="W327" i="3"/>
  <c r="V327" i="3" a="1"/>
  <c r="V327" i="3"/>
  <c r="T327" i="3"/>
  <c r="S327" i="3"/>
  <c r="R327" i="3"/>
  <c r="Q327" i="3"/>
  <c r="P327" i="3"/>
  <c r="O327" i="3"/>
  <c r="N327" i="3"/>
  <c r="M327" i="3"/>
  <c r="L327" i="3" a="1"/>
  <c r="L327" i="3"/>
  <c r="K327" i="3"/>
  <c r="J327" i="3"/>
  <c r="I327" i="3" a="1"/>
  <c r="I327" i="3"/>
  <c r="G327" i="3"/>
  <c r="F327" i="3"/>
  <c r="C327" i="3"/>
  <c r="AN326" i="3"/>
  <c r="AM326" i="3"/>
  <c r="AL326" i="3"/>
  <c r="AK326" i="3"/>
  <c r="AJ326" i="3"/>
  <c r="AI326" i="3"/>
  <c r="AH326" i="3" a="1"/>
  <c r="AH326" i="3"/>
  <c r="AG326" i="3"/>
  <c r="AF326" i="3"/>
  <c r="AE326" i="3"/>
  <c r="AD326" i="3"/>
  <c r="AC326" i="3"/>
  <c r="AB326" i="3"/>
  <c r="AA326" i="3"/>
  <c r="Y326" i="3" a="1"/>
  <c r="Y326" i="3"/>
  <c r="X326" i="3" a="1"/>
  <c r="X326" i="3"/>
  <c r="W326" i="3" a="1"/>
  <c r="W326" i="3"/>
  <c r="V326" i="3" a="1"/>
  <c r="V326" i="3"/>
  <c r="T326" i="3"/>
  <c r="S326" i="3"/>
  <c r="R326" i="3"/>
  <c r="Q326" i="3"/>
  <c r="P326" i="3"/>
  <c r="O326" i="3"/>
  <c r="N326" i="3"/>
  <c r="M326" i="3"/>
  <c r="L326" i="3" a="1"/>
  <c r="L326" i="3"/>
  <c r="K326" i="3"/>
  <c r="J326" i="3"/>
  <c r="I326" i="3" a="1"/>
  <c r="I326" i="3"/>
  <c r="G326" i="3"/>
  <c r="F326" i="3"/>
  <c r="C326" i="3"/>
  <c r="AN325" i="3"/>
  <c r="AM325" i="3"/>
  <c r="AL325" i="3"/>
  <c r="AK325" i="3"/>
  <c r="AJ325" i="3"/>
  <c r="AI325" i="3"/>
  <c r="AH325" i="3" a="1"/>
  <c r="AH325" i="3"/>
  <c r="AG325" i="3"/>
  <c r="AF325" i="3"/>
  <c r="AE325" i="3"/>
  <c r="AD325" i="3"/>
  <c r="AC325" i="3"/>
  <c r="AB325" i="3"/>
  <c r="AA325" i="3"/>
  <c r="Y325" i="3" a="1"/>
  <c r="Y325" i="3"/>
  <c r="X325" i="3" a="1"/>
  <c r="X325" i="3"/>
  <c r="W325" i="3" a="1"/>
  <c r="W325" i="3"/>
  <c r="V325" i="3" a="1"/>
  <c r="V325" i="3"/>
  <c r="T325" i="3"/>
  <c r="S325" i="3"/>
  <c r="R325" i="3"/>
  <c r="Q325" i="3"/>
  <c r="P325" i="3"/>
  <c r="O325" i="3"/>
  <c r="N325" i="3"/>
  <c r="M325" i="3"/>
  <c r="L325" i="3" a="1"/>
  <c r="L325" i="3"/>
  <c r="K325" i="3"/>
  <c r="J325" i="3"/>
  <c r="I325" i="3" a="1"/>
  <c r="I325" i="3"/>
  <c r="G325" i="3"/>
  <c r="F325" i="3"/>
  <c r="C325" i="3"/>
  <c r="AN324" i="3"/>
  <c r="AM324" i="3"/>
  <c r="AL324" i="3"/>
  <c r="AK324" i="3"/>
  <c r="AJ324" i="3"/>
  <c r="AI324" i="3"/>
  <c r="AH324" i="3" a="1"/>
  <c r="AH324" i="3"/>
  <c r="AG324" i="3"/>
  <c r="AF324" i="3"/>
  <c r="AE324" i="3"/>
  <c r="AD324" i="3"/>
  <c r="AC324" i="3"/>
  <c r="AB324" i="3"/>
  <c r="AA324" i="3"/>
  <c r="Y324" i="3" a="1"/>
  <c r="Y324" i="3"/>
  <c r="X324" i="3" a="1"/>
  <c r="X324" i="3"/>
  <c r="W324" i="3" a="1"/>
  <c r="W324" i="3"/>
  <c r="V324" i="3" a="1"/>
  <c r="V324" i="3"/>
  <c r="T324" i="3"/>
  <c r="S324" i="3"/>
  <c r="R324" i="3"/>
  <c r="Q324" i="3"/>
  <c r="P324" i="3"/>
  <c r="O324" i="3"/>
  <c r="N324" i="3"/>
  <c r="M324" i="3"/>
  <c r="L324" i="3" a="1"/>
  <c r="L324" i="3"/>
  <c r="K324" i="3"/>
  <c r="J324" i="3"/>
  <c r="I324" i="3" a="1"/>
  <c r="I324" i="3"/>
  <c r="G324" i="3"/>
  <c r="F324" i="3"/>
  <c r="C324" i="3"/>
  <c r="AN323" i="3"/>
  <c r="AM323" i="3"/>
  <c r="AL323" i="3"/>
  <c r="AK323" i="3"/>
  <c r="AJ323" i="3"/>
  <c r="AI323" i="3"/>
  <c r="AH323" i="3" a="1"/>
  <c r="AH323" i="3"/>
  <c r="AG323" i="3"/>
  <c r="AF323" i="3"/>
  <c r="AE323" i="3"/>
  <c r="AD323" i="3"/>
  <c r="AC323" i="3"/>
  <c r="AB323" i="3"/>
  <c r="AA323" i="3"/>
  <c r="Y323" i="3" a="1"/>
  <c r="Y323" i="3"/>
  <c r="X323" i="3" a="1"/>
  <c r="X323" i="3"/>
  <c r="W323" i="3" a="1"/>
  <c r="W323" i="3"/>
  <c r="V323" i="3" a="1"/>
  <c r="V323" i="3"/>
  <c r="T323" i="3"/>
  <c r="S323" i="3"/>
  <c r="R323" i="3"/>
  <c r="Q323" i="3"/>
  <c r="P323" i="3"/>
  <c r="O323" i="3"/>
  <c r="N323" i="3"/>
  <c r="M323" i="3"/>
  <c r="L323" i="3" a="1"/>
  <c r="L323" i="3"/>
  <c r="K323" i="3"/>
  <c r="J323" i="3"/>
  <c r="I323" i="3" a="1"/>
  <c r="I323" i="3"/>
  <c r="G323" i="3"/>
  <c r="F323" i="3"/>
  <c r="C323" i="3"/>
  <c r="AN322" i="3"/>
  <c r="AM322" i="3"/>
  <c r="AL322" i="3"/>
  <c r="AK322" i="3"/>
  <c r="AJ322" i="3"/>
  <c r="AI322" i="3"/>
  <c r="AH322" i="3" a="1"/>
  <c r="AH322" i="3"/>
  <c r="AG322" i="3"/>
  <c r="AF322" i="3"/>
  <c r="AE322" i="3"/>
  <c r="AD322" i="3"/>
  <c r="AC322" i="3"/>
  <c r="AB322" i="3"/>
  <c r="AA322" i="3"/>
  <c r="Y322" i="3" a="1"/>
  <c r="Y322" i="3"/>
  <c r="X322" i="3" a="1"/>
  <c r="X322" i="3"/>
  <c r="W322" i="3" a="1"/>
  <c r="W322" i="3"/>
  <c r="V322" i="3" a="1"/>
  <c r="V322" i="3"/>
  <c r="T322" i="3"/>
  <c r="S322" i="3"/>
  <c r="R322" i="3"/>
  <c r="Q322" i="3"/>
  <c r="P322" i="3"/>
  <c r="O322" i="3"/>
  <c r="N322" i="3"/>
  <c r="M322" i="3"/>
  <c r="L322" i="3" a="1"/>
  <c r="L322" i="3"/>
  <c r="K322" i="3"/>
  <c r="J322" i="3"/>
  <c r="I322" i="3" a="1"/>
  <c r="I322" i="3"/>
  <c r="G322" i="3"/>
  <c r="F322" i="3"/>
  <c r="C322" i="3"/>
  <c r="AN321" i="3"/>
  <c r="AM321" i="3"/>
  <c r="AL321" i="3"/>
  <c r="AK321" i="3"/>
  <c r="AJ321" i="3"/>
  <c r="AI321" i="3"/>
  <c r="AH321" i="3" a="1"/>
  <c r="AH321" i="3"/>
  <c r="AG321" i="3"/>
  <c r="AF321" i="3"/>
  <c r="AE321" i="3"/>
  <c r="AD321" i="3"/>
  <c r="AC321" i="3"/>
  <c r="AB321" i="3"/>
  <c r="AA321" i="3"/>
  <c r="Y321" i="3" a="1"/>
  <c r="Y321" i="3"/>
  <c r="X321" i="3" a="1"/>
  <c r="X321" i="3"/>
  <c r="W321" i="3" a="1"/>
  <c r="W321" i="3"/>
  <c r="V321" i="3" a="1"/>
  <c r="V321" i="3"/>
  <c r="T321" i="3"/>
  <c r="S321" i="3"/>
  <c r="R321" i="3"/>
  <c r="Q321" i="3"/>
  <c r="P321" i="3"/>
  <c r="O321" i="3"/>
  <c r="N321" i="3"/>
  <c r="M321" i="3"/>
  <c r="L321" i="3" a="1"/>
  <c r="L321" i="3"/>
  <c r="K321" i="3"/>
  <c r="J321" i="3"/>
  <c r="I321" i="3" a="1"/>
  <c r="I321" i="3"/>
  <c r="G321" i="3"/>
  <c r="F321" i="3"/>
  <c r="C321" i="3"/>
  <c r="AN320" i="3"/>
  <c r="AM320" i="3"/>
  <c r="AL320" i="3"/>
  <c r="AK320" i="3"/>
  <c r="AJ320" i="3"/>
  <c r="AI320" i="3"/>
  <c r="AH320" i="3" a="1"/>
  <c r="AH320" i="3"/>
  <c r="AG320" i="3"/>
  <c r="AF320" i="3"/>
  <c r="AE320" i="3"/>
  <c r="AD320" i="3"/>
  <c r="AC320" i="3"/>
  <c r="AB320" i="3"/>
  <c r="AA320" i="3"/>
  <c r="Y320" i="3" a="1"/>
  <c r="Y320" i="3"/>
  <c r="X320" i="3" a="1"/>
  <c r="X320" i="3"/>
  <c r="W320" i="3" a="1"/>
  <c r="W320" i="3"/>
  <c r="V320" i="3" a="1"/>
  <c r="V320" i="3"/>
  <c r="T320" i="3"/>
  <c r="S320" i="3"/>
  <c r="R320" i="3"/>
  <c r="Q320" i="3"/>
  <c r="P320" i="3"/>
  <c r="O320" i="3"/>
  <c r="N320" i="3"/>
  <c r="M320" i="3"/>
  <c r="L320" i="3" a="1"/>
  <c r="L320" i="3"/>
  <c r="K320" i="3"/>
  <c r="J320" i="3"/>
  <c r="I320" i="3" a="1"/>
  <c r="I320" i="3"/>
  <c r="G320" i="3"/>
  <c r="F320" i="3"/>
  <c r="C320" i="3"/>
  <c r="AN319" i="3"/>
  <c r="AM319" i="3"/>
  <c r="AL319" i="3"/>
  <c r="AK319" i="3"/>
  <c r="AJ319" i="3"/>
  <c r="AI319" i="3"/>
  <c r="AH319" i="3" a="1"/>
  <c r="AH319" i="3"/>
  <c r="AG319" i="3"/>
  <c r="AF319" i="3"/>
  <c r="AE319" i="3"/>
  <c r="AD319" i="3"/>
  <c r="AC319" i="3"/>
  <c r="AB319" i="3"/>
  <c r="AA319" i="3"/>
  <c r="Y319" i="3" a="1"/>
  <c r="Y319" i="3"/>
  <c r="X319" i="3" a="1"/>
  <c r="X319" i="3"/>
  <c r="W319" i="3" a="1"/>
  <c r="W319" i="3"/>
  <c r="V319" i="3" a="1"/>
  <c r="V319" i="3"/>
  <c r="T319" i="3"/>
  <c r="S319" i="3"/>
  <c r="R319" i="3"/>
  <c r="Q319" i="3"/>
  <c r="P319" i="3"/>
  <c r="O319" i="3"/>
  <c r="N319" i="3"/>
  <c r="M319" i="3"/>
  <c r="L319" i="3" a="1"/>
  <c r="L319" i="3"/>
  <c r="K319" i="3"/>
  <c r="J319" i="3"/>
  <c r="I319" i="3" a="1"/>
  <c r="I319" i="3"/>
  <c r="G319" i="3"/>
  <c r="F319" i="3"/>
  <c r="C319" i="3"/>
  <c r="AN318" i="3"/>
  <c r="AM318" i="3"/>
  <c r="AL318" i="3"/>
  <c r="AK318" i="3"/>
  <c r="AJ318" i="3"/>
  <c r="AI318" i="3"/>
  <c r="AH318" i="3" a="1"/>
  <c r="AH318" i="3"/>
  <c r="AG318" i="3"/>
  <c r="AF318" i="3"/>
  <c r="AE318" i="3"/>
  <c r="AD318" i="3"/>
  <c r="AC318" i="3"/>
  <c r="AB318" i="3"/>
  <c r="AA318" i="3"/>
  <c r="Y318" i="3" a="1"/>
  <c r="Y318" i="3"/>
  <c r="X318" i="3" a="1"/>
  <c r="X318" i="3"/>
  <c r="W318" i="3" a="1"/>
  <c r="W318" i="3"/>
  <c r="V318" i="3" a="1"/>
  <c r="V318" i="3"/>
  <c r="T318" i="3"/>
  <c r="S318" i="3"/>
  <c r="R318" i="3"/>
  <c r="Q318" i="3"/>
  <c r="P318" i="3"/>
  <c r="O318" i="3"/>
  <c r="N318" i="3"/>
  <c r="M318" i="3"/>
  <c r="L318" i="3" a="1"/>
  <c r="L318" i="3"/>
  <c r="K318" i="3"/>
  <c r="J318" i="3"/>
  <c r="I318" i="3" a="1"/>
  <c r="I318" i="3"/>
  <c r="G318" i="3"/>
  <c r="F318" i="3"/>
  <c r="C318" i="3"/>
  <c r="AN317" i="3"/>
  <c r="AM317" i="3"/>
  <c r="AL317" i="3"/>
  <c r="AK317" i="3"/>
  <c r="AJ317" i="3"/>
  <c r="AI317" i="3"/>
  <c r="AH317" i="3" a="1"/>
  <c r="AH317" i="3"/>
  <c r="AG317" i="3"/>
  <c r="AF317" i="3"/>
  <c r="AE317" i="3"/>
  <c r="AD317" i="3"/>
  <c r="AC317" i="3"/>
  <c r="AB317" i="3"/>
  <c r="AA317" i="3"/>
  <c r="Y317" i="3" a="1"/>
  <c r="Y317" i="3"/>
  <c r="X317" i="3" a="1"/>
  <c r="X317" i="3"/>
  <c r="W317" i="3" a="1"/>
  <c r="W317" i="3"/>
  <c r="V317" i="3" a="1"/>
  <c r="V317" i="3"/>
  <c r="T317" i="3"/>
  <c r="S317" i="3"/>
  <c r="R317" i="3"/>
  <c r="Q317" i="3"/>
  <c r="P317" i="3"/>
  <c r="O317" i="3"/>
  <c r="N317" i="3"/>
  <c r="M317" i="3"/>
  <c r="L317" i="3" a="1"/>
  <c r="L317" i="3"/>
  <c r="K317" i="3"/>
  <c r="J317" i="3"/>
  <c r="I317" i="3" a="1"/>
  <c r="I317" i="3"/>
  <c r="G317" i="3"/>
  <c r="F317" i="3"/>
  <c r="C317" i="3"/>
  <c r="AN316" i="3"/>
  <c r="AM316" i="3"/>
  <c r="AL316" i="3"/>
  <c r="AK316" i="3"/>
  <c r="AJ316" i="3"/>
  <c r="AI316" i="3"/>
  <c r="AH316" i="3" a="1"/>
  <c r="AH316" i="3"/>
  <c r="AG316" i="3"/>
  <c r="AF316" i="3"/>
  <c r="AE316" i="3"/>
  <c r="AD316" i="3"/>
  <c r="AC316" i="3"/>
  <c r="AB316" i="3"/>
  <c r="AA316" i="3"/>
  <c r="Y316" i="3" a="1"/>
  <c r="Y316" i="3"/>
  <c r="X316" i="3" a="1"/>
  <c r="X316" i="3"/>
  <c r="W316" i="3" a="1"/>
  <c r="W316" i="3"/>
  <c r="V316" i="3" a="1"/>
  <c r="V316" i="3"/>
  <c r="T316" i="3"/>
  <c r="S316" i="3"/>
  <c r="R316" i="3"/>
  <c r="Q316" i="3"/>
  <c r="P316" i="3"/>
  <c r="O316" i="3"/>
  <c r="N316" i="3"/>
  <c r="M316" i="3"/>
  <c r="L316" i="3" a="1"/>
  <c r="L316" i="3"/>
  <c r="K316" i="3"/>
  <c r="J316" i="3"/>
  <c r="I316" i="3" a="1"/>
  <c r="I316" i="3"/>
  <c r="G316" i="3"/>
  <c r="F316" i="3"/>
  <c r="C316" i="3"/>
  <c r="AN315" i="3"/>
  <c r="AM315" i="3"/>
  <c r="AL315" i="3"/>
  <c r="AK315" i="3"/>
  <c r="AJ315" i="3"/>
  <c r="AI315" i="3"/>
  <c r="AH315" i="3" a="1"/>
  <c r="AH315" i="3"/>
  <c r="AG315" i="3"/>
  <c r="AF315" i="3"/>
  <c r="AE315" i="3"/>
  <c r="AD315" i="3"/>
  <c r="AC315" i="3"/>
  <c r="AB315" i="3"/>
  <c r="AA315" i="3"/>
  <c r="Y315" i="3" a="1"/>
  <c r="Y315" i="3"/>
  <c r="X315" i="3" a="1"/>
  <c r="X315" i="3"/>
  <c r="W315" i="3" a="1"/>
  <c r="W315" i="3"/>
  <c r="V315" i="3" a="1"/>
  <c r="V315" i="3"/>
  <c r="T315" i="3"/>
  <c r="S315" i="3"/>
  <c r="R315" i="3"/>
  <c r="Q315" i="3"/>
  <c r="P315" i="3"/>
  <c r="O315" i="3"/>
  <c r="N315" i="3"/>
  <c r="M315" i="3"/>
  <c r="L315" i="3" a="1"/>
  <c r="L315" i="3"/>
  <c r="K315" i="3"/>
  <c r="J315" i="3"/>
  <c r="I315" i="3" a="1"/>
  <c r="I315" i="3"/>
  <c r="G315" i="3"/>
  <c r="F315" i="3"/>
  <c r="C315" i="3"/>
  <c r="AN314" i="3"/>
  <c r="AM314" i="3"/>
  <c r="AL314" i="3"/>
  <c r="AK314" i="3"/>
  <c r="AJ314" i="3"/>
  <c r="AI314" i="3"/>
  <c r="AH314" i="3" a="1"/>
  <c r="AH314" i="3"/>
  <c r="AG314" i="3"/>
  <c r="AF314" i="3"/>
  <c r="AE314" i="3"/>
  <c r="AD314" i="3"/>
  <c r="AC314" i="3"/>
  <c r="AB314" i="3"/>
  <c r="AA314" i="3"/>
  <c r="Y314" i="3" a="1"/>
  <c r="Y314" i="3"/>
  <c r="X314" i="3" a="1"/>
  <c r="X314" i="3"/>
  <c r="W314" i="3" a="1"/>
  <c r="W314" i="3"/>
  <c r="V314" i="3" a="1"/>
  <c r="V314" i="3"/>
  <c r="T314" i="3"/>
  <c r="S314" i="3"/>
  <c r="R314" i="3"/>
  <c r="Q314" i="3"/>
  <c r="P314" i="3"/>
  <c r="O314" i="3"/>
  <c r="N314" i="3"/>
  <c r="M314" i="3"/>
  <c r="L314" i="3" a="1"/>
  <c r="L314" i="3"/>
  <c r="K314" i="3"/>
  <c r="J314" i="3"/>
  <c r="I314" i="3" a="1"/>
  <c r="I314" i="3"/>
  <c r="G314" i="3"/>
  <c r="F314" i="3"/>
  <c r="C314" i="3"/>
  <c r="AN313" i="3"/>
  <c r="AM313" i="3"/>
  <c r="AL313" i="3"/>
  <c r="AK313" i="3"/>
  <c r="AJ313" i="3"/>
  <c r="AI313" i="3"/>
  <c r="AH313" i="3" a="1"/>
  <c r="AH313" i="3"/>
  <c r="AG313" i="3"/>
  <c r="AF313" i="3"/>
  <c r="AE313" i="3"/>
  <c r="AD313" i="3"/>
  <c r="AC313" i="3"/>
  <c r="AB313" i="3"/>
  <c r="AA313" i="3"/>
  <c r="Y313" i="3" a="1"/>
  <c r="Y313" i="3"/>
  <c r="X313" i="3" a="1"/>
  <c r="X313" i="3"/>
  <c r="W313" i="3" a="1"/>
  <c r="W313" i="3"/>
  <c r="V313" i="3" a="1"/>
  <c r="V313" i="3"/>
  <c r="T313" i="3"/>
  <c r="S313" i="3"/>
  <c r="R313" i="3"/>
  <c r="Q313" i="3"/>
  <c r="P313" i="3"/>
  <c r="O313" i="3"/>
  <c r="N313" i="3"/>
  <c r="M313" i="3"/>
  <c r="L313" i="3" a="1"/>
  <c r="L313" i="3"/>
  <c r="K313" i="3"/>
  <c r="J313" i="3"/>
  <c r="I313" i="3" a="1"/>
  <c r="I313" i="3"/>
  <c r="G313" i="3"/>
  <c r="F313" i="3"/>
  <c r="C313" i="3"/>
  <c r="AN312" i="3"/>
  <c r="AM312" i="3"/>
  <c r="AL312" i="3"/>
  <c r="AK312" i="3"/>
  <c r="AJ312" i="3"/>
  <c r="AI312" i="3"/>
  <c r="AH312" i="3" a="1"/>
  <c r="AH312" i="3"/>
  <c r="AG312" i="3"/>
  <c r="AF312" i="3"/>
  <c r="AE312" i="3"/>
  <c r="AD312" i="3"/>
  <c r="AC312" i="3"/>
  <c r="AB312" i="3"/>
  <c r="AA312" i="3"/>
  <c r="Y312" i="3" a="1"/>
  <c r="Y312" i="3"/>
  <c r="X312" i="3" a="1"/>
  <c r="X312" i="3"/>
  <c r="W312" i="3" a="1"/>
  <c r="W312" i="3"/>
  <c r="V312" i="3" a="1"/>
  <c r="V312" i="3"/>
  <c r="T312" i="3"/>
  <c r="S312" i="3"/>
  <c r="R312" i="3"/>
  <c r="Q312" i="3"/>
  <c r="P312" i="3"/>
  <c r="O312" i="3"/>
  <c r="N312" i="3"/>
  <c r="M312" i="3"/>
  <c r="L312" i="3" a="1"/>
  <c r="L312" i="3"/>
  <c r="K312" i="3"/>
  <c r="J312" i="3"/>
  <c r="I312" i="3" a="1"/>
  <c r="I312" i="3"/>
  <c r="G312" i="3"/>
  <c r="F312" i="3"/>
  <c r="C312" i="3"/>
  <c r="AN311" i="3"/>
  <c r="AM311" i="3"/>
  <c r="AL311" i="3"/>
  <c r="AK311" i="3"/>
  <c r="AJ311" i="3"/>
  <c r="AI311" i="3"/>
  <c r="AH311" i="3" a="1"/>
  <c r="AH311" i="3"/>
  <c r="AG311" i="3"/>
  <c r="AF311" i="3"/>
  <c r="AE311" i="3"/>
  <c r="AD311" i="3"/>
  <c r="AC311" i="3"/>
  <c r="AB311" i="3"/>
  <c r="AA311" i="3"/>
  <c r="Y311" i="3" a="1"/>
  <c r="Y311" i="3"/>
  <c r="X311" i="3" a="1"/>
  <c r="X311" i="3"/>
  <c r="W311" i="3" a="1"/>
  <c r="W311" i="3"/>
  <c r="V311" i="3" a="1"/>
  <c r="V311" i="3"/>
  <c r="T311" i="3"/>
  <c r="S311" i="3"/>
  <c r="R311" i="3"/>
  <c r="Q311" i="3"/>
  <c r="P311" i="3"/>
  <c r="O311" i="3"/>
  <c r="N311" i="3"/>
  <c r="M311" i="3"/>
  <c r="L311" i="3" a="1"/>
  <c r="L311" i="3"/>
  <c r="K311" i="3"/>
  <c r="J311" i="3"/>
  <c r="I311" i="3" a="1"/>
  <c r="I311" i="3"/>
  <c r="G311" i="3"/>
  <c r="F311" i="3"/>
  <c r="C311" i="3"/>
  <c r="AN310" i="3"/>
  <c r="AM310" i="3"/>
  <c r="AL310" i="3"/>
  <c r="AK310" i="3"/>
  <c r="AJ310" i="3"/>
  <c r="AI310" i="3"/>
  <c r="AH310" i="3" a="1"/>
  <c r="AH310" i="3"/>
  <c r="AG310" i="3"/>
  <c r="AF310" i="3"/>
  <c r="AE310" i="3"/>
  <c r="AD310" i="3"/>
  <c r="AC310" i="3"/>
  <c r="AB310" i="3"/>
  <c r="AA310" i="3"/>
  <c r="Y310" i="3" a="1"/>
  <c r="Y310" i="3"/>
  <c r="X310" i="3" a="1"/>
  <c r="X310" i="3"/>
  <c r="W310" i="3" a="1"/>
  <c r="W310" i="3"/>
  <c r="V310" i="3" a="1"/>
  <c r="V310" i="3"/>
  <c r="T310" i="3"/>
  <c r="S310" i="3"/>
  <c r="R310" i="3"/>
  <c r="Q310" i="3"/>
  <c r="P310" i="3"/>
  <c r="O310" i="3"/>
  <c r="N310" i="3"/>
  <c r="M310" i="3"/>
  <c r="L310" i="3" a="1"/>
  <c r="L310" i="3"/>
  <c r="K310" i="3"/>
  <c r="J310" i="3"/>
  <c r="I310" i="3" a="1"/>
  <c r="I310" i="3"/>
  <c r="G310" i="3"/>
  <c r="F310" i="3"/>
  <c r="C310" i="3"/>
  <c r="AN309" i="3"/>
  <c r="AM309" i="3"/>
  <c r="AL309" i="3"/>
  <c r="AK309" i="3"/>
  <c r="AJ309" i="3"/>
  <c r="AI309" i="3"/>
  <c r="AH309" i="3" a="1"/>
  <c r="AH309" i="3"/>
  <c r="AG309" i="3"/>
  <c r="AF309" i="3"/>
  <c r="AE309" i="3"/>
  <c r="AD309" i="3"/>
  <c r="AC309" i="3"/>
  <c r="AB309" i="3"/>
  <c r="AA309" i="3"/>
  <c r="Y309" i="3" a="1"/>
  <c r="Y309" i="3"/>
  <c r="X309" i="3" a="1"/>
  <c r="X309" i="3"/>
  <c r="W309" i="3" a="1"/>
  <c r="W309" i="3"/>
  <c r="V309" i="3" a="1"/>
  <c r="V309" i="3"/>
  <c r="T309" i="3"/>
  <c r="S309" i="3"/>
  <c r="R309" i="3"/>
  <c r="Q309" i="3"/>
  <c r="P309" i="3"/>
  <c r="O309" i="3"/>
  <c r="N309" i="3"/>
  <c r="M309" i="3"/>
  <c r="L309" i="3" a="1"/>
  <c r="L309" i="3"/>
  <c r="K309" i="3"/>
  <c r="J309" i="3"/>
  <c r="I309" i="3" a="1"/>
  <c r="I309" i="3"/>
  <c r="G309" i="3"/>
  <c r="F309" i="3"/>
  <c r="C309" i="3"/>
  <c r="AN308" i="3"/>
  <c r="AM308" i="3"/>
  <c r="AL308" i="3"/>
  <c r="AK308" i="3"/>
  <c r="AJ308" i="3"/>
  <c r="AI308" i="3"/>
  <c r="AH308" i="3" a="1"/>
  <c r="AH308" i="3"/>
  <c r="AG308" i="3"/>
  <c r="AF308" i="3"/>
  <c r="AE308" i="3"/>
  <c r="AD308" i="3"/>
  <c r="AC308" i="3"/>
  <c r="AB308" i="3"/>
  <c r="AA308" i="3"/>
  <c r="Y308" i="3" a="1"/>
  <c r="Y308" i="3"/>
  <c r="X308" i="3" a="1"/>
  <c r="X308" i="3"/>
  <c r="W308" i="3" a="1"/>
  <c r="W308" i="3"/>
  <c r="V308" i="3" a="1"/>
  <c r="V308" i="3"/>
  <c r="T308" i="3"/>
  <c r="S308" i="3"/>
  <c r="R308" i="3"/>
  <c r="Q308" i="3"/>
  <c r="P308" i="3"/>
  <c r="O308" i="3"/>
  <c r="N308" i="3"/>
  <c r="M308" i="3"/>
  <c r="L308" i="3" a="1"/>
  <c r="L308" i="3"/>
  <c r="K308" i="3"/>
  <c r="J308" i="3"/>
  <c r="I308" i="3" a="1"/>
  <c r="I308" i="3"/>
  <c r="G308" i="3"/>
  <c r="F308" i="3"/>
  <c r="C308" i="3"/>
  <c r="AN307" i="3"/>
  <c r="AM307" i="3"/>
  <c r="AL307" i="3"/>
  <c r="AK307" i="3"/>
  <c r="AJ307" i="3"/>
  <c r="AI307" i="3"/>
  <c r="AH307" i="3" a="1"/>
  <c r="AH307" i="3"/>
  <c r="AG307" i="3"/>
  <c r="AF307" i="3"/>
  <c r="AE307" i="3"/>
  <c r="AD307" i="3"/>
  <c r="AC307" i="3"/>
  <c r="AB307" i="3"/>
  <c r="AA307" i="3"/>
  <c r="Y307" i="3" a="1"/>
  <c r="Y307" i="3"/>
  <c r="X307" i="3" a="1"/>
  <c r="X307" i="3"/>
  <c r="W307" i="3" a="1"/>
  <c r="W307" i="3"/>
  <c r="V307" i="3" a="1"/>
  <c r="V307" i="3"/>
  <c r="T307" i="3"/>
  <c r="S307" i="3"/>
  <c r="R307" i="3"/>
  <c r="Q307" i="3"/>
  <c r="P307" i="3"/>
  <c r="O307" i="3"/>
  <c r="N307" i="3"/>
  <c r="M307" i="3"/>
  <c r="L307" i="3" a="1"/>
  <c r="L307" i="3"/>
  <c r="K307" i="3"/>
  <c r="J307" i="3"/>
  <c r="I307" i="3" a="1"/>
  <c r="I307" i="3"/>
  <c r="G307" i="3"/>
  <c r="F307" i="3"/>
  <c r="C307" i="3"/>
  <c r="AN306" i="3"/>
  <c r="AM306" i="3"/>
  <c r="AL306" i="3"/>
  <c r="AK306" i="3"/>
  <c r="AJ306" i="3"/>
  <c r="AI306" i="3"/>
  <c r="AH306" i="3" a="1"/>
  <c r="AH306" i="3"/>
  <c r="AG306" i="3"/>
  <c r="AF306" i="3"/>
  <c r="AE306" i="3"/>
  <c r="AD306" i="3"/>
  <c r="AC306" i="3"/>
  <c r="AB306" i="3"/>
  <c r="AA306" i="3"/>
  <c r="Y306" i="3" a="1"/>
  <c r="Y306" i="3"/>
  <c r="X306" i="3" a="1"/>
  <c r="X306" i="3"/>
  <c r="W306" i="3" a="1"/>
  <c r="W306" i="3"/>
  <c r="V306" i="3" a="1"/>
  <c r="V306" i="3"/>
  <c r="T306" i="3"/>
  <c r="S306" i="3"/>
  <c r="R306" i="3"/>
  <c r="Q306" i="3"/>
  <c r="P306" i="3"/>
  <c r="O306" i="3"/>
  <c r="N306" i="3"/>
  <c r="M306" i="3"/>
  <c r="L306" i="3" a="1"/>
  <c r="L306" i="3"/>
  <c r="K306" i="3"/>
  <c r="J306" i="3"/>
  <c r="I306" i="3" a="1"/>
  <c r="I306" i="3"/>
  <c r="G306" i="3"/>
  <c r="F306" i="3"/>
  <c r="C306" i="3"/>
  <c r="AN305" i="3"/>
  <c r="AM305" i="3"/>
  <c r="AL305" i="3"/>
  <c r="AK305" i="3"/>
  <c r="AJ305" i="3"/>
  <c r="AI305" i="3"/>
  <c r="AH305" i="3" a="1"/>
  <c r="AH305" i="3"/>
  <c r="AG305" i="3"/>
  <c r="AF305" i="3"/>
  <c r="AE305" i="3"/>
  <c r="AD305" i="3"/>
  <c r="AC305" i="3"/>
  <c r="AB305" i="3"/>
  <c r="AA305" i="3"/>
  <c r="Y305" i="3" a="1"/>
  <c r="Y305" i="3"/>
  <c r="X305" i="3" a="1"/>
  <c r="X305" i="3"/>
  <c r="W305" i="3" a="1"/>
  <c r="W305" i="3"/>
  <c r="V305" i="3" a="1"/>
  <c r="V305" i="3"/>
  <c r="T305" i="3"/>
  <c r="S305" i="3"/>
  <c r="R305" i="3"/>
  <c r="Q305" i="3"/>
  <c r="P305" i="3"/>
  <c r="O305" i="3"/>
  <c r="N305" i="3"/>
  <c r="M305" i="3"/>
  <c r="L305" i="3" a="1"/>
  <c r="L305" i="3"/>
  <c r="K305" i="3"/>
  <c r="J305" i="3"/>
  <c r="I305" i="3" a="1"/>
  <c r="I305" i="3"/>
  <c r="G305" i="3"/>
  <c r="F305" i="3"/>
  <c r="C305" i="3"/>
  <c r="AN304" i="3"/>
  <c r="AM304" i="3"/>
  <c r="AL304" i="3"/>
  <c r="AK304" i="3"/>
  <c r="AJ304" i="3"/>
  <c r="AI304" i="3"/>
  <c r="AH304" i="3" a="1"/>
  <c r="AH304" i="3"/>
  <c r="AG304" i="3"/>
  <c r="AF304" i="3"/>
  <c r="AE304" i="3"/>
  <c r="AD304" i="3"/>
  <c r="AC304" i="3"/>
  <c r="AB304" i="3"/>
  <c r="AA304" i="3"/>
  <c r="Y304" i="3" a="1"/>
  <c r="Y304" i="3"/>
  <c r="X304" i="3" a="1"/>
  <c r="X304" i="3"/>
  <c r="W304" i="3" a="1"/>
  <c r="W304" i="3"/>
  <c r="V304" i="3" a="1"/>
  <c r="V304" i="3"/>
  <c r="T304" i="3"/>
  <c r="S304" i="3"/>
  <c r="R304" i="3"/>
  <c r="Q304" i="3"/>
  <c r="P304" i="3"/>
  <c r="O304" i="3"/>
  <c r="N304" i="3"/>
  <c r="M304" i="3"/>
  <c r="L304" i="3" a="1"/>
  <c r="L304" i="3"/>
  <c r="K304" i="3"/>
  <c r="J304" i="3"/>
  <c r="I304" i="3" a="1"/>
  <c r="I304" i="3"/>
  <c r="G304" i="3"/>
  <c r="F304" i="3"/>
  <c r="C304" i="3"/>
  <c r="AN303" i="3"/>
  <c r="AM303" i="3"/>
  <c r="AL303" i="3"/>
  <c r="AK303" i="3"/>
  <c r="AJ303" i="3"/>
  <c r="AI303" i="3"/>
  <c r="AH303" i="3" a="1"/>
  <c r="AH303" i="3"/>
  <c r="AG303" i="3"/>
  <c r="AF303" i="3"/>
  <c r="AE303" i="3"/>
  <c r="AD303" i="3"/>
  <c r="AC303" i="3"/>
  <c r="AB303" i="3"/>
  <c r="AA303" i="3"/>
  <c r="Y303" i="3" a="1"/>
  <c r="Y303" i="3"/>
  <c r="X303" i="3" a="1"/>
  <c r="X303" i="3"/>
  <c r="W303" i="3" a="1"/>
  <c r="W303" i="3"/>
  <c r="V303" i="3" a="1"/>
  <c r="V303" i="3"/>
  <c r="T303" i="3"/>
  <c r="S303" i="3"/>
  <c r="R303" i="3"/>
  <c r="Q303" i="3"/>
  <c r="P303" i="3"/>
  <c r="O303" i="3"/>
  <c r="N303" i="3"/>
  <c r="M303" i="3"/>
  <c r="L303" i="3" a="1"/>
  <c r="L303" i="3"/>
  <c r="K303" i="3"/>
  <c r="J303" i="3"/>
  <c r="I303" i="3" a="1"/>
  <c r="I303" i="3"/>
  <c r="G303" i="3"/>
  <c r="F303" i="3"/>
  <c r="C303" i="3"/>
  <c r="AN302" i="3"/>
  <c r="AM302" i="3"/>
  <c r="AL302" i="3"/>
  <c r="AK302" i="3"/>
  <c r="AJ302" i="3"/>
  <c r="AI302" i="3"/>
  <c r="AH302" i="3" a="1"/>
  <c r="AH302" i="3"/>
  <c r="AG302" i="3"/>
  <c r="AF302" i="3"/>
  <c r="AE302" i="3"/>
  <c r="AD302" i="3"/>
  <c r="AC302" i="3"/>
  <c r="AB302" i="3"/>
  <c r="AA302" i="3"/>
  <c r="Y302" i="3" a="1"/>
  <c r="Y302" i="3"/>
  <c r="X302" i="3" a="1"/>
  <c r="X302" i="3"/>
  <c r="W302" i="3" a="1"/>
  <c r="W302" i="3"/>
  <c r="V302" i="3" a="1"/>
  <c r="V302" i="3"/>
  <c r="T302" i="3"/>
  <c r="S302" i="3"/>
  <c r="R302" i="3"/>
  <c r="Q302" i="3"/>
  <c r="P302" i="3"/>
  <c r="O302" i="3"/>
  <c r="N302" i="3"/>
  <c r="M302" i="3"/>
  <c r="L302" i="3" a="1"/>
  <c r="L302" i="3"/>
  <c r="K302" i="3"/>
  <c r="J302" i="3"/>
  <c r="I302" i="3" a="1"/>
  <c r="I302" i="3"/>
  <c r="G302" i="3"/>
  <c r="F302" i="3"/>
  <c r="C302" i="3"/>
  <c r="AN301" i="3"/>
  <c r="AM301" i="3"/>
  <c r="AL301" i="3"/>
  <c r="AK301" i="3"/>
  <c r="AJ301" i="3"/>
  <c r="AI301" i="3"/>
  <c r="AH301" i="3" a="1"/>
  <c r="AH301" i="3"/>
  <c r="AG301" i="3"/>
  <c r="AF301" i="3"/>
  <c r="AE301" i="3"/>
  <c r="AD301" i="3"/>
  <c r="AC301" i="3"/>
  <c r="AB301" i="3"/>
  <c r="AA301" i="3"/>
  <c r="Y301" i="3" a="1"/>
  <c r="Y301" i="3"/>
  <c r="X301" i="3" a="1"/>
  <c r="X301" i="3"/>
  <c r="W301" i="3" a="1"/>
  <c r="W301" i="3"/>
  <c r="V301" i="3" a="1"/>
  <c r="V301" i="3"/>
  <c r="T301" i="3"/>
  <c r="S301" i="3"/>
  <c r="R301" i="3"/>
  <c r="Q301" i="3"/>
  <c r="P301" i="3"/>
  <c r="O301" i="3"/>
  <c r="N301" i="3"/>
  <c r="M301" i="3"/>
  <c r="L301" i="3" a="1"/>
  <c r="L301" i="3"/>
  <c r="K301" i="3"/>
  <c r="J301" i="3"/>
  <c r="I301" i="3" a="1"/>
  <c r="I301" i="3"/>
  <c r="G301" i="3"/>
  <c r="F301" i="3"/>
  <c r="C301" i="3"/>
  <c r="AN300" i="3"/>
  <c r="AM300" i="3"/>
  <c r="AL300" i="3"/>
  <c r="AK300" i="3"/>
  <c r="AJ300" i="3"/>
  <c r="AI300" i="3"/>
  <c r="AH300" i="3" a="1"/>
  <c r="AH300" i="3"/>
  <c r="AG300" i="3"/>
  <c r="AF300" i="3"/>
  <c r="AE300" i="3"/>
  <c r="AD300" i="3"/>
  <c r="AC300" i="3"/>
  <c r="AB300" i="3"/>
  <c r="AA300" i="3"/>
  <c r="Y300" i="3" a="1"/>
  <c r="Y300" i="3"/>
  <c r="X300" i="3" a="1"/>
  <c r="X300" i="3"/>
  <c r="W300" i="3" a="1"/>
  <c r="W300" i="3"/>
  <c r="V300" i="3" a="1"/>
  <c r="V300" i="3"/>
  <c r="T300" i="3"/>
  <c r="S300" i="3"/>
  <c r="R300" i="3"/>
  <c r="Q300" i="3"/>
  <c r="P300" i="3"/>
  <c r="O300" i="3"/>
  <c r="N300" i="3"/>
  <c r="M300" i="3"/>
  <c r="L300" i="3" a="1"/>
  <c r="L300" i="3"/>
  <c r="K300" i="3"/>
  <c r="J300" i="3"/>
  <c r="I300" i="3" a="1"/>
  <c r="I300" i="3"/>
  <c r="G300" i="3"/>
  <c r="F300" i="3"/>
  <c r="C300" i="3"/>
  <c r="AN299" i="3"/>
  <c r="AM299" i="3"/>
  <c r="AL299" i="3"/>
  <c r="AK299" i="3"/>
  <c r="AJ299" i="3"/>
  <c r="AI299" i="3"/>
  <c r="AH299" i="3" a="1"/>
  <c r="AH299" i="3"/>
  <c r="AG299" i="3"/>
  <c r="AF299" i="3"/>
  <c r="AE299" i="3"/>
  <c r="AD299" i="3"/>
  <c r="AC299" i="3"/>
  <c r="AB299" i="3"/>
  <c r="AA299" i="3"/>
  <c r="Y299" i="3" a="1"/>
  <c r="Y299" i="3"/>
  <c r="X299" i="3" a="1"/>
  <c r="X299" i="3"/>
  <c r="W299" i="3" a="1"/>
  <c r="W299" i="3"/>
  <c r="V299" i="3" a="1"/>
  <c r="V299" i="3"/>
  <c r="T299" i="3"/>
  <c r="S299" i="3"/>
  <c r="R299" i="3"/>
  <c r="Q299" i="3"/>
  <c r="P299" i="3"/>
  <c r="O299" i="3"/>
  <c r="N299" i="3"/>
  <c r="M299" i="3"/>
  <c r="L299" i="3" a="1"/>
  <c r="L299" i="3"/>
  <c r="K299" i="3"/>
  <c r="J299" i="3"/>
  <c r="I299" i="3" a="1"/>
  <c r="I299" i="3"/>
  <c r="G299" i="3"/>
  <c r="F299" i="3"/>
  <c r="C299" i="3"/>
  <c r="AN298" i="3"/>
  <c r="AM298" i="3"/>
  <c r="AL298" i="3"/>
  <c r="AK298" i="3"/>
  <c r="AJ298" i="3"/>
  <c r="AI298" i="3"/>
  <c r="AH298" i="3" a="1"/>
  <c r="AH298" i="3"/>
  <c r="AG298" i="3"/>
  <c r="AF298" i="3"/>
  <c r="AE298" i="3"/>
  <c r="AD298" i="3"/>
  <c r="AC298" i="3"/>
  <c r="AB298" i="3"/>
  <c r="AA298" i="3"/>
  <c r="Y298" i="3" a="1"/>
  <c r="Y298" i="3"/>
  <c r="X298" i="3" a="1"/>
  <c r="X298" i="3"/>
  <c r="W298" i="3" a="1"/>
  <c r="W298" i="3"/>
  <c r="V298" i="3" a="1"/>
  <c r="V298" i="3"/>
  <c r="T298" i="3"/>
  <c r="S298" i="3"/>
  <c r="R298" i="3"/>
  <c r="Q298" i="3"/>
  <c r="P298" i="3"/>
  <c r="O298" i="3"/>
  <c r="N298" i="3"/>
  <c r="M298" i="3"/>
  <c r="L298" i="3" a="1"/>
  <c r="L298" i="3"/>
  <c r="K298" i="3"/>
  <c r="J298" i="3"/>
  <c r="I298" i="3" a="1"/>
  <c r="I298" i="3"/>
  <c r="G298" i="3"/>
  <c r="F298" i="3"/>
  <c r="C298" i="3"/>
  <c r="AN297" i="3"/>
  <c r="AM297" i="3"/>
  <c r="AL297" i="3"/>
  <c r="AK297" i="3"/>
  <c r="AJ297" i="3"/>
  <c r="AI297" i="3"/>
  <c r="AH297" i="3" a="1"/>
  <c r="AH297" i="3"/>
  <c r="AG297" i="3"/>
  <c r="AF297" i="3"/>
  <c r="AE297" i="3"/>
  <c r="AD297" i="3"/>
  <c r="AC297" i="3"/>
  <c r="AB297" i="3"/>
  <c r="AA297" i="3"/>
  <c r="Y297" i="3" a="1"/>
  <c r="Y297" i="3"/>
  <c r="X297" i="3" a="1"/>
  <c r="X297" i="3"/>
  <c r="W297" i="3" a="1"/>
  <c r="W297" i="3"/>
  <c r="V297" i="3" a="1"/>
  <c r="V297" i="3"/>
  <c r="T297" i="3"/>
  <c r="S297" i="3"/>
  <c r="R297" i="3"/>
  <c r="Q297" i="3"/>
  <c r="P297" i="3"/>
  <c r="O297" i="3"/>
  <c r="N297" i="3"/>
  <c r="M297" i="3"/>
  <c r="L297" i="3" a="1"/>
  <c r="L297" i="3"/>
  <c r="K297" i="3"/>
  <c r="J297" i="3"/>
  <c r="I297" i="3" a="1"/>
  <c r="I297" i="3"/>
  <c r="G297" i="3"/>
  <c r="F297" i="3"/>
  <c r="C297" i="3"/>
  <c r="AN296" i="3"/>
  <c r="AM296" i="3"/>
  <c r="AL296" i="3"/>
  <c r="AK296" i="3"/>
  <c r="AJ296" i="3"/>
  <c r="AI296" i="3"/>
  <c r="AH296" i="3" a="1"/>
  <c r="AH296" i="3"/>
  <c r="AG296" i="3"/>
  <c r="AF296" i="3"/>
  <c r="AE296" i="3"/>
  <c r="AD296" i="3"/>
  <c r="AC296" i="3"/>
  <c r="AB296" i="3"/>
  <c r="AA296" i="3"/>
  <c r="Y296" i="3" a="1"/>
  <c r="Y296" i="3"/>
  <c r="X296" i="3" a="1"/>
  <c r="X296" i="3"/>
  <c r="W296" i="3" a="1"/>
  <c r="W296" i="3"/>
  <c r="V296" i="3" a="1"/>
  <c r="V296" i="3"/>
  <c r="T296" i="3"/>
  <c r="S296" i="3"/>
  <c r="R296" i="3"/>
  <c r="Q296" i="3"/>
  <c r="P296" i="3"/>
  <c r="O296" i="3"/>
  <c r="N296" i="3"/>
  <c r="M296" i="3"/>
  <c r="L296" i="3" a="1"/>
  <c r="L296" i="3"/>
  <c r="K296" i="3"/>
  <c r="J296" i="3"/>
  <c r="I296" i="3" a="1"/>
  <c r="I296" i="3"/>
  <c r="G296" i="3"/>
  <c r="F296" i="3"/>
  <c r="C296" i="3"/>
  <c r="AN295" i="3"/>
  <c r="AM295" i="3"/>
  <c r="AL295" i="3"/>
  <c r="AK295" i="3"/>
  <c r="AJ295" i="3"/>
  <c r="AI295" i="3"/>
  <c r="AH295" i="3" a="1"/>
  <c r="AH295" i="3"/>
  <c r="AG295" i="3"/>
  <c r="AF295" i="3"/>
  <c r="AE295" i="3"/>
  <c r="AD295" i="3"/>
  <c r="AC295" i="3"/>
  <c r="AB295" i="3"/>
  <c r="AA295" i="3"/>
  <c r="Y295" i="3" a="1"/>
  <c r="Y295" i="3"/>
  <c r="X295" i="3" a="1"/>
  <c r="X295" i="3"/>
  <c r="W295" i="3" a="1"/>
  <c r="W295" i="3"/>
  <c r="V295" i="3" a="1"/>
  <c r="V295" i="3"/>
  <c r="T295" i="3"/>
  <c r="S295" i="3"/>
  <c r="R295" i="3"/>
  <c r="Q295" i="3"/>
  <c r="P295" i="3"/>
  <c r="O295" i="3"/>
  <c r="N295" i="3"/>
  <c r="M295" i="3"/>
  <c r="L295" i="3" a="1"/>
  <c r="L295" i="3"/>
  <c r="K295" i="3"/>
  <c r="J295" i="3"/>
  <c r="I295" i="3" a="1"/>
  <c r="I295" i="3"/>
  <c r="G295" i="3"/>
  <c r="F295" i="3"/>
  <c r="C295" i="3"/>
  <c r="AN294" i="3"/>
  <c r="AM294" i="3"/>
  <c r="AL294" i="3"/>
  <c r="AK294" i="3"/>
  <c r="AJ294" i="3"/>
  <c r="AI294" i="3"/>
  <c r="AH294" i="3" a="1"/>
  <c r="AH294" i="3"/>
  <c r="AG294" i="3"/>
  <c r="AF294" i="3"/>
  <c r="AE294" i="3"/>
  <c r="AD294" i="3"/>
  <c r="AC294" i="3"/>
  <c r="AB294" i="3"/>
  <c r="AA294" i="3"/>
  <c r="Y294" i="3" a="1"/>
  <c r="Y294" i="3"/>
  <c r="X294" i="3" a="1"/>
  <c r="X294" i="3"/>
  <c r="W294" i="3" a="1"/>
  <c r="W294" i="3"/>
  <c r="V294" i="3" a="1"/>
  <c r="V294" i="3"/>
  <c r="T294" i="3"/>
  <c r="S294" i="3"/>
  <c r="R294" i="3"/>
  <c r="Q294" i="3"/>
  <c r="P294" i="3"/>
  <c r="O294" i="3"/>
  <c r="N294" i="3"/>
  <c r="M294" i="3"/>
  <c r="L294" i="3" a="1"/>
  <c r="L294" i="3"/>
  <c r="K294" i="3"/>
  <c r="J294" i="3"/>
  <c r="I294" i="3" a="1"/>
  <c r="I294" i="3"/>
  <c r="G294" i="3"/>
  <c r="F294" i="3"/>
  <c r="C294" i="3"/>
  <c r="AN293" i="3"/>
  <c r="AM293" i="3"/>
  <c r="AL293" i="3"/>
  <c r="AK293" i="3"/>
  <c r="AJ293" i="3"/>
  <c r="AI293" i="3"/>
  <c r="AH293" i="3" a="1"/>
  <c r="AH293" i="3"/>
  <c r="AG293" i="3"/>
  <c r="AF293" i="3"/>
  <c r="AE293" i="3"/>
  <c r="AD293" i="3"/>
  <c r="AC293" i="3"/>
  <c r="AB293" i="3"/>
  <c r="AA293" i="3"/>
  <c r="Y293" i="3" a="1"/>
  <c r="Y293" i="3"/>
  <c r="X293" i="3" a="1"/>
  <c r="X293" i="3"/>
  <c r="W293" i="3" a="1"/>
  <c r="W293" i="3"/>
  <c r="V293" i="3" a="1"/>
  <c r="V293" i="3"/>
  <c r="T293" i="3"/>
  <c r="S293" i="3"/>
  <c r="R293" i="3"/>
  <c r="Q293" i="3"/>
  <c r="P293" i="3"/>
  <c r="O293" i="3"/>
  <c r="N293" i="3"/>
  <c r="M293" i="3"/>
  <c r="L293" i="3" a="1"/>
  <c r="L293" i="3"/>
  <c r="K293" i="3"/>
  <c r="J293" i="3"/>
  <c r="I293" i="3" a="1"/>
  <c r="I293" i="3"/>
  <c r="G293" i="3"/>
  <c r="F293" i="3"/>
  <c r="C293" i="3"/>
  <c r="AN292" i="3"/>
  <c r="AM292" i="3"/>
  <c r="AL292" i="3"/>
  <c r="AK292" i="3"/>
  <c r="AJ292" i="3"/>
  <c r="AI292" i="3"/>
  <c r="AH292" i="3" a="1"/>
  <c r="AH292" i="3"/>
  <c r="AG292" i="3"/>
  <c r="AF292" i="3"/>
  <c r="AE292" i="3"/>
  <c r="AD292" i="3"/>
  <c r="AC292" i="3"/>
  <c r="AB292" i="3"/>
  <c r="AA292" i="3"/>
  <c r="Y292" i="3" a="1"/>
  <c r="Y292" i="3"/>
  <c r="X292" i="3" a="1"/>
  <c r="X292" i="3"/>
  <c r="W292" i="3" a="1"/>
  <c r="W292" i="3"/>
  <c r="V292" i="3" a="1"/>
  <c r="V292" i="3"/>
  <c r="T292" i="3"/>
  <c r="S292" i="3"/>
  <c r="R292" i="3"/>
  <c r="Q292" i="3"/>
  <c r="P292" i="3"/>
  <c r="O292" i="3"/>
  <c r="N292" i="3"/>
  <c r="M292" i="3"/>
  <c r="L292" i="3" a="1"/>
  <c r="L292" i="3"/>
  <c r="K292" i="3"/>
  <c r="J292" i="3"/>
  <c r="I292" i="3" a="1"/>
  <c r="I292" i="3"/>
  <c r="G292" i="3"/>
  <c r="F292" i="3"/>
  <c r="C292" i="3"/>
  <c r="AN291" i="3"/>
  <c r="AM291" i="3"/>
  <c r="AL291" i="3"/>
  <c r="AK291" i="3"/>
  <c r="AJ291" i="3"/>
  <c r="AI291" i="3"/>
  <c r="AH291" i="3" a="1"/>
  <c r="AH291" i="3"/>
  <c r="AG291" i="3"/>
  <c r="AF291" i="3"/>
  <c r="AE291" i="3"/>
  <c r="AD291" i="3"/>
  <c r="AC291" i="3"/>
  <c r="AB291" i="3"/>
  <c r="AA291" i="3"/>
  <c r="Y291" i="3" a="1"/>
  <c r="Y291" i="3"/>
  <c r="X291" i="3" a="1"/>
  <c r="X291" i="3"/>
  <c r="W291" i="3" a="1"/>
  <c r="W291" i="3"/>
  <c r="V291" i="3" a="1"/>
  <c r="V291" i="3"/>
  <c r="T291" i="3"/>
  <c r="S291" i="3"/>
  <c r="R291" i="3"/>
  <c r="Q291" i="3"/>
  <c r="P291" i="3"/>
  <c r="O291" i="3"/>
  <c r="N291" i="3"/>
  <c r="M291" i="3"/>
  <c r="L291" i="3" a="1"/>
  <c r="L291" i="3"/>
  <c r="K291" i="3"/>
  <c r="J291" i="3"/>
  <c r="I291" i="3" a="1"/>
  <c r="I291" i="3"/>
  <c r="G291" i="3"/>
  <c r="F291" i="3"/>
  <c r="C291" i="3"/>
  <c r="AN290" i="3"/>
  <c r="AM290" i="3"/>
  <c r="AL290" i="3"/>
  <c r="AK290" i="3"/>
  <c r="AJ290" i="3"/>
  <c r="AI290" i="3"/>
  <c r="AH290" i="3" a="1"/>
  <c r="AH290" i="3"/>
  <c r="AG290" i="3"/>
  <c r="AF290" i="3"/>
  <c r="AE290" i="3"/>
  <c r="AD290" i="3"/>
  <c r="AC290" i="3"/>
  <c r="AB290" i="3"/>
  <c r="AA290" i="3"/>
  <c r="Y290" i="3" a="1"/>
  <c r="Y290" i="3"/>
  <c r="X290" i="3" a="1"/>
  <c r="X290" i="3"/>
  <c r="W290" i="3" a="1"/>
  <c r="W290" i="3"/>
  <c r="V290" i="3" a="1"/>
  <c r="V290" i="3"/>
  <c r="T290" i="3"/>
  <c r="S290" i="3"/>
  <c r="R290" i="3"/>
  <c r="Q290" i="3"/>
  <c r="P290" i="3"/>
  <c r="O290" i="3"/>
  <c r="N290" i="3"/>
  <c r="M290" i="3"/>
  <c r="L290" i="3" a="1"/>
  <c r="L290" i="3"/>
  <c r="K290" i="3"/>
  <c r="J290" i="3"/>
  <c r="I290" i="3" a="1"/>
  <c r="I290" i="3"/>
  <c r="G290" i="3"/>
  <c r="F290" i="3"/>
  <c r="C290" i="3"/>
  <c r="AN289" i="3"/>
  <c r="AM289" i="3"/>
  <c r="AL289" i="3"/>
  <c r="AK289" i="3"/>
  <c r="AJ289" i="3"/>
  <c r="AI289" i="3"/>
  <c r="AH289" i="3" a="1"/>
  <c r="AH289" i="3"/>
  <c r="AG289" i="3"/>
  <c r="AF289" i="3"/>
  <c r="AE289" i="3"/>
  <c r="AD289" i="3"/>
  <c r="AC289" i="3"/>
  <c r="AB289" i="3"/>
  <c r="AA289" i="3"/>
  <c r="Y289" i="3" a="1"/>
  <c r="Y289" i="3"/>
  <c r="X289" i="3" a="1"/>
  <c r="X289" i="3"/>
  <c r="W289" i="3" a="1"/>
  <c r="W289" i="3"/>
  <c r="V289" i="3" a="1"/>
  <c r="V289" i="3"/>
  <c r="T289" i="3"/>
  <c r="S289" i="3"/>
  <c r="R289" i="3"/>
  <c r="Q289" i="3"/>
  <c r="P289" i="3"/>
  <c r="O289" i="3"/>
  <c r="N289" i="3"/>
  <c r="M289" i="3"/>
  <c r="L289" i="3" a="1"/>
  <c r="L289" i="3"/>
  <c r="K289" i="3"/>
  <c r="J289" i="3"/>
  <c r="I289" i="3" a="1"/>
  <c r="I289" i="3"/>
  <c r="G289" i="3"/>
  <c r="F289" i="3"/>
  <c r="C289" i="3"/>
  <c r="AN288" i="3"/>
  <c r="AM288" i="3"/>
  <c r="AL288" i="3"/>
  <c r="AK288" i="3"/>
  <c r="AJ288" i="3"/>
  <c r="AI288" i="3"/>
  <c r="AH288" i="3" a="1"/>
  <c r="AH288" i="3"/>
  <c r="AG288" i="3"/>
  <c r="AF288" i="3"/>
  <c r="AE288" i="3"/>
  <c r="AD288" i="3"/>
  <c r="AC288" i="3"/>
  <c r="AB288" i="3"/>
  <c r="AA288" i="3"/>
  <c r="Y288" i="3" a="1"/>
  <c r="Y288" i="3"/>
  <c r="X288" i="3" a="1"/>
  <c r="X288" i="3"/>
  <c r="W288" i="3" a="1"/>
  <c r="W288" i="3"/>
  <c r="V288" i="3" a="1"/>
  <c r="V288" i="3"/>
  <c r="T288" i="3"/>
  <c r="S288" i="3"/>
  <c r="R288" i="3"/>
  <c r="Q288" i="3"/>
  <c r="P288" i="3"/>
  <c r="O288" i="3"/>
  <c r="N288" i="3"/>
  <c r="M288" i="3"/>
  <c r="L288" i="3" a="1"/>
  <c r="L288" i="3"/>
  <c r="K288" i="3"/>
  <c r="J288" i="3"/>
  <c r="I288" i="3" a="1"/>
  <c r="I288" i="3"/>
  <c r="G288" i="3"/>
  <c r="F288" i="3"/>
  <c r="C288" i="3"/>
  <c r="AN287" i="3"/>
  <c r="AM287" i="3"/>
  <c r="AL287" i="3"/>
  <c r="AK287" i="3"/>
  <c r="AJ287" i="3"/>
  <c r="AI287" i="3"/>
  <c r="AH287" i="3" a="1"/>
  <c r="AH287" i="3"/>
  <c r="AG287" i="3"/>
  <c r="AF287" i="3"/>
  <c r="AE287" i="3"/>
  <c r="AD287" i="3"/>
  <c r="AC287" i="3"/>
  <c r="AB287" i="3"/>
  <c r="AA287" i="3"/>
  <c r="Y287" i="3" a="1"/>
  <c r="Y287" i="3"/>
  <c r="X287" i="3" a="1"/>
  <c r="X287" i="3"/>
  <c r="W287" i="3" a="1"/>
  <c r="W287" i="3"/>
  <c r="V287" i="3" a="1"/>
  <c r="V287" i="3"/>
  <c r="T287" i="3"/>
  <c r="S287" i="3"/>
  <c r="R287" i="3"/>
  <c r="Q287" i="3"/>
  <c r="P287" i="3"/>
  <c r="O287" i="3"/>
  <c r="N287" i="3"/>
  <c r="M287" i="3"/>
  <c r="L287" i="3" a="1"/>
  <c r="L287" i="3"/>
  <c r="K287" i="3"/>
  <c r="J287" i="3"/>
  <c r="I287" i="3" a="1"/>
  <c r="I287" i="3"/>
  <c r="G287" i="3"/>
  <c r="F287" i="3"/>
  <c r="C287" i="3"/>
  <c r="AN286" i="3"/>
  <c r="AM286" i="3"/>
  <c r="AL286" i="3"/>
  <c r="AK286" i="3"/>
  <c r="AJ286" i="3"/>
  <c r="AI286" i="3"/>
  <c r="AH286" i="3" a="1"/>
  <c r="AH286" i="3"/>
  <c r="AG286" i="3"/>
  <c r="AF286" i="3"/>
  <c r="AE286" i="3"/>
  <c r="AD286" i="3"/>
  <c r="AC286" i="3"/>
  <c r="AB286" i="3"/>
  <c r="AA286" i="3"/>
  <c r="Y286" i="3" a="1"/>
  <c r="Y286" i="3"/>
  <c r="X286" i="3" a="1"/>
  <c r="X286" i="3"/>
  <c r="W286" i="3" a="1"/>
  <c r="W286" i="3"/>
  <c r="V286" i="3" a="1"/>
  <c r="V286" i="3"/>
  <c r="T286" i="3"/>
  <c r="S286" i="3"/>
  <c r="R286" i="3"/>
  <c r="Q286" i="3"/>
  <c r="P286" i="3"/>
  <c r="O286" i="3"/>
  <c r="N286" i="3"/>
  <c r="M286" i="3"/>
  <c r="L286" i="3" a="1"/>
  <c r="L286" i="3"/>
  <c r="K286" i="3"/>
  <c r="J286" i="3"/>
  <c r="I286" i="3" a="1"/>
  <c r="I286" i="3"/>
  <c r="G286" i="3"/>
  <c r="F286" i="3"/>
  <c r="C286" i="3"/>
  <c r="AN285" i="3"/>
  <c r="AM285" i="3"/>
  <c r="AL285" i="3"/>
  <c r="AK285" i="3"/>
  <c r="AJ285" i="3"/>
  <c r="AI285" i="3"/>
  <c r="AH285" i="3" a="1"/>
  <c r="AH285" i="3"/>
  <c r="AG285" i="3"/>
  <c r="AF285" i="3"/>
  <c r="AE285" i="3"/>
  <c r="AD285" i="3"/>
  <c r="AC285" i="3"/>
  <c r="AB285" i="3"/>
  <c r="AA285" i="3"/>
  <c r="Y285" i="3" a="1"/>
  <c r="Y285" i="3"/>
  <c r="X285" i="3" a="1"/>
  <c r="X285" i="3"/>
  <c r="W285" i="3" a="1"/>
  <c r="W285" i="3"/>
  <c r="V285" i="3" a="1"/>
  <c r="V285" i="3"/>
  <c r="T285" i="3"/>
  <c r="S285" i="3"/>
  <c r="R285" i="3"/>
  <c r="Q285" i="3"/>
  <c r="P285" i="3"/>
  <c r="O285" i="3"/>
  <c r="N285" i="3"/>
  <c r="M285" i="3"/>
  <c r="L285" i="3" a="1"/>
  <c r="L285" i="3"/>
  <c r="K285" i="3"/>
  <c r="J285" i="3"/>
  <c r="I285" i="3" a="1"/>
  <c r="I285" i="3"/>
  <c r="G285" i="3"/>
  <c r="F285" i="3"/>
  <c r="C285" i="3"/>
  <c r="AN284" i="3"/>
  <c r="AM284" i="3"/>
  <c r="AL284" i="3"/>
  <c r="AK284" i="3"/>
  <c r="AJ284" i="3"/>
  <c r="AI284" i="3"/>
  <c r="AH284" i="3" a="1"/>
  <c r="AH284" i="3"/>
  <c r="AG284" i="3"/>
  <c r="AF284" i="3"/>
  <c r="AE284" i="3"/>
  <c r="AD284" i="3"/>
  <c r="AC284" i="3"/>
  <c r="AB284" i="3"/>
  <c r="AA284" i="3"/>
  <c r="Y284" i="3" a="1"/>
  <c r="Y284" i="3"/>
  <c r="X284" i="3" a="1"/>
  <c r="X284" i="3"/>
  <c r="W284" i="3" a="1"/>
  <c r="W284" i="3"/>
  <c r="V284" i="3" a="1"/>
  <c r="V284" i="3"/>
  <c r="T284" i="3"/>
  <c r="S284" i="3"/>
  <c r="R284" i="3"/>
  <c r="Q284" i="3"/>
  <c r="P284" i="3"/>
  <c r="O284" i="3"/>
  <c r="N284" i="3"/>
  <c r="M284" i="3"/>
  <c r="L284" i="3" a="1"/>
  <c r="L284" i="3"/>
  <c r="K284" i="3"/>
  <c r="J284" i="3"/>
  <c r="I284" i="3" a="1"/>
  <c r="I284" i="3"/>
  <c r="G284" i="3"/>
  <c r="F284" i="3"/>
  <c r="C284" i="3"/>
  <c r="AN283" i="3"/>
  <c r="AM283" i="3"/>
  <c r="AL283" i="3"/>
  <c r="AK283" i="3"/>
  <c r="AJ283" i="3"/>
  <c r="AI283" i="3"/>
  <c r="AH283" i="3" a="1"/>
  <c r="AH283" i="3"/>
  <c r="AG283" i="3"/>
  <c r="AF283" i="3"/>
  <c r="AE283" i="3"/>
  <c r="AD283" i="3"/>
  <c r="AC283" i="3"/>
  <c r="AB283" i="3"/>
  <c r="AA283" i="3"/>
  <c r="Y283" i="3" a="1"/>
  <c r="Y283" i="3"/>
  <c r="X283" i="3" a="1"/>
  <c r="X283" i="3"/>
  <c r="W283" i="3" a="1"/>
  <c r="W283" i="3"/>
  <c r="V283" i="3" a="1"/>
  <c r="V283" i="3"/>
  <c r="T283" i="3"/>
  <c r="S283" i="3"/>
  <c r="R283" i="3"/>
  <c r="Q283" i="3"/>
  <c r="P283" i="3"/>
  <c r="O283" i="3"/>
  <c r="N283" i="3"/>
  <c r="M283" i="3"/>
  <c r="L283" i="3" a="1"/>
  <c r="L283" i="3"/>
  <c r="K283" i="3"/>
  <c r="J283" i="3"/>
  <c r="I283" i="3" a="1"/>
  <c r="I283" i="3"/>
  <c r="G283" i="3"/>
  <c r="F283" i="3"/>
  <c r="C283" i="3"/>
  <c r="AN282" i="3"/>
  <c r="AM282" i="3"/>
  <c r="AL282" i="3"/>
  <c r="AK282" i="3"/>
  <c r="AJ282" i="3"/>
  <c r="AI282" i="3"/>
  <c r="AH282" i="3" a="1"/>
  <c r="AH282" i="3"/>
  <c r="AG282" i="3"/>
  <c r="AF282" i="3"/>
  <c r="AE282" i="3"/>
  <c r="AD282" i="3"/>
  <c r="AC282" i="3"/>
  <c r="AB282" i="3"/>
  <c r="AA282" i="3"/>
  <c r="Y282" i="3" a="1"/>
  <c r="Y282" i="3"/>
  <c r="X282" i="3" a="1"/>
  <c r="X282" i="3"/>
  <c r="W282" i="3" a="1"/>
  <c r="W282" i="3"/>
  <c r="V282" i="3" a="1"/>
  <c r="V282" i="3"/>
  <c r="T282" i="3"/>
  <c r="S282" i="3"/>
  <c r="R282" i="3"/>
  <c r="Q282" i="3"/>
  <c r="P282" i="3"/>
  <c r="O282" i="3"/>
  <c r="N282" i="3"/>
  <c r="M282" i="3"/>
  <c r="L282" i="3" a="1"/>
  <c r="L282" i="3"/>
  <c r="K282" i="3"/>
  <c r="J282" i="3"/>
  <c r="I282" i="3" a="1"/>
  <c r="I282" i="3"/>
  <c r="G282" i="3"/>
  <c r="F282" i="3"/>
  <c r="C282" i="3"/>
  <c r="AN281" i="3"/>
  <c r="AM281" i="3"/>
  <c r="AL281" i="3"/>
  <c r="AK281" i="3"/>
  <c r="AJ281" i="3"/>
  <c r="AI281" i="3"/>
  <c r="AH281" i="3" a="1"/>
  <c r="AH281" i="3"/>
  <c r="AG281" i="3"/>
  <c r="AF281" i="3"/>
  <c r="AE281" i="3"/>
  <c r="AD281" i="3"/>
  <c r="AC281" i="3"/>
  <c r="AB281" i="3"/>
  <c r="AA281" i="3"/>
  <c r="Y281" i="3" a="1"/>
  <c r="Y281" i="3"/>
  <c r="X281" i="3" a="1"/>
  <c r="X281" i="3"/>
  <c r="W281" i="3" a="1"/>
  <c r="W281" i="3"/>
  <c r="V281" i="3" a="1"/>
  <c r="V281" i="3"/>
  <c r="T281" i="3"/>
  <c r="S281" i="3"/>
  <c r="R281" i="3"/>
  <c r="Q281" i="3"/>
  <c r="P281" i="3"/>
  <c r="O281" i="3"/>
  <c r="N281" i="3"/>
  <c r="M281" i="3"/>
  <c r="L281" i="3" a="1"/>
  <c r="L281" i="3"/>
  <c r="K281" i="3"/>
  <c r="J281" i="3"/>
  <c r="I281" i="3" a="1"/>
  <c r="I281" i="3"/>
  <c r="G281" i="3"/>
  <c r="F281" i="3"/>
  <c r="C281" i="3"/>
  <c r="AN280" i="3"/>
  <c r="AM280" i="3"/>
  <c r="AL280" i="3"/>
  <c r="AK280" i="3"/>
  <c r="AJ280" i="3"/>
  <c r="AI280" i="3"/>
  <c r="AH280" i="3" a="1"/>
  <c r="AH280" i="3"/>
  <c r="AG280" i="3"/>
  <c r="AF280" i="3"/>
  <c r="AE280" i="3"/>
  <c r="AD280" i="3"/>
  <c r="AC280" i="3"/>
  <c r="AB280" i="3"/>
  <c r="AA280" i="3"/>
  <c r="Y280" i="3" a="1"/>
  <c r="Y280" i="3"/>
  <c r="X280" i="3" a="1"/>
  <c r="X280" i="3"/>
  <c r="W280" i="3" a="1"/>
  <c r="W280" i="3"/>
  <c r="V280" i="3" a="1"/>
  <c r="V280" i="3"/>
  <c r="T280" i="3"/>
  <c r="S280" i="3"/>
  <c r="R280" i="3"/>
  <c r="Q280" i="3"/>
  <c r="P280" i="3"/>
  <c r="O280" i="3"/>
  <c r="N280" i="3"/>
  <c r="M280" i="3"/>
  <c r="L280" i="3" a="1"/>
  <c r="L280" i="3"/>
  <c r="K280" i="3"/>
  <c r="J280" i="3"/>
  <c r="I280" i="3" a="1"/>
  <c r="I280" i="3"/>
  <c r="G280" i="3"/>
  <c r="F280" i="3"/>
  <c r="C280" i="3"/>
  <c r="AN279" i="3"/>
  <c r="AM279" i="3"/>
  <c r="AL279" i="3"/>
  <c r="AK279" i="3"/>
  <c r="AJ279" i="3"/>
  <c r="AI279" i="3"/>
  <c r="AH279" i="3" a="1"/>
  <c r="AH279" i="3"/>
  <c r="AG279" i="3"/>
  <c r="AF279" i="3"/>
  <c r="AE279" i="3"/>
  <c r="AD279" i="3"/>
  <c r="AC279" i="3"/>
  <c r="AB279" i="3"/>
  <c r="AA279" i="3"/>
  <c r="Y279" i="3" a="1"/>
  <c r="Y279" i="3"/>
  <c r="X279" i="3" a="1"/>
  <c r="X279" i="3"/>
  <c r="W279" i="3" a="1"/>
  <c r="W279" i="3"/>
  <c r="V279" i="3" a="1"/>
  <c r="V279" i="3"/>
  <c r="T279" i="3"/>
  <c r="S279" i="3"/>
  <c r="R279" i="3"/>
  <c r="Q279" i="3"/>
  <c r="P279" i="3"/>
  <c r="O279" i="3"/>
  <c r="N279" i="3"/>
  <c r="M279" i="3"/>
  <c r="L279" i="3" a="1"/>
  <c r="L279" i="3"/>
  <c r="K279" i="3"/>
  <c r="J279" i="3"/>
  <c r="I279" i="3" a="1"/>
  <c r="I279" i="3"/>
  <c r="G279" i="3"/>
  <c r="F279" i="3"/>
  <c r="C279" i="3"/>
  <c r="AN278" i="3"/>
  <c r="AM278" i="3"/>
  <c r="AL278" i="3"/>
  <c r="AK278" i="3"/>
  <c r="AJ278" i="3"/>
  <c r="AI278" i="3"/>
  <c r="AH278" i="3" a="1"/>
  <c r="AH278" i="3"/>
  <c r="AG278" i="3"/>
  <c r="AF278" i="3"/>
  <c r="AE278" i="3"/>
  <c r="AD278" i="3"/>
  <c r="AC278" i="3"/>
  <c r="AB278" i="3"/>
  <c r="AA278" i="3"/>
  <c r="Y278" i="3" a="1"/>
  <c r="Y278" i="3"/>
  <c r="X278" i="3" a="1"/>
  <c r="X278" i="3"/>
  <c r="W278" i="3" a="1"/>
  <c r="W278" i="3"/>
  <c r="V278" i="3" a="1"/>
  <c r="V278" i="3"/>
  <c r="T278" i="3"/>
  <c r="S278" i="3"/>
  <c r="R278" i="3"/>
  <c r="Q278" i="3"/>
  <c r="P278" i="3"/>
  <c r="O278" i="3"/>
  <c r="N278" i="3"/>
  <c r="M278" i="3"/>
  <c r="L278" i="3" a="1"/>
  <c r="L278" i="3"/>
  <c r="K278" i="3"/>
  <c r="J278" i="3"/>
  <c r="I278" i="3" a="1"/>
  <c r="I278" i="3"/>
  <c r="G278" i="3"/>
  <c r="F278" i="3"/>
  <c r="C278" i="3"/>
  <c r="AN277" i="3"/>
  <c r="AM277" i="3"/>
  <c r="AL277" i="3"/>
  <c r="AK277" i="3"/>
  <c r="AJ277" i="3"/>
  <c r="AI277" i="3"/>
  <c r="AH277" i="3" a="1"/>
  <c r="AH277" i="3"/>
  <c r="AG277" i="3"/>
  <c r="AF277" i="3"/>
  <c r="AE277" i="3"/>
  <c r="AD277" i="3"/>
  <c r="AC277" i="3"/>
  <c r="AB277" i="3"/>
  <c r="AA277" i="3"/>
  <c r="Y277" i="3" a="1"/>
  <c r="Y277" i="3"/>
  <c r="X277" i="3" a="1"/>
  <c r="X277" i="3"/>
  <c r="W277" i="3" a="1"/>
  <c r="W277" i="3"/>
  <c r="V277" i="3" a="1"/>
  <c r="V277" i="3"/>
  <c r="T277" i="3"/>
  <c r="S277" i="3"/>
  <c r="R277" i="3"/>
  <c r="Q277" i="3"/>
  <c r="P277" i="3"/>
  <c r="O277" i="3"/>
  <c r="N277" i="3"/>
  <c r="M277" i="3"/>
  <c r="L277" i="3" a="1"/>
  <c r="L277" i="3"/>
  <c r="K277" i="3"/>
  <c r="J277" i="3"/>
  <c r="I277" i="3" a="1"/>
  <c r="I277" i="3"/>
  <c r="G277" i="3"/>
  <c r="F277" i="3"/>
  <c r="C277" i="3"/>
  <c r="AN276" i="3"/>
  <c r="AM276" i="3"/>
  <c r="AL276" i="3"/>
  <c r="AK276" i="3"/>
  <c r="AJ276" i="3"/>
  <c r="AI276" i="3"/>
  <c r="AH276" i="3" a="1"/>
  <c r="AH276" i="3"/>
  <c r="AG276" i="3"/>
  <c r="AF276" i="3"/>
  <c r="AE276" i="3"/>
  <c r="AD276" i="3"/>
  <c r="AC276" i="3"/>
  <c r="AB276" i="3"/>
  <c r="AA276" i="3"/>
  <c r="Y276" i="3" a="1"/>
  <c r="Y276" i="3"/>
  <c r="X276" i="3" a="1"/>
  <c r="X276" i="3"/>
  <c r="W276" i="3" a="1"/>
  <c r="W276" i="3"/>
  <c r="V276" i="3" a="1"/>
  <c r="V276" i="3"/>
  <c r="T276" i="3"/>
  <c r="S276" i="3"/>
  <c r="R276" i="3"/>
  <c r="Q276" i="3"/>
  <c r="P276" i="3"/>
  <c r="O276" i="3"/>
  <c r="N276" i="3"/>
  <c r="M276" i="3"/>
  <c r="L276" i="3" a="1"/>
  <c r="L276" i="3"/>
  <c r="K276" i="3"/>
  <c r="J276" i="3"/>
  <c r="I276" i="3" a="1"/>
  <c r="I276" i="3"/>
  <c r="G276" i="3"/>
  <c r="F276" i="3"/>
  <c r="C276" i="3"/>
  <c r="AN275" i="3"/>
  <c r="AM275" i="3"/>
  <c r="AL275" i="3"/>
  <c r="AK275" i="3"/>
  <c r="AJ275" i="3"/>
  <c r="AI275" i="3"/>
  <c r="AH275" i="3" a="1"/>
  <c r="AH275" i="3"/>
  <c r="AG275" i="3"/>
  <c r="AF275" i="3"/>
  <c r="AE275" i="3"/>
  <c r="AD275" i="3"/>
  <c r="AC275" i="3"/>
  <c r="AB275" i="3"/>
  <c r="AA275" i="3"/>
  <c r="Y275" i="3" a="1"/>
  <c r="Y275" i="3"/>
  <c r="X275" i="3" a="1"/>
  <c r="X275" i="3"/>
  <c r="W275" i="3" a="1"/>
  <c r="W275" i="3"/>
  <c r="V275" i="3" a="1"/>
  <c r="V275" i="3"/>
  <c r="T275" i="3"/>
  <c r="S275" i="3"/>
  <c r="R275" i="3"/>
  <c r="Q275" i="3"/>
  <c r="P275" i="3"/>
  <c r="O275" i="3"/>
  <c r="N275" i="3"/>
  <c r="M275" i="3"/>
  <c r="L275" i="3" a="1"/>
  <c r="L275" i="3"/>
  <c r="K275" i="3"/>
  <c r="J275" i="3"/>
  <c r="I275" i="3" a="1"/>
  <c r="I275" i="3"/>
  <c r="G275" i="3"/>
  <c r="F275" i="3"/>
  <c r="C275" i="3"/>
  <c r="AN274" i="3"/>
  <c r="AM274" i="3"/>
  <c r="AL274" i="3"/>
  <c r="AK274" i="3"/>
  <c r="AJ274" i="3"/>
  <c r="AI274" i="3"/>
  <c r="AH274" i="3" a="1"/>
  <c r="AH274" i="3"/>
  <c r="AG274" i="3"/>
  <c r="AF274" i="3"/>
  <c r="AE274" i="3"/>
  <c r="AD274" i="3"/>
  <c r="AC274" i="3"/>
  <c r="AB274" i="3"/>
  <c r="AA274" i="3"/>
  <c r="Y274" i="3" a="1"/>
  <c r="Y274" i="3"/>
  <c r="X274" i="3" a="1"/>
  <c r="X274" i="3"/>
  <c r="W274" i="3" a="1"/>
  <c r="W274" i="3"/>
  <c r="V274" i="3" a="1"/>
  <c r="V274" i="3"/>
  <c r="T274" i="3"/>
  <c r="S274" i="3"/>
  <c r="R274" i="3"/>
  <c r="Q274" i="3"/>
  <c r="P274" i="3"/>
  <c r="O274" i="3"/>
  <c r="N274" i="3"/>
  <c r="M274" i="3"/>
  <c r="L274" i="3" a="1"/>
  <c r="L274" i="3"/>
  <c r="K274" i="3"/>
  <c r="J274" i="3"/>
  <c r="I274" i="3" a="1"/>
  <c r="I274" i="3"/>
  <c r="G274" i="3"/>
  <c r="F274" i="3"/>
  <c r="C274" i="3"/>
  <c r="AN273" i="3"/>
  <c r="AM273" i="3"/>
  <c r="AL273" i="3"/>
  <c r="AK273" i="3"/>
  <c r="AJ273" i="3"/>
  <c r="AI273" i="3"/>
  <c r="AH273" i="3" a="1"/>
  <c r="AH273" i="3"/>
  <c r="AG273" i="3"/>
  <c r="AF273" i="3"/>
  <c r="AE273" i="3"/>
  <c r="AD273" i="3"/>
  <c r="AC273" i="3"/>
  <c r="AB273" i="3"/>
  <c r="AA273" i="3"/>
  <c r="Y273" i="3" a="1"/>
  <c r="Y273" i="3"/>
  <c r="X273" i="3" a="1"/>
  <c r="X273" i="3"/>
  <c r="W273" i="3" a="1"/>
  <c r="W273" i="3"/>
  <c r="V273" i="3" a="1"/>
  <c r="V273" i="3"/>
  <c r="T273" i="3"/>
  <c r="S273" i="3"/>
  <c r="R273" i="3"/>
  <c r="Q273" i="3"/>
  <c r="P273" i="3"/>
  <c r="O273" i="3"/>
  <c r="N273" i="3"/>
  <c r="M273" i="3"/>
  <c r="L273" i="3" a="1"/>
  <c r="L273" i="3"/>
  <c r="K273" i="3"/>
  <c r="J273" i="3"/>
  <c r="I273" i="3" a="1"/>
  <c r="I273" i="3"/>
  <c r="G273" i="3"/>
  <c r="F273" i="3"/>
  <c r="C273" i="3"/>
  <c r="AN272" i="3"/>
  <c r="AM272" i="3"/>
  <c r="AL272" i="3"/>
  <c r="AK272" i="3"/>
  <c r="AJ272" i="3"/>
  <c r="AI272" i="3"/>
  <c r="AH272" i="3" a="1"/>
  <c r="AH272" i="3"/>
  <c r="AG272" i="3"/>
  <c r="AF272" i="3"/>
  <c r="AE272" i="3"/>
  <c r="AD272" i="3"/>
  <c r="AC272" i="3"/>
  <c r="AB272" i="3"/>
  <c r="AA272" i="3"/>
  <c r="Y272" i="3" a="1"/>
  <c r="Y272" i="3"/>
  <c r="X272" i="3" a="1"/>
  <c r="X272" i="3"/>
  <c r="W272" i="3" a="1"/>
  <c r="W272" i="3"/>
  <c r="V272" i="3" a="1"/>
  <c r="V272" i="3"/>
  <c r="T272" i="3"/>
  <c r="S272" i="3"/>
  <c r="R272" i="3"/>
  <c r="Q272" i="3"/>
  <c r="P272" i="3"/>
  <c r="O272" i="3"/>
  <c r="N272" i="3"/>
  <c r="M272" i="3"/>
  <c r="L272" i="3" a="1"/>
  <c r="L272" i="3"/>
  <c r="K272" i="3"/>
  <c r="J272" i="3"/>
  <c r="I272" i="3" a="1"/>
  <c r="I272" i="3"/>
  <c r="G272" i="3"/>
  <c r="F272" i="3"/>
  <c r="C272" i="3"/>
  <c r="AN271" i="3"/>
  <c r="AM271" i="3"/>
  <c r="AL271" i="3"/>
  <c r="AK271" i="3"/>
  <c r="AJ271" i="3"/>
  <c r="AI271" i="3"/>
  <c r="AH271" i="3" a="1"/>
  <c r="AH271" i="3"/>
  <c r="AG271" i="3"/>
  <c r="AF271" i="3"/>
  <c r="AE271" i="3"/>
  <c r="AD271" i="3"/>
  <c r="AC271" i="3"/>
  <c r="AB271" i="3"/>
  <c r="AA271" i="3"/>
  <c r="Y271" i="3" a="1"/>
  <c r="Y271" i="3"/>
  <c r="X271" i="3" a="1"/>
  <c r="X271" i="3"/>
  <c r="W271" i="3" a="1"/>
  <c r="W271" i="3"/>
  <c r="V271" i="3" a="1"/>
  <c r="V271" i="3"/>
  <c r="T271" i="3"/>
  <c r="S271" i="3"/>
  <c r="R271" i="3"/>
  <c r="Q271" i="3"/>
  <c r="P271" i="3"/>
  <c r="O271" i="3"/>
  <c r="N271" i="3"/>
  <c r="M271" i="3"/>
  <c r="L271" i="3" a="1"/>
  <c r="L271" i="3"/>
  <c r="K271" i="3"/>
  <c r="J271" i="3"/>
  <c r="I271" i="3" a="1"/>
  <c r="I271" i="3"/>
  <c r="G271" i="3"/>
  <c r="F271" i="3"/>
  <c r="C271" i="3"/>
  <c r="AN270" i="3"/>
  <c r="AM270" i="3"/>
  <c r="AL270" i="3"/>
  <c r="AK270" i="3"/>
  <c r="AJ270" i="3"/>
  <c r="AI270" i="3"/>
  <c r="AH270" i="3" a="1"/>
  <c r="AH270" i="3"/>
  <c r="AG270" i="3"/>
  <c r="AF270" i="3"/>
  <c r="AE270" i="3"/>
  <c r="AD270" i="3"/>
  <c r="AC270" i="3"/>
  <c r="AB270" i="3"/>
  <c r="AA270" i="3"/>
  <c r="Y270" i="3" a="1"/>
  <c r="Y270" i="3"/>
  <c r="X270" i="3" a="1"/>
  <c r="X270" i="3"/>
  <c r="W270" i="3" a="1"/>
  <c r="W270" i="3"/>
  <c r="V270" i="3" a="1"/>
  <c r="V270" i="3"/>
  <c r="T270" i="3"/>
  <c r="S270" i="3"/>
  <c r="R270" i="3"/>
  <c r="Q270" i="3"/>
  <c r="P270" i="3"/>
  <c r="O270" i="3"/>
  <c r="N270" i="3"/>
  <c r="M270" i="3"/>
  <c r="L270" i="3" a="1"/>
  <c r="L270" i="3"/>
  <c r="K270" i="3"/>
  <c r="J270" i="3"/>
  <c r="I270" i="3" a="1"/>
  <c r="I270" i="3"/>
  <c r="G270" i="3"/>
  <c r="F270" i="3"/>
  <c r="C270" i="3"/>
  <c r="AN269" i="3"/>
  <c r="AM269" i="3"/>
  <c r="AL269" i="3"/>
  <c r="AK269" i="3"/>
  <c r="AJ269" i="3"/>
  <c r="AI269" i="3"/>
  <c r="AH269" i="3" a="1"/>
  <c r="AH269" i="3"/>
  <c r="AG269" i="3"/>
  <c r="AF269" i="3"/>
  <c r="AE269" i="3"/>
  <c r="AD269" i="3"/>
  <c r="AC269" i="3"/>
  <c r="AB269" i="3"/>
  <c r="AA269" i="3"/>
  <c r="Y269" i="3" a="1"/>
  <c r="Y269" i="3"/>
  <c r="X269" i="3" a="1"/>
  <c r="X269" i="3"/>
  <c r="W269" i="3" a="1"/>
  <c r="W269" i="3"/>
  <c r="V269" i="3" a="1"/>
  <c r="V269" i="3"/>
  <c r="T269" i="3"/>
  <c r="S269" i="3"/>
  <c r="R269" i="3"/>
  <c r="Q269" i="3"/>
  <c r="P269" i="3"/>
  <c r="O269" i="3"/>
  <c r="N269" i="3"/>
  <c r="M269" i="3"/>
  <c r="L269" i="3" a="1"/>
  <c r="L269" i="3"/>
  <c r="K269" i="3"/>
  <c r="J269" i="3"/>
  <c r="I269" i="3" a="1"/>
  <c r="I269" i="3"/>
  <c r="G269" i="3"/>
  <c r="F269" i="3"/>
  <c r="C269" i="3"/>
  <c r="AN268" i="3"/>
  <c r="AM268" i="3"/>
  <c r="AL268" i="3"/>
  <c r="AK268" i="3"/>
  <c r="AJ268" i="3"/>
  <c r="AI268" i="3"/>
  <c r="AH268" i="3" a="1"/>
  <c r="AH268" i="3"/>
  <c r="AG268" i="3"/>
  <c r="AF268" i="3"/>
  <c r="AE268" i="3"/>
  <c r="AD268" i="3"/>
  <c r="AC268" i="3"/>
  <c r="AB268" i="3"/>
  <c r="AA268" i="3"/>
  <c r="Y268" i="3" a="1"/>
  <c r="Y268" i="3"/>
  <c r="X268" i="3" a="1"/>
  <c r="X268" i="3"/>
  <c r="W268" i="3" a="1"/>
  <c r="W268" i="3"/>
  <c r="V268" i="3" a="1"/>
  <c r="V268" i="3"/>
  <c r="T268" i="3"/>
  <c r="S268" i="3"/>
  <c r="R268" i="3"/>
  <c r="Q268" i="3"/>
  <c r="P268" i="3"/>
  <c r="O268" i="3"/>
  <c r="N268" i="3"/>
  <c r="M268" i="3"/>
  <c r="L268" i="3" a="1"/>
  <c r="L268" i="3"/>
  <c r="K268" i="3"/>
  <c r="J268" i="3"/>
  <c r="I268" i="3" a="1"/>
  <c r="I268" i="3"/>
  <c r="G268" i="3"/>
  <c r="F268" i="3"/>
  <c r="C268" i="3"/>
  <c r="AN267" i="3"/>
  <c r="AM267" i="3"/>
  <c r="AL267" i="3"/>
  <c r="AK267" i="3"/>
  <c r="AJ267" i="3"/>
  <c r="AI267" i="3"/>
  <c r="AH267" i="3" a="1"/>
  <c r="AH267" i="3"/>
  <c r="AG267" i="3"/>
  <c r="AF267" i="3"/>
  <c r="AE267" i="3"/>
  <c r="AD267" i="3"/>
  <c r="AC267" i="3"/>
  <c r="AB267" i="3"/>
  <c r="AA267" i="3"/>
  <c r="Y267" i="3" a="1"/>
  <c r="Y267" i="3"/>
  <c r="X267" i="3" a="1"/>
  <c r="X267" i="3"/>
  <c r="W267" i="3" a="1"/>
  <c r="W267" i="3"/>
  <c r="V267" i="3" a="1"/>
  <c r="V267" i="3"/>
  <c r="T267" i="3"/>
  <c r="S267" i="3"/>
  <c r="R267" i="3"/>
  <c r="Q267" i="3"/>
  <c r="P267" i="3"/>
  <c r="O267" i="3"/>
  <c r="N267" i="3"/>
  <c r="M267" i="3"/>
  <c r="L267" i="3" a="1"/>
  <c r="L267" i="3"/>
  <c r="K267" i="3"/>
  <c r="J267" i="3"/>
  <c r="I267" i="3" a="1"/>
  <c r="I267" i="3"/>
  <c r="G267" i="3"/>
  <c r="F267" i="3"/>
  <c r="C267" i="3"/>
  <c r="AN266" i="3"/>
  <c r="AM266" i="3"/>
  <c r="AL266" i="3"/>
  <c r="AK266" i="3"/>
  <c r="AJ266" i="3"/>
  <c r="AI266" i="3"/>
  <c r="AH266" i="3" a="1"/>
  <c r="AH266" i="3"/>
  <c r="AG266" i="3"/>
  <c r="AF266" i="3"/>
  <c r="AE266" i="3"/>
  <c r="AD266" i="3"/>
  <c r="AC266" i="3"/>
  <c r="AB266" i="3"/>
  <c r="AA266" i="3"/>
  <c r="Y266" i="3" a="1"/>
  <c r="Y266" i="3"/>
  <c r="X266" i="3" a="1"/>
  <c r="X266" i="3"/>
  <c r="W266" i="3" a="1"/>
  <c r="W266" i="3"/>
  <c r="V266" i="3" a="1"/>
  <c r="V266" i="3"/>
  <c r="T266" i="3"/>
  <c r="S266" i="3"/>
  <c r="R266" i="3"/>
  <c r="Q266" i="3"/>
  <c r="P266" i="3"/>
  <c r="O266" i="3"/>
  <c r="N266" i="3"/>
  <c r="M266" i="3"/>
  <c r="L266" i="3" a="1"/>
  <c r="L266" i="3"/>
  <c r="K266" i="3"/>
  <c r="J266" i="3"/>
  <c r="I266" i="3" a="1"/>
  <c r="I266" i="3"/>
  <c r="G266" i="3"/>
  <c r="F266" i="3"/>
  <c r="C266" i="3"/>
  <c r="AN265" i="3"/>
  <c r="AM265" i="3"/>
  <c r="AL265" i="3"/>
  <c r="AK265" i="3"/>
  <c r="AJ265" i="3"/>
  <c r="AI265" i="3"/>
  <c r="AH265" i="3" a="1"/>
  <c r="AH265" i="3"/>
  <c r="AG265" i="3"/>
  <c r="AF265" i="3"/>
  <c r="AE265" i="3"/>
  <c r="AD265" i="3"/>
  <c r="AC265" i="3"/>
  <c r="AB265" i="3"/>
  <c r="AA265" i="3"/>
  <c r="Y265" i="3" a="1"/>
  <c r="Y265" i="3"/>
  <c r="X265" i="3" a="1"/>
  <c r="X265" i="3"/>
  <c r="W265" i="3" a="1"/>
  <c r="W265" i="3"/>
  <c r="V265" i="3" a="1"/>
  <c r="V265" i="3"/>
  <c r="T265" i="3"/>
  <c r="S265" i="3"/>
  <c r="R265" i="3"/>
  <c r="Q265" i="3"/>
  <c r="P265" i="3"/>
  <c r="O265" i="3"/>
  <c r="N265" i="3"/>
  <c r="M265" i="3"/>
  <c r="L265" i="3" a="1"/>
  <c r="L265" i="3"/>
  <c r="K265" i="3"/>
  <c r="J265" i="3"/>
  <c r="I265" i="3" a="1"/>
  <c r="I265" i="3"/>
  <c r="G265" i="3"/>
  <c r="F265" i="3"/>
  <c r="C265" i="3"/>
  <c r="AN264" i="3"/>
  <c r="AM264" i="3"/>
  <c r="AL264" i="3"/>
  <c r="AK264" i="3"/>
  <c r="AJ264" i="3"/>
  <c r="AI264" i="3"/>
  <c r="AH264" i="3" a="1"/>
  <c r="AH264" i="3"/>
  <c r="AG264" i="3"/>
  <c r="AF264" i="3"/>
  <c r="AE264" i="3"/>
  <c r="AD264" i="3"/>
  <c r="AC264" i="3"/>
  <c r="AB264" i="3"/>
  <c r="AA264" i="3"/>
  <c r="Y264" i="3" a="1"/>
  <c r="Y264" i="3"/>
  <c r="X264" i="3" a="1"/>
  <c r="X264" i="3"/>
  <c r="W264" i="3" a="1"/>
  <c r="W264" i="3"/>
  <c r="V264" i="3" a="1"/>
  <c r="V264" i="3"/>
  <c r="T264" i="3"/>
  <c r="S264" i="3"/>
  <c r="R264" i="3"/>
  <c r="Q264" i="3"/>
  <c r="P264" i="3"/>
  <c r="O264" i="3"/>
  <c r="N264" i="3"/>
  <c r="M264" i="3"/>
  <c r="L264" i="3" a="1"/>
  <c r="L264" i="3"/>
  <c r="K264" i="3"/>
  <c r="J264" i="3"/>
  <c r="I264" i="3" a="1"/>
  <c r="I264" i="3"/>
  <c r="G264" i="3"/>
  <c r="F264" i="3"/>
  <c r="C264" i="3"/>
  <c r="AN263" i="3"/>
  <c r="AM263" i="3"/>
  <c r="AL263" i="3"/>
  <c r="AK263" i="3"/>
  <c r="AJ263" i="3"/>
  <c r="AI263" i="3"/>
  <c r="AH263" i="3" a="1"/>
  <c r="AH263" i="3"/>
  <c r="AG263" i="3"/>
  <c r="AF263" i="3"/>
  <c r="AE263" i="3"/>
  <c r="AD263" i="3"/>
  <c r="AC263" i="3"/>
  <c r="AB263" i="3"/>
  <c r="AA263" i="3"/>
  <c r="Y263" i="3" a="1"/>
  <c r="Y263" i="3"/>
  <c r="X263" i="3" a="1"/>
  <c r="X263" i="3"/>
  <c r="W263" i="3" a="1"/>
  <c r="W263" i="3"/>
  <c r="V263" i="3" a="1"/>
  <c r="V263" i="3"/>
  <c r="T263" i="3"/>
  <c r="S263" i="3"/>
  <c r="R263" i="3"/>
  <c r="Q263" i="3"/>
  <c r="P263" i="3"/>
  <c r="O263" i="3"/>
  <c r="N263" i="3"/>
  <c r="M263" i="3"/>
  <c r="L263" i="3" a="1"/>
  <c r="L263" i="3"/>
  <c r="K263" i="3"/>
  <c r="J263" i="3"/>
  <c r="I263" i="3" a="1"/>
  <c r="I263" i="3"/>
  <c r="G263" i="3"/>
  <c r="F263" i="3"/>
  <c r="C263" i="3"/>
  <c r="AN262" i="3"/>
  <c r="AM262" i="3"/>
  <c r="AL262" i="3"/>
  <c r="AK262" i="3"/>
  <c r="AJ262" i="3"/>
  <c r="AI262" i="3"/>
  <c r="AH262" i="3" a="1"/>
  <c r="AH262" i="3"/>
  <c r="AG262" i="3"/>
  <c r="AF262" i="3"/>
  <c r="AE262" i="3"/>
  <c r="AD262" i="3"/>
  <c r="AC262" i="3"/>
  <c r="AB262" i="3"/>
  <c r="AA262" i="3"/>
  <c r="Y262" i="3" a="1"/>
  <c r="Y262" i="3"/>
  <c r="X262" i="3" a="1"/>
  <c r="X262" i="3"/>
  <c r="W262" i="3" a="1"/>
  <c r="W262" i="3"/>
  <c r="V262" i="3" a="1"/>
  <c r="V262" i="3"/>
  <c r="T262" i="3"/>
  <c r="S262" i="3"/>
  <c r="R262" i="3"/>
  <c r="Q262" i="3"/>
  <c r="P262" i="3"/>
  <c r="O262" i="3"/>
  <c r="N262" i="3"/>
  <c r="M262" i="3"/>
  <c r="L262" i="3" a="1"/>
  <c r="L262" i="3"/>
  <c r="K262" i="3"/>
  <c r="J262" i="3"/>
  <c r="I262" i="3" a="1"/>
  <c r="I262" i="3"/>
  <c r="G262" i="3"/>
  <c r="F262" i="3"/>
  <c r="C262" i="3"/>
  <c r="AN261" i="3"/>
  <c r="AM261" i="3"/>
  <c r="AL261" i="3"/>
  <c r="AK261" i="3"/>
  <c r="AJ261" i="3"/>
  <c r="AI261" i="3"/>
  <c r="AH261" i="3" a="1"/>
  <c r="AH261" i="3"/>
  <c r="AG261" i="3"/>
  <c r="AF261" i="3"/>
  <c r="AE261" i="3"/>
  <c r="AD261" i="3"/>
  <c r="AC261" i="3"/>
  <c r="AB261" i="3"/>
  <c r="AA261" i="3"/>
  <c r="Y261" i="3" a="1"/>
  <c r="Y261" i="3"/>
  <c r="X261" i="3" a="1"/>
  <c r="X261" i="3"/>
  <c r="W261" i="3" a="1"/>
  <c r="W261" i="3"/>
  <c r="V261" i="3" a="1"/>
  <c r="V261" i="3"/>
  <c r="T261" i="3"/>
  <c r="S261" i="3"/>
  <c r="R261" i="3"/>
  <c r="Q261" i="3"/>
  <c r="P261" i="3"/>
  <c r="O261" i="3"/>
  <c r="N261" i="3"/>
  <c r="M261" i="3"/>
  <c r="L261" i="3" a="1"/>
  <c r="L261" i="3"/>
  <c r="K261" i="3"/>
  <c r="J261" i="3"/>
  <c r="I261" i="3" a="1"/>
  <c r="I261" i="3"/>
  <c r="G261" i="3"/>
  <c r="F261" i="3"/>
  <c r="C261" i="3"/>
  <c r="AN260" i="3"/>
  <c r="AM260" i="3"/>
  <c r="AL260" i="3"/>
  <c r="AK260" i="3"/>
  <c r="AJ260" i="3"/>
  <c r="AI260" i="3"/>
  <c r="AH260" i="3" a="1"/>
  <c r="AH260" i="3"/>
  <c r="AG260" i="3"/>
  <c r="AF260" i="3"/>
  <c r="AE260" i="3"/>
  <c r="AD260" i="3"/>
  <c r="AC260" i="3"/>
  <c r="AB260" i="3"/>
  <c r="AA260" i="3"/>
  <c r="Y260" i="3" a="1"/>
  <c r="Y260" i="3"/>
  <c r="X260" i="3" a="1"/>
  <c r="X260" i="3"/>
  <c r="W260" i="3" a="1"/>
  <c r="W260" i="3"/>
  <c r="V260" i="3" a="1"/>
  <c r="V260" i="3"/>
  <c r="T260" i="3"/>
  <c r="S260" i="3"/>
  <c r="R260" i="3"/>
  <c r="Q260" i="3"/>
  <c r="P260" i="3"/>
  <c r="O260" i="3"/>
  <c r="N260" i="3"/>
  <c r="M260" i="3"/>
  <c r="L260" i="3" a="1"/>
  <c r="L260" i="3"/>
  <c r="K260" i="3"/>
  <c r="J260" i="3"/>
  <c r="I260" i="3" a="1"/>
  <c r="I260" i="3"/>
  <c r="G260" i="3"/>
  <c r="F260" i="3"/>
  <c r="C260" i="3"/>
  <c r="AN259" i="3"/>
  <c r="AM259" i="3"/>
  <c r="AL259" i="3"/>
  <c r="AK259" i="3"/>
  <c r="AJ259" i="3"/>
  <c r="AI259" i="3"/>
  <c r="AH259" i="3" a="1"/>
  <c r="AH259" i="3"/>
  <c r="AG259" i="3"/>
  <c r="AF259" i="3"/>
  <c r="AE259" i="3"/>
  <c r="AD259" i="3"/>
  <c r="AC259" i="3"/>
  <c r="AB259" i="3"/>
  <c r="AA259" i="3"/>
  <c r="Y259" i="3" a="1"/>
  <c r="Y259" i="3"/>
  <c r="X259" i="3" a="1"/>
  <c r="X259" i="3"/>
  <c r="W259" i="3" a="1"/>
  <c r="W259" i="3"/>
  <c r="V259" i="3" a="1"/>
  <c r="V259" i="3"/>
  <c r="T259" i="3"/>
  <c r="S259" i="3"/>
  <c r="R259" i="3"/>
  <c r="Q259" i="3"/>
  <c r="P259" i="3"/>
  <c r="O259" i="3"/>
  <c r="N259" i="3"/>
  <c r="M259" i="3"/>
  <c r="L259" i="3" a="1"/>
  <c r="L259" i="3"/>
  <c r="K259" i="3"/>
  <c r="J259" i="3"/>
  <c r="I259" i="3" a="1"/>
  <c r="I259" i="3"/>
  <c r="G259" i="3"/>
  <c r="F259" i="3"/>
  <c r="C259" i="3"/>
  <c r="AN258" i="3"/>
  <c r="AM258" i="3"/>
  <c r="AL258" i="3"/>
  <c r="AK258" i="3"/>
  <c r="AJ258" i="3"/>
  <c r="AI258" i="3"/>
  <c r="AH258" i="3" a="1"/>
  <c r="AH258" i="3"/>
  <c r="AG258" i="3"/>
  <c r="AF258" i="3"/>
  <c r="AE258" i="3"/>
  <c r="AD258" i="3"/>
  <c r="AC258" i="3"/>
  <c r="AB258" i="3"/>
  <c r="AA258" i="3"/>
  <c r="Y258" i="3" a="1"/>
  <c r="Y258" i="3"/>
  <c r="X258" i="3" a="1"/>
  <c r="X258" i="3"/>
  <c r="W258" i="3" a="1"/>
  <c r="W258" i="3"/>
  <c r="V258" i="3" a="1"/>
  <c r="V258" i="3"/>
  <c r="T258" i="3"/>
  <c r="S258" i="3"/>
  <c r="R258" i="3"/>
  <c r="Q258" i="3"/>
  <c r="P258" i="3"/>
  <c r="O258" i="3"/>
  <c r="N258" i="3"/>
  <c r="M258" i="3"/>
  <c r="L258" i="3" a="1"/>
  <c r="L258" i="3"/>
  <c r="K258" i="3"/>
  <c r="J258" i="3"/>
  <c r="I258" i="3" a="1"/>
  <c r="I258" i="3"/>
  <c r="G258" i="3"/>
  <c r="F258" i="3"/>
  <c r="C258" i="3"/>
  <c r="AN257" i="3"/>
  <c r="AM257" i="3"/>
  <c r="AL257" i="3"/>
  <c r="AK257" i="3"/>
  <c r="AJ257" i="3"/>
  <c r="AI257" i="3"/>
  <c r="AH257" i="3" a="1"/>
  <c r="AH257" i="3"/>
  <c r="AG257" i="3"/>
  <c r="AF257" i="3"/>
  <c r="AE257" i="3"/>
  <c r="AD257" i="3"/>
  <c r="AC257" i="3"/>
  <c r="AB257" i="3"/>
  <c r="AA257" i="3"/>
  <c r="Y257" i="3" a="1"/>
  <c r="Y257" i="3"/>
  <c r="X257" i="3" a="1"/>
  <c r="X257" i="3"/>
  <c r="W257" i="3" a="1"/>
  <c r="W257" i="3"/>
  <c r="V257" i="3" a="1"/>
  <c r="V257" i="3"/>
  <c r="T257" i="3"/>
  <c r="S257" i="3"/>
  <c r="R257" i="3"/>
  <c r="Q257" i="3"/>
  <c r="P257" i="3"/>
  <c r="O257" i="3"/>
  <c r="N257" i="3"/>
  <c r="M257" i="3"/>
  <c r="L257" i="3" a="1"/>
  <c r="L257" i="3"/>
  <c r="K257" i="3"/>
  <c r="J257" i="3"/>
  <c r="I257" i="3" a="1"/>
  <c r="I257" i="3"/>
  <c r="G257" i="3"/>
  <c r="F257" i="3"/>
  <c r="C257" i="3"/>
  <c r="AN256" i="3"/>
  <c r="AM256" i="3"/>
  <c r="AL256" i="3"/>
  <c r="AK256" i="3"/>
  <c r="AJ256" i="3"/>
  <c r="AI256" i="3"/>
  <c r="AH256" i="3" a="1"/>
  <c r="AH256" i="3"/>
  <c r="AG256" i="3"/>
  <c r="AF256" i="3"/>
  <c r="AE256" i="3"/>
  <c r="AD256" i="3"/>
  <c r="AC256" i="3"/>
  <c r="AB256" i="3"/>
  <c r="AA256" i="3"/>
  <c r="Y256" i="3" a="1"/>
  <c r="Y256" i="3"/>
  <c r="X256" i="3" a="1"/>
  <c r="X256" i="3"/>
  <c r="W256" i="3" a="1"/>
  <c r="W256" i="3"/>
  <c r="V256" i="3" a="1"/>
  <c r="V256" i="3"/>
  <c r="T256" i="3"/>
  <c r="S256" i="3"/>
  <c r="R256" i="3"/>
  <c r="Q256" i="3"/>
  <c r="P256" i="3"/>
  <c r="O256" i="3"/>
  <c r="N256" i="3"/>
  <c r="M256" i="3"/>
  <c r="L256" i="3" a="1"/>
  <c r="L256" i="3"/>
  <c r="K256" i="3"/>
  <c r="J256" i="3"/>
  <c r="I256" i="3" a="1"/>
  <c r="I256" i="3"/>
  <c r="G256" i="3"/>
  <c r="F256" i="3"/>
  <c r="C256" i="3"/>
  <c r="AN255" i="3"/>
  <c r="AM255" i="3"/>
  <c r="AL255" i="3"/>
  <c r="AK255" i="3"/>
  <c r="AJ255" i="3"/>
  <c r="AI255" i="3"/>
  <c r="AH255" i="3" a="1"/>
  <c r="AH255" i="3"/>
  <c r="AG255" i="3"/>
  <c r="AF255" i="3"/>
  <c r="AE255" i="3"/>
  <c r="AD255" i="3"/>
  <c r="AC255" i="3"/>
  <c r="AB255" i="3"/>
  <c r="AA255" i="3"/>
  <c r="Y255" i="3" a="1"/>
  <c r="Y255" i="3"/>
  <c r="X255" i="3" a="1"/>
  <c r="X255" i="3"/>
  <c r="W255" i="3" a="1"/>
  <c r="W255" i="3"/>
  <c r="V255" i="3" a="1"/>
  <c r="V255" i="3"/>
  <c r="T255" i="3"/>
  <c r="S255" i="3"/>
  <c r="R255" i="3"/>
  <c r="Q255" i="3"/>
  <c r="P255" i="3"/>
  <c r="O255" i="3"/>
  <c r="N255" i="3"/>
  <c r="M255" i="3"/>
  <c r="L255" i="3" a="1"/>
  <c r="L255" i="3"/>
  <c r="K255" i="3"/>
  <c r="J255" i="3"/>
  <c r="I255" i="3" a="1"/>
  <c r="I255" i="3"/>
  <c r="G255" i="3"/>
  <c r="F255" i="3"/>
  <c r="C255" i="3"/>
  <c r="AN254" i="3"/>
  <c r="AM254" i="3"/>
  <c r="AL254" i="3"/>
  <c r="AK254" i="3"/>
  <c r="AJ254" i="3"/>
  <c r="AI254" i="3"/>
  <c r="AH254" i="3" a="1"/>
  <c r="AH254" i="3"/>
  <c r="AG254" i="3"/>
  <c r="AF254" i="3"/>
  <c r="AE254" i="3"/>
  <c r="AD254" i="3"/>
  <c r="AC254" i="3"/>
  <c r="AB254" i="3"/>
  <c r="AA254" i="3"/>
  <c r="Y254" i="3" a="1"/>
  <c r="Y254" i="3"/>
  <c r="X254" i="3" a="1"/>
  <c r="X254" i="3"/>
  <c r="W254" i="3" a="1"/>
  <c r="W254" i="3"/>
  <c r="V254" i="3" a="1"/>
  <c r="V254" i="3"/>
  <c r="T254" i="3"/>
  <c r="S254" i="3"/>
  <c r="R254" i="3"/>
  <c r="Q254" i="3"/>
  <c r="P254" i="3"/>
  <c r="O254" i="3"/>
  <c r="N254" i="3"/>
  <c r="M254" i="3"/>
  <c r="L254" i="3" a="1"/>
  <c r="L254" i="3"/>
  <c r="K254" i="3"/>
  <c r="J254" i="3"/>
  <c r="I254" i="3" a="1"/>
  <c r="I254" i="3"/>
  <c r="G254" i="3"/>
  <c r="F254" i="3"/>
  <c r="C254" i="3"/>
  <c r="AN253" i="3"/>
  <c r="AM253" i="3"/>
  <c r="AL253" i="3"/>
  <c r="AK253" i="3"/>
  <c r="AJ253" i="3"/>
  <c r="AI253" i="3"/>
  <c r="AH253" i="3" a="1"/>
  <c r="AH253" i="3"/>
  <c r="AG253" i="3"/>
  <c r="AF253" i="3"/>
  <c r="AE253" i="3"/>
  <c r="AD253" i="3"/>
  <c r="AC253" i="3"/>
  <c r="AB253" i="3"/>
  <c r="AA253" i="3"/>
  <c r="Y253" i="3" a="1"/>
  <c r="Y253" i="3"/>
  <c r="X253" i="3" a="1"/>
  <c r="X253" i="3"/>
  <c r="W253" i="3" a="1"/>
  <c r="W253" i="3"/>
  <c r="V253" i="3" a="1"/>
  <c r="V253" i="3"/>
  <c r="T253" i="3"/>
  <c r="S253" i="3"/>
  <c r="R253" i="3"/>
  <c r="Q253" i="3"/>
  <c r="P253" i="3"/>
  <c r="O253" i="3"/>
  <c r="N253" i="3"/>
  <c r="M253" i="3"/>
  <c r="L253" i="3" a="1"/>
  <c r="L253" i="3"/>
  <c r="K253" i="3"/>
  <c r="J253" i="3"/>
  <c r="I253" i="3" a="1"/>
  <c r="I253" i="3"/>
  <c r="G253" i="3"/>
  <c r="F253" i="3"/>
  <c r="C253" i="3"/>
  <c r="AN252" i="3"/>
  <c r="AM252" i="3"/>
  <c r="AL252" i="3"/>
  <c r="AK252" i="3"/>
  <c r="AJ252" i="3"/>
  <c r="AI252" i="3"/>
  <c r="AH252" i="3" a="1"/>
  <c r="AH252" i="3"/>
  <c r="AG252" i="3"/>
  <c r="AF252" i="3"/>
  <c r="AE252" i="3"/>
  <c r="AD252" i="3"/>
  <c r="AC252" i="3"/>
  <c r="AB252" i="3"/>
  <c r="AA252" i="3"/>
  <c r="Y252" i="3" a="1"/>
  <c r="Y252" i="3"/>
  <c r="X252" i="3" a="1"/>
  <c r="X252" i="3"/>
  <c r="W252" i="3" a="1"/>
  <c r="W252" i="3"/>
  <c r="V252" i="3" a="1"/>
  <c r="V252" i="3"/>
  <c r="T252" i="3"/>
  <c r="S252" i="3"/>
  <c r="R252" i="3"/>
  <c r="Q252" i="3"/>
  <c r="P252" i="3"/>
  <c r="O252" i="3"/>
  <c r="N252" i="3"/>
  <c r="M252" i="3"/>
  <c r="L252" i="3" a="1"/>
  <c r="L252" i="3"/>
  <c r="K252" i="3"/>
  <c r="J252" i="3"/>
  <c r="I252" i="3" a="1"/>
  <c r="I252" i="3"/>
  <c r="G252" i="3"/>
  <c r="F252" i="3"/>
  <c r="C252" i="3"/>
  <c r="AN251" i="3"/>
  <c r="AM251" i="3"/>
  <c r="AL251" i="3"/>
  <c r="AK251" i="3"/>
  <c r="AJ251" i="3"/>
  <c r="AI251" i="3"/>
  <c r="AH251" i="3" a="1"/>
  <c r="AH251" i="3"/>
  <c r="AG251" i="3"/>
  <c r="AF251" i="3"/>
  <c r="AE251" i="3"/>
  <c r="AD251" i="3"/>
  <c r="AC251" i="3"/>
  <c r="AB251" i="3"/>
  <c r="AA251" i="3"/>
  <c r="Y251" i="3" a="1"/>
  <c r="Y251" i="3"/>
  <c r="X251" i="3" a="1"/>
  <c r="X251" i="3"/>
  <c r="W251" i="3" a="1"/>
  <c r="W251" i="3"/>
  <c r="V251" i="3" a="1"/>
  <c r="V251" i="3"/>
  <c r="T251" i="3"/>
  <c r="S251" i="3"/>
  <c r="R251" i="3"/>
  <c r="Q251" i="3"/>
  <c r="P251" i="3"/>
  <c r="O251" i="3"/>
  <c r="N251" i="3"/>
  <c r="M251" i="3"/>
  <c r="L251" i="3" a="1"/>
  <c r="L251" i="3"/>
  <c r="K251" i="3"/>
  <c r="J251" i="3"/>
  <c r="I251" i="3" a="1"/>
  <c r="I251" i="3"/>
  <c r="G251" i="3"/>
  <c r="F251" i="3"/>
  <c r="C251" i="3"/>
  <c r="AN250" i="3"/>
  <c r="AM250" i="3"/>
  <c r="AL250" i="3"/>
  <c r="AK250" i="3"/>
  <c r="AJ250" i="3"/>
  <c r="AI250" i="3"/>
  <c r="AH250" i="3" a="1"/>
  <c r="AH250" i="3"/>
  <c r="AG250" i="3"/>
  <c r="AF250" i="3"/>
  <c r="AE250" i="3"/>
  <c r="AD250" i="3"/>
  <c r="AC250" i="3"/>
  <c r="AB250" i="3"/>
  <c r="AA250" i="3"/>
  <c r="Y250" i="3" a="1"/>
  <c r="Y250" i="3"/>
  <c r="X250" i="3" a="1"/>
  <c r="X250" i="3"/>
  <c r="W250" i="3" a="1"/>
  <c r="W250" i="3"/>
  <c r="V250" i="3" a="1"/>
  <c r="V250" i="3"/>
  <c r="T250" i="3"/>
  <c r="S250" i="3"/>
  <c r="R250" i="3"/>
  <c r="Q250" i="3"/>
  <c r="P250" i="3"/>
  <c r="O250" i="3"/>
  <c r="N250" i="3"/>
  <c r="M250" i="3"/>
  <c r="L250" i="3" a="1"/>
  <c r="L250" i="3"/>
  <c r="K250" i="3"/>
  <c r="J250" i="3"/>
  <c r="I250" i="3" a="1"/>
  <c r="I250" i="3"/>
  <c r="G250" i="3"/>
  <c r="F250" i="3"/>
  <c r="C250" i="3"/>
  <c r="AN249" i="3"/>
  <c r="AM249" i="3"/>
  <c r="AL249" i="3"/>
  <c r="AK249" i="3"/>
  <c r="AJ249" i="3"/>
  <c r="AI249" i="3"/>
  <c r="AH249" i="3" a="1"/>
  <c r="AH249" i="3"/>
  <c r="AG249" i="3"/>
  <c r="AF249" i="3"/>
  <c r="AE249" i="3"/>
  <c r="AD249" i="3"/>
  <c r="AC249" i="3"/>
  <c r="AB249" i="3"/>
  <c r="AA249" i="3"/>
  <c r="Y249" i="3" a="1"/>
  <c r="Y249" i="3"/>
  <c r="X249" i="3" a="1"/>
  <c r="X249" i="3"/>
  <c r="W249" i="3" a="1"/>
  <c r="W249" i="3"/>
  <c r="V249" i="3" a="1"/>
  <c r="V249" i="3"/>
  <c r="T249" i="3"/>
  <c r="S249" i="3"/>
  <c r="R249" i="3"/>
  <c r="Q249" i="3"/>
  <c r="P249" i="3"/>
  <c r="O249" i="3"/>
  <c r="N249" i="3"/>
  <c r="M249" i="3"/>
  <c r="L249" i="3" a="1"/>
  <c r="L249" i="3"/>
  <c r="K249" i="3"/>
  <c r="J249" i="3"/>
  <c r="I249" i="3" a="1"/>
  <c r="I249" i="3"/>
  <c r="G249" i="3"/>
  <c r="F249" i="3"/>
  <c r="C249" i="3"/>
  <c r="AN248" i="3"/>
  <c r="AM248" i="3"/>
  <c r="AL248" i="3"/>
  <c r="AK248" i="3"/>
  <c r="AJ248" i="3"/>
  <c r="AI248" i="3"/>
  <c r="AH248" i="3" a="1"/>
  <c r="AH248" i="3"/>
  <c r="AG248" i="3"/>
  <c r="AF248" i="3"/>
  <c r="AE248" i="3"/>
  <c r="AD248" i="3"/>
  <c r="AC248" i="3"/>
  <c r="AB248" i="3"/>
  <c r="AA248" i="3"/>
  <c r="Y248" i="3" a="1"/>
  <c r="Y248" i="3"/>
  <c r="X248" i="3" a="1"/>
  <c r="X248" i="3"/>
  <c r="W248" i="3" a="1"/>
  <c r="W248" i="3"/>
  <c r="V248" i="3" a="1"/>
  <c r="V248" i="3"/>
  <c r="T248" i="3"/>
  <c r="S248" i="3"/>
  <c r="R248" i="3"/>
  <c r="Q248" i="3"/>
  <c r="P248" i="3"/>
  <c r="O248" i="3"/>
  <c r="N248" i="3"/>
  <c r="M248" i="3"/>
  <c r="L248" i="3" a="1"/>
  <c r="L248" i="3"/>
  <c r="K248" i="3"/>
  <c r="J248" i="3"/>
  <c r="I248" i="3" a="1"/>
  <c r="I248" i="3"/>
  <c r="G248" i="3"/>
  <c r="F248" i="3"/>
  <c r="C248" i="3"/>
  <c r="AN247" i="3"/>
  <c r="AM247" i="3"/>
  <c r="AL247" i="3"/>
  <c r="AK247" i="3"/>
  <c r="AJ247" i="3"/>
  <c r="AI247" i="3"/>
  <c r="AH247" i="3" a="1"/>
  <c r="AH247" i="3"/>
  <c r="AG247" i="3"/>
  <c r="AF247" i="3"/>
  <c r="AE247" i="3"/>
  <c r="AD247" i="3"/>
  <c r="AC247" i="3"/>
  <c r="AB247" i="3"/>
  <c r="AA247" i="3"/>
  <c r="Y247" i="3" a="1"/>
  <c r="Y247" i="3"/>
  <c r="X247" i="3" a="1"/>
  <c r="X247" i="3"/>
  <c r="W247" i="3" a="1"/>
  <c r="W247" i="3"/>
  <c r="V247" i="3" a="1"/>
  <c r="V247" i="3"/>
  <c r="T247" i="3"/>
  <c r="S247" i="3"/>
  <c r="R247" i="3"/>
  <c r="Q247" i="3"/>
  <c r="P247" i="3"/>
  <c r="O247" i="3"/>
  <c r="N247" i="3"/>
  <c r="M247" i="3"/>
  <c r="L247" i="3" a="1"/>
  <c r="L247" i="3"/>
  <c r="K247" i="3"/>
  <c r="J247" i="3"/>
  <c r="I247" i="3" a="1"/>
  <c r="I247" i="3"/>
  <c r="G247" i="3"/>
  <c r="F247" i="3"/>
  <c r="C247" i="3"/>
  <c r="AN246" i="3"/>
  <c r="AM246" i="3"/>
  <c r="AL246" i="3"/>
  <c r="AK246" i="3"/>
  <c r="AJ246" i="3"/>
  <c r="AI246" i="3"/>
  <c r="AH246" i="3" a="1"/>
  <c r="AH246" i="3"/>
  <c r="AG246" i="3"/>
  <c r="AF246" i="3"/>
  <c r="AE246" i="3"/>
  <c r="AD246" i="3"/>
  <c r="AC246" i="3"/>
  <c r="AB246" i="3"/>
  <c r="AA246" i="3"/>
  <c r="Y246" i="3" a="1"/>
  <c r="Y246" i="3"/>
  <c r="X246" i="3" a="1"/>
  <c r="X246" i="3"/>
  <c r="W246" i="3" a="1"/>
  <c r="W246" i="3"/>
  <c r="V246" i="3" a="1"/>
  <c r="V246" i="3"/>
  <c r="T246" i="3"/>
  <c r="S246" i="3"/>
  <c r="R246" i="3"/>
  <c r="Q246" i="3"/>
  <c r="P246" i="3"/>
  <c r="O246" i="3"/>
  <c r="N246" i="3"/>
  <c r="M246" i="3"/>
  <c r="L246" i="3" a="1"/>
  <c r="L246" i="3"/>
  <c r="K246" i="3"/>
  <c r="J246" i="3"/>
  <c r="I246" i="3" a="1"/>
  <c r="I246" i="3"/>
  <c r="G246" i="3"/>
  <c r="F246" i="3"/>
  <c r="C246" i="3"/>
  <c r="AN245" i="3"/>
  <c r="AM245" i="3"/>
  <c r="AL245" i="3"/>
  <c r="AK245" i="3"/>
  <c r="AJ245" i="3"/>
  <c r="AI245" i="3"/>
  <c r="AH245" i="3" a="1"/>
  <c r="AH245" i="3"/>
  <c r="AG245" i="3"/>
  <c r="AF245" i="3"/>
  <c r="AE245" i="3"/>
  <c r="AD245" i="3"/>
  <c r="AC245" i="3"/>
  <c r="AB245" i="3"/>
  <c r="AA245" i="3"/>
  <c r="Y245" i="3" a="1"/>
  <c r="Y245" i="3"/>
  <c r="X245" i="3" a="1"/>
  <c r="X245" i="3"/>
  <c r="W245" i="3" a="1"/>
  <c r="W245" i="3"/>
  <c r="V245" i="3" a="1"/>
  <c r="V245" i="3"/>
  <c r="T245" i="3"/>
  <c r="S245" i="3"/>
  <c r="R245" i="3"/>
  <c r="Q245" i="3"/>
  <c r="P245" i="3"/>
  <c r="O245" i="3"/>
  <c r="N245" i="3"/>
  <c r="M245" i="3"/>
  <c r="L245" i="3" a="1"/>
  <c r="L245" i="3"/>
  <c r="K245" i="3"/>
  <c r="J245" i="3"/>
  <c r="I245" i="3" a="1"/>
  <c r="I245" i="3"/>
  <c r="G245" i="3"/>
  <c r="F245" i="3"/>
  <c r="C245" i="3"/>
  <c r="AN244" i="3"/>
  <c r="AM244" i="3"/>
  <c r="AL244" i="3"/>
  <c r="AK244" i="3"/>
  <c r="AJ244" i="3"/>
  <c r="AI244" i="3"/>
  <c r="AH244" i="3" a="1"/>
  <c r="AH244" i="3"/>
  <c r="AG244" i="3"/>
  <c r="AF244" i="3"/>
  <c r="AE244" i="3"/>
  <c r="AD244" i="3"/>
  <c r="AC244" i="3"/>
  <c r="AB244" i="3"/>
  <c r="AA244" i="3"/>
  <c r="Y244" i="3" a="1"/>
  <c r="Y244" i="3"/>
  <c r="X244" i="3" a="1"/>
  <c r="X244" i="3"/>
  <c r="W244" i="3" a="1"/>
  <c r="W244" i="3"/>
  <c r="V244" i="3" a="1"/>
  <c r="V244" i="3"/>
  <c r="T244" i="3"/>
  <c r="S244" i="3"/>
  <c r="R244" i="3"/>
  <c r="Q244" i="3"/>
  <c r="P244" i="3"/>
  <c r="O244" i="3"/>
  <c r="N244" i="3"/>
  <c r="M244" i="3"/>
  <c r="L244" i="3" a="1"/>
  <c r="L244" i="3"/>
  <c r="K244" i="3"/>
  <c r="J244" i="3"/>
  <c r="I244" i="3" a="1"/>
  <c r="I244" i="3"/>
  <c r="G244" i="3"/>
  <c r="F244" i="3"/>
  <c r="C244" i="3"/>
  <c r="AN243" i="3"/>
  <c r="AM243" i="3"/>
  <c r="AL243" i="3"/>
  <c r="AK243" i="3"/>
  <c r="AJ243" i="3"/>
  <c r="AI243" i="3"/>
  <c r="AH243" i="3" a="1"/>
  <c r="AH243" i="3"/>
  <c r="AG243" i="3"/>
  <c r="AF243" i="3"/>
  <c r="AE243" i="3"/>
  <c r="AD243" i="3"/>
  <c r="AC243" i="3"/>
  <c r="AB243" i="3"/>
  <c r="AA243" i="3"/>
  <c r="Y243" i="3" a="1"/>
  <c r="Y243" i="3"/>
  <c r="X243" i="3" a="1"/>
  <c r="X243" i="3"/>
  <c r="W243" i="3" a="1"/>
  <c r="W243" i="3"/>
  <c r="V243" i="3" a="1"/>
  <c r="V243" i="3"/>
  <c r="T243" i="3"/>
  <c r="S243" i="3"/>
  <c r="R243" i="3"/>
  <c r="Q243" i="3"/>
  <c r="P243" i="3"/>
  <c r="O243" i="3"/>
  <c r="N243" i="3"/>
  <c r="M243" i="3"/>
  <c r="L243" i="3" a="1"/>
  <c r="L243" i="3"/>
  <c r="K243" i="3"/>
  <c r="J243" i="3"/>
  <c r="I243" i="3" a="1"/>
  <c r="I243" i="3"/>
  <c r="G243" i="3"/>
  <c r="F243" i="3"/>
  <c r="C243" i="3"/>
  <c r="AN242" i="3"/>
  <c r="AM242" i="3"/>
  <c r="AL242" i="3"/>
  <c r="AK242" i="3"/>
  <c r="AJ242" i="3"/>
  <c r="AI242" i="3"/>
  <c r="AH242" i="3" a="1"/>
  <c r="AH242" i="3"/>
  <c r="AG242" i="3"/>
  <c r="AF242" i="3"/>
  <c r="AE242" i="3"/>
  <c r="AD242" i="3"/>
  <c r="AC242" i="3"/>
  <c r="AB242" i="3"/>
  <c r="AA242" i="3"/>
  <c r="Y242" i="3" a="1"/>
  <c r="Y242" i="3"/>
  <c r="X242" i="3" a="1"/>
  <c r="X242" i="3"/>
  <c r="W242" i="3" a="1"/>
  <c r="W242" i="3"/>
  <c r="V242" i="3" a="1"/>
  <c r="V242" i="3"/>
  <c r="T242" i="3"/>
  <c r="S242" i="3"/>
  <c r="R242" i="3"/>
  <c r="Q242" i="3"/>
  <c r="P242" i="3"/>
  <c r="O242" i="3"/>
  <c r="N242" i="3"/>
  <c r="M242" i="3"/>
  <c r="L242" i="3" a="1"/>
  <c r="L242" i="3"/>
  <c r="K242" i="3"/>
  <c r="J242" i="3"/>
  <c r="I242" i="3" a="1"/>
  <c r="I242" i="3"/>
  <c r="G242" i="3"/>
  <c r="F242" i="3"/>
  <c r="C242" i="3"/>
  <c r="AN241" i="3"/>
  <c r="AM241" i="3"/>
  <c r="AL241" i="3"/>
  <c r="AK241" i="3"/>
  <c r="AJ241" i="3"/>
  <c r="AI241" i="3"/>
  <c r="AH241" i="3" a="1"/>
  <c r="AH241" i="3"/>
  <c r="AG241" i="3"/>
  <c r="AF241" i="3"/>
  <c r="AE241" i="3"/>
  <c r="AD241" i="3"/>
  <c r="AC241" i="3"/>
  <c r="AB241" i="3"/>
  <c r="AA241" i="3"/>
  <c r="Y241" i="3" a="1"/>
  <c r="Y241" i="3"/>
  <c r="X241" i="3" a="1"/>
  <c r="X241" i="3"/>
  <c r="W241" i="3" a="1"/>
  <c r="W241" i="3"/>
  <c r="V241" i="3" a="1"/>
  <c r="V241" i="3"/>
  <c r="T241" i="3"/>
  <c r="S241" i="3"/>
  <c r="R241" i="3"/>
  <c r="Q241" i="3"/>
  <c r="P241" i="3"/>
  <c r="O241" i="3"/>
  <c r="N241" i="3"/>
  <c r="M241" i="3"/>
  <c r="L241" i="3" a="1"/>
  <c r="L241" i="3"/>
  <c r="K241" i="3"/>
  <c r="J241" i="3"/>
  <c r="I241" i="3" a="1"/>
  <c r="I241" i="3"/>
  <c r="G241" i="3"/>
  <c r="F241" i="3"/>
  <c r="C241" i="3"/>
  <c r="AN240" i="3"/>
  <c r="AM240" i="3"/>
  <c r="AL240" i="3"/>
  <c r="AK240" i="3"/>
  <c r="AJ240" i="3"/>
  <c r="AI240" i="3"/>
  <c r="AH240" i="3" a="1"/>
  <c r="AH240" i="3"/>
  <c r="AG240" i="3"/>
  <c r="AF240" i="3"/>
  <c r="AE240" i="3"/>
  <c r="AD240" i="3"/>
  <c r="AC240" i="3"/>
  <c r="AB240" i="3"/>
  <c r="AA240" i="3"/>
  <c r="Y240" i="3" a="1"/>
  <c r="Y240" i="3"/>
  <c r="X240" i="3" a="1"/>
  <c r="X240" i="3"/>
  <c r="W240" i="3" a="1"/>
  <c r="W240" i="3"/>
  <c r="V240" i="3" a="1"/>
  <c r="V240" i="3"/>
  <c r="T240" i="3"/>
  <c r="S240" i="3"/>
  <c r="R240" i="3"/>
  <c r="Q240" i="3"/>
  <c r="P240" i="3"/>
  <c r="O240" i="3"/>
  <c r="N240" i="3"/>
  <c r="M240" i="3"/>
  <c r="L240" i="3" a="1"/>
  <c r="L240" i="3"/>
  <c r="K240" i="3"/>
  <c r="J240" i="3"/>
  <c r="I240" i="3" a="1"/>
  <c r="I240" i="3"/>
  <c r="G240" i="3"/>
  <c r="F240" i="3"/>
  <c r="C240" i="3"/>
  <c r="AN239" i="3"/>
  <c r="AM239" i="3"/>
  <c r="AL239" i="3"/>
  <c r="AK239" i="3"/>
  <c r="AJ239" i="3"/>
  <c r="AI239" i="3"/>
  <c r="AH239" i="3" a="1"/>
  <c r="AH239" i="3"/>
  <c r="AG239" i="3"/>
  <c r="AF239" i="3"/>
  <c r="AE239" i="3"/>
  <c r="AD239" i="3"/>
  <c r="AC239" i="3"/>
  <c r="AB239" i="3"/>
  <c r="AA239" i="3"/>
  <c r="Y239" i="3" a="1"/>
  <c r="Y239" i="3"/>
  <c r="X239" i="3" a="1"/>
  <c r="X239" i="3"/>
  <c r="W239" i="3" a="1"/>
  <c r="W239" i="3"/>
  <c r="V239" i="3" a="1"/>
  <c r="V239" i="3"/>
  <c r="T239" i="3"/>
  <c r="S239" i="3"/>
  <c r="R239" i="3"/>
  <c r="Q239" i="3"/>
  <c r="P239" i="3"/>
  <c r="O239" i="3"/>
  <c r="N239" i="3"/>
  <c r="M239" i="3"/>
  <c r="L239" i="3" a="1"/>
  <c r="L239" i="3"/>
  <c r="K239" i="3"/>
  <c r="J239" i="3"/>
  <c r="I239" i="3" a="1"/>
  <c r="I239" i="3"/>
  <c r="G239" i="3"/>
  <c r="F239" i="3"/>
  <c r="C239" i="3"/>
  <c r="AN238" i="3"/>
  <c r="AM238" i="3"/>
  <c r="AL238" i="3"/>
  <c r="AK238" i="3"/>
  <c r="AJ238" i="3"/>
  <c r="AI238" i="3"/>
  <c r="AH238" i="3" a="1"/>
  <c r="AH238" i="3"/>
  <c r="AG238" i="3"/>
  <c r="AF238" i="3"/>
  <c r="AE238" i="3"/>
  <c r="AD238" i="3"/>
  <c r="AC238" i="3"/>
  <c r="AB238" i="3"/>
  <c r="AA238" i="3"/>
  <c r="Y238" i="3" a="1"/>
  <c r="Y238" i="3"/>
  <c r="X238" i="3" a="1"/>
  <c r="X238" i="3"/>
  <c r="W238" i="3" a="1"/>
  <c r="W238" i="3"/>
  <c r="V238" i="3" a="1"/>
  <c r="V238" i="3"/>
  <c r="T238" i="3"/>
  <c r="S238" i="3"/>
  <c r="R238" i="3"/>
  <c r="Q238" i="3"/>
  <c r="P238" i="3"/>
  <c r="O238" i="3"/>
  <c r="N238" i="3"/>
  <c r="M238" i="3"/>
  <c r="L238" i="3" a="1"/>
  <c r="L238" i="3"/>
  <c r="K238" i="3"/>
  <c r="J238" i="3"/>
  <c r="I238" i="3" a="1"/>
  <c r="I238" i="3"/>
  <c r="G238" i="3"/>
  <c r="F238" i="3"/>
  <c r="C238" i="3"/>
  <c r="AN237" i="3"/>
  <c r="AM237" i="3"/>
  <c r="AL237" i="3"/>
  <c r="AK237" i="3"/>
  <c r="AJ237" i="3"/>
  <c r="AI237" i="3"/>
  <c r="AH237" i="3" a="1"/>
  <c r="AH237" i="3"/>
  <c r="AG237" i="3"/>
  <c r="AF237" i="3"/>
  <c r="AE237" i="3"/>
  <c r="AD237" i="3"/>
  <c r="AC237" i="3"/>
  <c r="AB237" i="3"/>
  <c r="AA237" i="3"/>
  <c r="Y237" i="3" a="1"/>
  <c r="Y237" i="3"/>
  <c r="X237" i="3" a="1"/>
  <c r="X237" i="3"/>
  <c r="W237" i="3" a="1"/>
  <c r="W237" i="3"/>
  <c r="V237" i="3" a="1"/>
  <c r="V237" i="3"/>
  <c r="T237" i="3"/>
  <c r="S237" i="3"/>
  <c r="R237" i="3"/>
  <c r="Q237" i="3"/>
  <c r="P237" i="3"/>
  <c r="O237" i="3"/>
  <c r="N237" i="3"/>
  <c r="M237" i="3"/>
  <c r="L237" i="3" a="1"/>
  <c r="L237" i="3"/>
  <c r="K237" i="3"/>
  <c r="J237" i="3"/>
  <c r="I237" i="3" a="1"/>
  <c r="I237" i="3"/>
  <c r="G237" i="3"/>
  <c r="F237" i="3"/>
  <c r="C237" i="3"/>
  <c r="AN236" i="3"/>
  <c r="AM236" i="3"/>
  <c r="AL236" i="3"/>
  <c r="AK236" i="3"/>
  <c r="AJ236" i="3"/>
  <c r="AI236" i="3"/>
  <c r="AH236" i="3" a="1"/>
  <c r="AH236" i="3"/>
  <c r="AG236" i="3"/>
  <c r="AF236" i="3"/>
  <c r="AE236" i="3"/>
  <c r="AD236" i="3"/>
  <c r="AC236" i="3"/>
  <c r="AB236" i="3"/>
  <c r="AA236" i="3"/>
  <c r="Y236" i="3" a="1"/>
  <c r="Y236" i="3"/>
  <c r="X236" i="3" a="1"/>
  <c r="X236" i="3"/>
  <c r="W236" i="3" a="1"/>
  <c r="W236" i="3"/>
  <c r="V236" i="3" a="1"/>
  <c r="V236" i="3"/>
  <c r="T236" i="3"/>
  <c r="S236" i="3"/>
  <c r="R236" i="3"/>
  <c r="Q236" i="3"/>
  <c r="P236" i="3"/>
  <c r="O236" i="3"/>
  <c r="N236" i="3"/>
  <c r="M236" i="3"/>
  <c r="L236" i="3" a="1"/>
  <c r="L236" i="3"/>
  <c r="K236" i="3"/>
  <c r="J236" i="3"/>
  <c r="I236" i="3" a="1"/>
  <c r="I236" i="3"/>
  <c r="G236" i="3"/>
  <c r="F236" i="3"/>
  <c r="C236" i="3"/>
  <c r="AN235" i="3"/>
  <c r="AM235" i="3"/>
  <c r="AL235" i="3"/>
  <c r="AK235" i="3"/>
  <c r="AJ235" i="3"/>
  <c r="AI235" i="3"/>
  <c r="AH235" i="3" a="1"/>
  <c r="AH235" i="3"/>
  <c r="AG235" i="3"/>
  <c r="AF235" i="3"/>
  <c r="AE235" i="3"/>
  <c r="AD235" i="3"/>
  <c r="AC235" i="3"/>
  <c r="AB235" i="3"/>
  <c r="AA235" i="3"/>
  <c r="Y235" i="3" a="1"/>
  <c r="Y235" i="3"/>
  <c r="X235" i="3" a="1"/>
  <c r="X235" i="3"/>
  <c r="W235" i="3" a="1"/>
  <c r="W235" i="3"/>
  <c r="V235" i="3" a="1"/>
  <c r="V235" i="3"/>
  <c r="T235" i="3"/>
  <c r="S235" i="3"/>
  <c r="R235" i="3"/>
  <c r="Q235" i="3"/>
  <c r="P235" i="3"/>
  <c r="O235" i="3"/>
  <c r="N235" i="3"/>
  <c r="M235" i="3"/>
  <c r="L235" i="3" a="1"/>
  <c r="L235" i="3"/>
  <c r="K235" i="3"/>
  <c r="J235" i="3"/>
  <c r="I235" i="3" a="1"/>
  <c r="I235" i="3"/>
  <c r="G235" i="3"/>
  <c r="F235" i="3"/>
  <c r="C235" i="3"/>
  <c r="AN234" i="3"/>
  <c r="AM234" i="3"/>
  <c r="AL234" i="3"/>
  <c r="AK234" i="3"/>
  <c r="AJ234" i="3"/>
  <c r="AI234" i="3"/>
  <c r="AH234" i="3" a="1"/>
  <c r="AH234" i="3"/>
  <c r="AG234" i="3"/>
  <c r="AF234" i="3"/>
  <c r="AE234" i="3"/>
  <c r="AD234" i="3"/>
  <c r="AC234" i="3"/>
  <c r="AB234" i="3"/>
  <c r="AA234" i="3"/>
  <c r="Y234" i="3" a="1"/>
  <c r="Y234" i="3"/>
  <c r="X234" i="3" a="1"/>
  <c r="X234" i="3"/>
  <c r="W234" i="3" a="1"/>
  <c r="W234" i="3"/>
  <c r="V234" i="3" a="1"/>
  <c r="V234" i="3"/>
  <c r="T234" i="3"/>
  <c r="S234" i="3"/>
  <c r="R234" i="3"/>
  <c r="Q234" i="3"/>
  <c r="P234" i="3"/>
  <c r="O234" i="3"/>
  <c r="N234" i="3"/>
  <c r="M234" i="3"/>
  <c r="L234" i="3" a="1"/>
  <c r="L234" i="3"/>
  <c r="K234" i="3"/>
  <c r="J234" i="3"/>
  <c r="I234" i="3" a="1"/>
  <c r="I234" i="3"/>
  <c r="G234" i="3"/>
  <c r="F234" i="3"/>
  <c r="C234" i="3"/>
  <c r="AN233" i="3"/>
  <c r="AM233" i="3"/>
  <c r="AL233" i="3"/>
  <c r="AK233" i="3"/>
  <c r="AJ233" i="3"/>
  <c r="AI233" i="3"/>
  <c r="AH233" i="3" a="1"/>
  <c r="AH233" i="3"/>
  <c r="AG233" i="3"/>
  <c r="AF233" i="3"/>
  <c r="AE233" i="3"/>
  <c r="AD233" i="3"/>
  <c r="AC233" i="3"/>
  <c r="AB233" i="3"/>
  <c r="AA233" i="3"/>
  <c r="Y233" i="3" a="1"/>
  <c r="Y233" i="3"/>
  <c r="X233" i="3" a="1"/>
  <c r="X233" i="3"/>
  <c r="W233" i="3" a="1"/>
  <c r="W233" i="3"/>
  <c r="V233" i="3" a="1"/>
  <c r="V233" i="3"/>
  <c r="T233" i="3"/>
  <c r="S233" i="3"/>
  <c r="R233" i="3"/>
  <c r="Q233" i="3"/>
  <c r="P233" i="3"/>
  <c r="O233" i="3"/>
  <c r="N233" i="3"/>
  <c r="M233" i="3"/>
  <c r="L233" i="3" a="1"/>
  <c r="L233" i="3"/>
  <c r="K233" i="3"/>
  <c r="J233" i="3"/>
  <c r="I233" i="3" a="1"/>
  <c r="I233" i="3"/>
  <c r="G233" i="3"/>
  <c r="F233" i="3"/>
  <c r="C233" i="3"/>
  <c r="AN232" i="3"/>
  <c r="AM232" i="3"/>
  <c r="AL232" i="3"/>
  <c r="AK232" i="3"/>
  <c r="AJ232" i="3"/>
  <c r="AI232" i="3"/>
  <c r="AH232" i="3" a="1"/>
  <c r="AH232" i="3"/>
  <c r="AG232" i="3"/>
  <c r="AF232" i="3"/>
  <c r="AE232" i="3"/>
  <c r="AD232" i="3"/>
  <c r="AC232" i="3"/>
  <c r="AB232" i="3"/>
  <c r="AA232" i="3"/>
  <c r="Y232" i="3" a="1"/>
  <c r="Y232" i="3"/>
  <c r="X232" i="3" a="1"/>
  <c r="X232" i="3"/>
  <c r="W232" i="3" a="1"/>
  <c r="W232" i="3"/>
  <c r="V232" i="3" a="1"/>
  <c r="V232" i="3"/>
  <c r="T232" i="3"/>
  <c r="S232" i="3"/>
  <c r="R232" i="3"/>
  <c r="Q232" i="3"/>
  <c r="P232" i="3"/>
  <c r="O232" i="3"/>
  <c r="N232" i="3"/>
  <c r="M232" i="3"/>
  <c r="L232" i="3" a="1"/>
  <c r="L232" i="3"/>
  <c r="K232" i="3"/>
  <c r="J232" i="3"/>
  <c r="I232" i="3" a="1"/>
  <c r="I232" i="3"/>
  <c r="G232" i="3"/>
  <c r="F232" i="3"/>
  <c r="C232" i="3"/>
  <c r="AN231" i="3"/>
  <c r="AM231" i="3"/>
  <c r="AL231" i="3"/>
  <c r="AK231" i="3"/>
  <c r="AJ231" i="3"/>
  <c r="AI231" i="3"/>
  <c r="AH231" i="3" a="1"/>
  <c r="AH231" i="3"/>
  <c r="AG231" i="3"/>
  <c r="AF231" i="3"/>
  <c r="AE231" i="3"/>
  <c r="AD231" i="3"/>
  <c r="AC231" i="3"/>
  <c r="AB231" i="3"/>
  <c r="AA231" i="3"/>
  <c r="Y231" i="3" a="1"/>
  <c r="Y231" i="3"/>
  <c r="X231" i="3" a="1"/>
  <c r="X231" i="3"/>
  <c r="W231" i="3" a="1"/>
  <c r="W231" i="3"/>
  <c r="V231" i="3" a="1"/>
  <c r="V231" i="3"/>
  <c r="T231" i="3"/>
  <c r="S231" i="3"/>
  <c r="R231" i="3"/>
  <c r="Q231" i="3"/>
  <c r="P231" i="3"/>
  <c r="O231" i="3"/>
  <c r="N231" i="3"/>
  <c r="M231" i="3"/>
  <c r="L231" i="3" a="1"/>
  <c r="L231" i="3"/>
  <c r="K231" i="3"/>
  <c r="J231" i="3"/>
  <c r="I231" i="3" a="1"/>
  <c r="I231" i="3"/>
  <c r="G231" i="3"/>
  <c r="F231" i="3"/>
  <c r="C231" i="3"/>
  <c r="AN230" i="3"/>
  <c r="AM230" i="3"/>
  <c r="AL230" i="3"/>
  <c r="AK230" i="3"/>
  <c r="AJ230" i="3"/>
  <c r="AI230" i="3"/>
  <c r="AH230" i="3" a="1"/>
  <c r="AH230" i="3"/>
  <c r="AG230" i="3"/>
  <c r="AF230" i="3"/>
  <c r="AE230" i="3"/>
  <c r="AD230" i="3"/>
  <c r="AC230" i="3"/>
  <c r="AB230" i="3"/>
  <c r="AA230" i="3"/>
  <c r="Y230" i="3" a="1"/>
  <c r="Y230" i="3"/>
  <c r="X230" i="3" a="1"/>
  <c r="X230" i="3"/>
  <c r="W230" i="3" a="1"/>
  <c r="W230" i="3"/>
  <c r="V230" i="3" a="1"/>
  <c r="V230" i="3"/>
  <c r="T230" i="3"/>
  <c r="S230" i="3"/>
  <c r="R230" i="3"/>
  <c r="Q230" i="3"/>
  <c r="P230" i="3"/>
  <c r="O230" i="3"/>
  <c r="N230" i="3"/>
  <c r="M230" i="3"/>
  <c r="L230" i="3" a="1"/>
  <c r="L230" i="3"/>
  <c r="K230" i="3"/>
  <c r="J230" i="3"/>
  <c r="I230" i="3" a="1"/>
  <c r="I230" i="3"/>
  <c r="G230" i="3"/>
  <c r="F230" i="3"/>
  <c r="C230" i="3"/>
  <c r="AN229" i="3"/>
  <c r="AM229" i="3"/>
  <c r="AL229" i="3"/>
  <c r="AK229" i="3"/>
  <c r="AJ229" i="3"/>
  <c r="AI229" i="3"/>
  <c r="AH229" i="3" a="1"/>
  <c r="AH229" i="3"/>
  <c r="AG229" i="3"/>
  <c r="AF229" i="3"/>
  <c r="AE229" i="3"/>
  <c r="AD229" i="3"/>
  <c r="AC229" i="3"/>
  <c r="AB229" i="3"/>
  <c r="AA229" i="3"/>
  <c r="Y229" i="3" a="1"/>
  <c r="Y229" i="3"/>
  <c r="X229" i="3" a="1"/>
  <c r="X229" i="3"/>
  <c r="W229" i="3" a="1"/>
  <c r="W229" i="3"/>
  <c r="V229" i="3" a="1"/>
  <c r="V229" i="3"/>
  <c r="T229" i="3"/>
  <c r="S229" i="3"/>
  <c r="R229" i="3"/>
  <c r="Q229" i="3"/>
  <c r="P229" i="3"/>
  <c r="O229" i="3"/>
  <c r="N229" i="3"/>
  <c r="M229" i="3"/>
  <c r="L229" i="3" a="1"/>
  <c r="L229" i="3"/>
  <c r="K229" i="3"/>
  <c r="J229" i="3"/>
  <c r="I229" i="3" a="1"/>
  <c r="I229" i="3"/>
  <c r="G229" i="3"/>
  <c r="F229" i="3"/>
  <c r="C229" i="3"/>
  <c r="AN228" i="3"/>
  <c r="AM228" i="3"/>
  <c r="AL228" i="3"/>
  <c r="AK228" i="3"/>
  <c r="AJ228" i="3"/>
  <c r="AI228" i="3"/>
  <c r="AH228" i="3" a="1"/>
  <c r="AH228" i="3"/>
  <c r="AG228" i="3"/>
  <c r="AF228" i="3"/>
  <c r="AE228" i="3"/>
  <c r="AD228" i="3"/>
  <c r="AC228" i="3"/>
  <c r="AB228" i="3"/>
  <c r="AA228" i="3"/>
  <c r="Y228" i="3" a="1"/>
  <c r="Y228" i="3"/>
  <c r="X228" i="3" a="1"/>
  <c r="X228" i="3"/>
  <c r="W228" i="3" a="1"/>
  <c r="W228" i="3"/>
  <c r="V228" i="3" a="1"/>
  <c r="V228" i="3"/>
  <c r="T228" i="3"/>
  <c r="S228" i="3"/>
  <c r="R228" i="3"/>
  <c r="Q228" i="3"/>
  <c r="P228" i="3"/>
  <c r="O228" i="3"/>
  <c r="N228" i="3"/>
  <c r="M228" i="3"/>
  <c r="L228" i="3" a="1"/>
  <c r="L228" i="3"/>
  <c r="K228" i="3"/>
  <c r="J228" i="3"/>
  <c r="I228" i="3" a="1"/>
  <c r="I228" i="3"/>
  <c r="G228" i="3"/>
  <c r="F228" i="3"/>
  <c r="C228" i="3"/>
  <c r="AN227" i="3"/>
  <c r="AM227" i="3"/>
  <c r="AL227" i="3"/>
  <c r="AK227" i="3"/>
  <c r="AJ227" i="3"/>
  <c r="AI227" i="3"/>
  <c r="AH227" i="3" a="1"/>
  <c r="AH227" i="3"/>
  <c r="AG227" i="3"/>
  <c r="AF227" i="3"/>
  <c r="AE227" i="3"/>
  <c r="AD227" i="3"/>
  <c r="AC227" i="3"/>
  <c r="AB227" i="3"/>
  <c r="AA227" i="3"/>
  <c r="Y227" i="3" a="1"/>
  <c r="Y227" i="3"/>
  <c r="X227" i="3" a="1"/>
  <c r="X227" i="3"/>
  <c r="W227" i="3" a="1"/>
  <c r="W227" i="3"/>
  <c r="V227" i="3" a="1"/>
  <c r="V227" i="3"/>
  <c r="T227" i="3"/>
  <c r="S227" i="3"/>
  <c r="R227" i="3"/>
  <c r="Q227" i="3"/>
  <c r="P227" i="3"/>
  <c r="O227" i="3"/>
  <c r="N227" i="3"/>
  <c r="M227" i="3"/>
  <c r="L227" i="3" a="1"/>
  <c r="L227" i="3"/>
  <c r="K227" i="3"/>
  <c r="J227" i="3"/>
  <c r="I227" i="3" a="1"/>
  <c r="I227" i="3"/>
  <c r="G227" i="3"/>
  <c r="F227" i="3"/>
  <c r="C227" i="3"/>
  <c r="AN226" i="3"/>
  <c r="AM226" i="3"/>
  <c r="AL226" i="3"/>
  <c r="AK226" i="3"/>
  <c r="AJ226" i="3"/>
  <c r="AI226" i="3"/>
  <c r="AH226" i="3" a="1"/>
  <c r="AH226" i="3"/>
  <c r="AG226" i="3"/>
  <c r="AF226" i="3"/>
  <c r="AE226" i="3"/>
  <c r="AD226" i="3"/>
  <c r="AC226" i="3"/>
  <c r="AB226" i="3"/>
  <c r="AA226" i="3"/>
  <c r="Y226" i="3" a="1"/>
  <c r="Y226" i="3"/>
  <c r="X226" i="3" a="1"/>
  <c r="X226" i="3"/>
  <c r="W226" i="3" a="1"/>
  <c r="W226" i="3"/>
  <c r="V226" i="3" a="1"/>
  <c r="V226" i="3"/>
  <c r="T226" i="3"/>
  <c r="S226" i="3"/>
  <c r="R226" i="3"/>
  <c r="Q226" i="3"/>
  <c r="P226" i="3"/>
  <c r="O226" i="3"/>
  <c r="N226" i="3"/>
  <c r="M226" i="3"/>
  <c r="L226" i="3" a="1"/>
  <c r="L226" i="3"/>
  <c r="K226" i="3"/>
  <c r="J226" i="3"/>
  <c r="I226" i="3" a="1"/>
  <c r="I226" i="3"/>
  <c r="G226" i="3"/>
  <c r="F226" i="3"/>
  <c r="C226" i="3"/>
  <c r="AN225" i="3"/>
  <c r="AM225" i="3"/>
  <c r="AL225" i="3"/>
  <c r="AK225" i="3"/>
  <c r="AJ225" i="3"/>
  <c r="AI225" i="3"/>
  <c r="AH225" i="3" a="1"/>
  <c r="AH225" i="3"/>
  <c r="AG225" i="3"/>
  <c r="AF225" i="3"/>
  <c r="AE225" i="3"/>
  <c r="AD225" i="3"/>
  <c r="AC225" i="3"/>
  <c r="AB225" i="3"/>
  <c r="AA225" i="3"/>
  <c r="Y225" i="3" a="1"/>
  <c r="Y225" i="3"/>
  <c r="X225" i="3" a="1"/>
  <c r="X225" i="3"/>
  <c r="W225" i="3" a="1"/>
  <c r="W225" i="3"/>
  <c r="V225" i="3" a="1"/>
  <c r="V225" i="3"/>
  <c r="T225" i="3"/>
  <c r="S225" i="3"/>
  <c r="R225" i="3"/>
  <c r="Q225" i="3"/>
  <c r="P225" i="3"/>
  <c r="O225" i="3"/>
  <c r="N225" i="3"/>
  <c r="M225" i="3"/>
  <c r="L225" i="3" a="1"/>
  <c r="L225" i="3"/>
  <c r="K225" i="3"/>
  <c r="J225" i="3"/>
  <c r="I225" i="3" a="1"/>
  <c r="I225" i="3"/>
  <c r="G225" i="3"/>
  <c r="F225" i="3"/>
  <c r="C225" i="3"/>
  <c r="AN224" i="3"/>
  <c r="AM224" i="3"/>
  <c r="AL224" i="3"/>
  <c r="AK224" i="3"/>
  <c r="AJ224" i="3"/>
  <c r="AI224" i="3"/>
  <c r="AH224" i="3" a="1"/>
  <c r="AH224" i="3"/>
  <c r="AG224" i="3"/>
  <c r="AF224" i="3"/>
  <c r="AE224" i="3"/>
  <c r="AD224" i="3"/>
  <c r="AC224" i="3"/>
  <c r="AB224" i="3"/>
  <c r="AA224" i="3"/>
  <c r="Y224" i="3" a="1"/>
  <c r="Y224" i="3"/>
  <c r="X224" i="3" a="1"/>
  <c r="X224" i="3"/>
  <c r="W224" i="3" a="1"/>
  <c r="W224" i="3"/>
  <c r="V224" i="3" a="1"/>
  <c r="V224" i="3"/>
  <c r="T224" i="3"/>
  <c r="S224" i="3"/>
  <c r="R224" i="3"/>
  <c r="Q224" i="3"/>
  <c r="P224" i="3"/>
  <c r="O224" i="3"/>
  <c r="N224" i="3"/>
  <c r="M224" i="3"/>
  <c r="L224" i="3" a="1"/>
  <c r="L224" i="3"/>
  <c r="K224" i="3"/>
  <c r="J224" i="3"/>
  <c r="I224" i="3" a="1"/>
  <c r="I224" i="3"/>
  <c r="G224" i="3"/>
  <c r="F224" i="3"/>
  <c r="C224" i="3"/>
  <c r="AN223" i="3"/>
  <c r="AM223" i="3"/>
  <c r="AL223" i="3"/>
  <c r="AK223" i="3"/>
  <c r="AJ223" i="3"/>
  <c r="AI223" i="3"/>
  <c r="AH223" i="3" a="1"/>
  <c r="AH223" i="3"/>
  <c r="AG223" i="3"/>
  <c r="AF223" i="3"/>
  <c r="AE223" i="3"/>
  <c r="AD223" i="3"/>
  <c r="AC223" i="3"/>
  <c r="AB223" i="3"/>
  <c r="AA223" i="3"/>
  <c r="Y223" i="3" a="1"/>
  <c r="Y223" i="3"/>
  <c r="X223" i="3" a="1"/>
  <c r="X223" i="3"/>
  <c r="W223" i="3" a="1"/>
  <c r="W223" i="3"/>
  <c r="V223" i="3" a="1"/>
  <c r="V223" i="3"/>
  <c r="T223" i="3"/>
  <c r="S223" i="3"/>
  <c r="R223" i="3"/>
  <c r="Q223" i="3"/>
  <c r="P223" i="3"/>
  <c r="O223" i="3"/>
  <c r="N223" i="3"/>
  <c r="M223" i="3"/>
  <c r="L223" i="3" a="1"/>
  <c r="L223" i="3"/>
  <c r="K223" i="3"/>
  <c r="J223" i="3"/>
  <c r="I223" i="3" a="1"/>
  <c r="I223" i="3"/>
  <c r="G223" i="3"/>
  <c r="F223" i="3"/>
  <c r="C223" i="3"/>
  <c r="AN222" i="3"/>
  <c r="AM222" i="3"/>
  <c r="AL222" i="3"/>
  <c r="AK222" i="3"/>
  <c r="AJ222" i="3"/>
  <c r="AI222" i="3"/>
  <c r="AH222" i="3" a="1"/>
  <c r="AH222" i="3"/>
  <c r="AG222" i="3"/>
  <c r="AF222" i="3"/>
  <c r="AE222" i="3"/>
  <c r="AD222" i="3"/>
  <c r="AC222" i="3"/>
  <c r="AB222" i="3"/>
  <c r="AA222" i="3"/>
  <c r="Y222" i="3" a="1"/>
  <c r="Y222" i="3"/>
  <c r="X222" i="3" a="1"/>
  <c r="X222" i="3"/>
  <c r="W222" i="3" a="1"/>
  <c r="W222" i="3"/>
  <c r="V222" i="3" a="1"/>
  <c r="V222" i="3"/>
  <c r="T222" i="3"/>
  <c r="S222" i="3"/>
  <c r="R222" i="3"/>
  <c r="Q222" i="3"/>
  <c r="P222" i="3"/>
  <c r="O222" i="3"/>
  <c r="N222" i="3"/>
  <c r="M222" i="3"/>
  <c r="L222" i="3" a="1"/>
  <c r="L222" i="3"/>
  <c r="K222" i="3"/>
  <c r="J222" i="3"/>
  <c r="I222" i="3" a="1"/>
  <c r="I222" i="3"/>
  <c r="G222" i="3"/>
  <c r="F222" i="3"/>
  <c r="C222" i="3"/>
  <c r="AN221" i="3"/>
  <c r="AM221" i="3"/>
  <c r="AL221" i="3"/>
  <c r="AK221" i="3"/>
  <c r="AJ221" i="3"/>
  <c r="AI221" i="3"/>
  <c r="AH221" i="3" a="1"/>
  <c r="AH221" i="3"/>
  <c r="AG221" i="3"/>
  <c r="AF221" i="3"/>
  <c r="AE221" i="3"/>
  <c r="AD221" i="3"/>
  <c r="AC221" i="3"/>
  <c r="AB221" i="3"/>
  <c r="AA221" i="3"/>
  <c r="Y221" i="3" a="1"/>
  <c r="Y221" i="3"/>
  <c r="X221" i="3" a="1"/>
  <c r="X221" i="3"/>
  <c r="W221" i="3" a="1"/>
  <c r="W221" i="3"/>
  <c r="V221" i="3" a="1"/>
  <c r="V221" i="3"/>
  <c r="T221" i="3"/>
  <c r="S221" i="3"/>
  <c r="R221" i="3"/>
  <c r="Q221" i="3"/>
  <c r="P221" i="3"/>
  <c r="O221" i="3"/>
  <c r="N221" i="3"/>
  <c r="M221" i="3"/>
  <c r="L221" i="3" a="1"/>
  <c r="L221" i="3"/>
  <c r="K221" i="3"/>
  <c r="J221" i="3"/>
  <c r="I221" i="3" a="1"/>
  <c r="I221" i="3"/>
  <c r="G221" i="3"/>
  <c r="F221" i="3"/>
  <c r="C221" i="3"/>
  <c r="AN220" i="3"/>
  <c r="AM220" i="3"/>
  <c r="AL220" i="3"/>
  <c r="AK220" i="3"/>
  <c r="AJ220" i="3"/>
  <c r="AI220" i="3"/>
  <c r="AH220" i="3" a="1"/>
  <c r="AH220" i="3"/>
  <c r="AG220" i="3"/>
  <c r="AF220" i="3"/>
  <c r="AE220" i="3"/>
  <c r="AD220" i="3"/>
  <c r="AC220" i="3"/>
  <c r="AB220" i="3"/>
  <c r="AA220" i="3"/>
  <c r="Y220" i="3" a="1"/>
  <c r="Y220" i="3"/>
  <c r="X220" i="3" a="1"/>
  <c r="X220" i="3"/>
  <c r="W220" i="3" a="1"/>
  <c r="W220" i="3"/>
  <c r="V220" i="3" a="1"/>
  <c r="V220" i="3"/>
  <c r="T220" i="3"/>
  <c r="S220" i="3"/>
  <c r="R220" i="3"/>
  <c r="Q220" i="3"/>
  <c r="P220" i="3"/>
  <c r="O220" i="3"/>
  <c r="N220" i="3"/>
  <c r="M220" i="3"/>
  <c r="L220" i="3" a="1"/>
  <c r="L220" i="3"/>
  <c r="K220" i="3"/>
  <c r="J220" i="3"/>
  <c r="I220" i="3" a="1"/>
  <c r="I220" i="3"/>
  <c r="G220" i="3"/>
  <c r="F220" i="3"/>
  <c r="C220" i="3"/>
  <c r="AN219" i="3"/>
  <c r="AM219" i="3"/>
  <c r="AL219" i="3"/>
  <c r="AK219" i="3"/>
  <c r="AJ219" i="3"/>
  <c r="AI219" i="3"/>
  <c r="AH219" i="3" a="1"/>
  <c r="AH219" i="3"/>
  <c r="AG219" i="3"/>
  <c r="AF219" i="3"/>
  <c r="AE219" i="3"/>
  <c r="AD219" i="3"/>
  <c r="AC219" i="3"/>
  <c r="AB219" i="3"/>
  <c r="AA219" i="3"/>
  <c r="Y219" i="3" a="1"/>
  <c r="Y219" i="3"/>
  <c r="X219" i="3" a="1"/>
  <c r="X219" i="3"/>
  <c r="W219" i="3" a="1"/>
  <c r="W219" i="3"/>
  <c r="V219" i="3" a="1"/>
  <c r="V219" i="3"/>
  <c r="T219" i="3"/>
  <c r="S219" i="3"/>
  <c r="R219" i="3"/>
  <c r="Q219" i="3"/>
  <c r="P219" i="3"/>
  <c r="O219" i="3"/>
  <c r="N219" i="3"/>
  <c r="M219" i="3"/>
  <c r="L219" i="3" a="1"/>
  <c r="L219" i="3"/>
  <c r="K219" i="3"/>
  <c r="J219" i="3"/>
  <c r="I219" i="3" a="1"/>
  <c r="I219" i="3"/>
  <c r="G219" i="3"/>
  <c r="F219" i="3"/>
  <c r="C219" i="3"/>
  <c r="AN218" i="3"/>
  <c r="AM218" i="3"/>
  <c r="AL218" i="3"/>
  <c r="AK218" i="3"/>
  <c r="AJ218" i="3"/>
  <c r="AI218" i="3"/>
  <c r="AH218" i="3" a="1"/>
  <c r="AH218" i="3"/>
  <c r="AG218" i="3"/>
  <c r="AF218" i="3"/>
  <c r="AE218" i="3"/>
  <c r="AD218" i="3"/>
  <c r="AC218" i="3"/>
  <c r="AB218" i="3"/>
  <c r="AA218" i="3"/>
  <c r="Y218" i="3" a="1"/>
  <c r="Y218" i="3"/>
  <c r="X218" i="3" a="1"/>
  <c r="X218" i="3"/>
  <c r="W218" i="3" a="1"/>
  <c r="W218" i="3"/>
  <c r="V218" i="3" a="1"/>
  <c r="V218" i="3"/>
  <c r="T218" i="3"/>
  <c r="S218" i="3"/>
  <c r="R218" i="3"/>
  <c r="Q218" i="3"/>
  <c r="P218" i="3"/>
  <c r="O218" i="3"/>
  <c r="N218" i="3"/>
  <c r="M218" i="3"/>
  <c r="L218" i="3" a="1"/>
  <c r="L218" i="3"/>
  <c r="K218" i="3"/>
  <c r="J218" i="3"/>
  <c r="I218" i="3" a="1"/>
  <c r="I218" i="3"/>
  <c r="G218" i="3"/>
  <c r="F218" i="3"/>
  <c r="C218" i="3"/>
  <c r="AN217" i="3"/>
  <c r="AM217" i="3"/>
  <c r="AL217" i="3"/>
  <c r="AK217" i="3"/>
  <c r="AJ217" i="3"/>
  <c r="AI217" i="3"/>
  <c r="AH217" i="3" a="1"/>
  <c r="AH217" i="3"/>
  <c r="AG217" i="3"/>
  <c r="AF217" i="3"/>
  <c r="AE217" i="3"/>
  <c r="AD217" i="3"/>
  <c r="AC217" i="3"/>
  <c r="AB217" i="3"/>
  <c r="AA217" i="3"/>
  <c r="Y217" i="3" a="1"/>
  <c r="Y217" i="3"/>
  <c r="X217" i="3" a="1"/>
  <c r="X217" i="3"/>
  <c r="W217" i="3" a="1"/>
  <c r="W217" i="3"/>
  <c r="V217" i="3" a="1"/>
  <c r="V217" i="3"/>
  <c r="T217" i="3"/>
  <c r="S217" i="3"/>
  <c r="R217" i="3"/>
  <c r="Q217" i="3"/>
  <c r="P217" i="3"/>
  <c r="O217" i="3"/>
  <c r="N217" i="3"/>
  <c r="M217" i="3"/>
  <c r="L217" i="3" a="1"/>
  <c r="L217" i="3"/>
  <c r="K217" i="3"/>
  <c r="J217" i="3"/>
  <c r="I217" i="3" a="1"/>
  <c r="I217" i="3"/>
  <c r="G217" i="3"/>
  <c r="F217" i="3"/>
  <c r="C217" i="3"/>
  <c r="AN216" i="3"/>
  <c r="AM216" i="3"/>
  <c r="AL216" i="3"/>
  <c r="AK216" i="3"/>
  <c r="AJ216" i="3"/>
  <c r="AI216" i="3"/>
  <c r="AH216" i="3" a="1"/>
  <c r="AH216" i="3"/>
  <c r="AG216" i="3"/>
  <c r="AF216" i="3"/>
  <c r="AE216" i="3"/>
  <c r="AD216" i="3"/>
  <c r="AC216" i="3"/>
  <c r="AB216" i="3"/>
  <c r="AA216" i="3"/>
  <c r="Y216" i="3" a="1"/>
  <c r="Y216" i="3"/>
  <c r="X216" i="3" a="1"/>
  <c r="X216" i="3"/>
  <c r="W216" i="3" a="1"/>
  <c r="W216" i="3"/>
  <c r="V216" i="3" a="1"/>
  <c r="V216" i="3"/>
  <c r="T216" i="3"/>
  <c r="S216" i="3"/>
  <c r="R216" i="3"/>
  <c r="Q216" i="3"/>
  <c r="P216" i="3"/>
  <c r="O216" i="3"/>
  <c r="N216" i="3"/>
  <c r="M216" i="3"/>
  <c r="L216" i="3" a="1"/>
  <c r="L216" i="3"/>
  <c r="K216" i="3"/>
  <c r="J216" i="3"/>
  <c r="I216" i="3" a="1"/>
  <c r="I216" i="3"/>
  <c r="G216" i="3"/>
  <c r="F216" i="3"/>
  <c r="C216" i="3"/>
  <c r="AN215" i="3"/>
  <c r="AM215" i="3"/>
  <c r="AL215" i="3"/>
  <c r="AK215" i="3"/>
  <c r="AJ215" i="3"/>
  <c r="AI215" i="3"/>
  <c r="AH215" i="3" a="1"/>
  <c r="AH215" i="3"/>
  <c r="AG215" i="3"/>
  <c r="AF215" i="3"/>
  <c r="AE215" i="3"/>
  <c r="AD215" i="3"/>
  <c r="AC215" i="3"/>
  <c r="AB215" i="3"/>
  <c r="AA215" i="3"/>
  <c r="Y215" i="3" a="1"/>
  <c r="Y215" i="3"/>
  <c r="X215" i="3" a="1"/>
  <c r="X215" i="3"/>
  <c r="W215" i="3" a="1"/>
  <c r="W215" i="3"/>
  <c r="V215" i="3" a="1"/>
  <c r="V215" i="3"/>
  <c r="T215" i="3"/>
  <c r="S215" i="3"/>
  <c r="R215" i="3"/>
  <c r="Q215" i="3"/>
  <c r="P215" i="3"/>
  <c r="O215" i="3"/>
  <c r="N215" i="3"/>
  <c r="M215" i="3"/>
  <c r="L215" i="3" a="1"/>
  <c r="L215" i="3"/>
  <c r="K215" i="3"/>
  <c r="J215" i="3"/>
  <c r="I215" i="3" a="1"/>
  <c r="I215" i="3"/>
  <c r="G215" i="3"/>
  <c r="F215" i="3"/>
  <c r="C215" i="3"/>
  <c r="AN214" i="3"/>
  <c r="AM214" i="3"/>
  <c r="AL214" i="3"/>
  <c r="AK214" i="3"/>
  <c r="AJ214" i="3"/>
  <c r="AI214" i="3"/>
  <c r="AH214" i="3" a="1"/>
  <c r="AH214" i="3"/>
  <c r="AG214" i="3"/>
  <c r="AF214" i="3"/>
  <c r="AE214" i="3"/>
  <c r="AD214" i="3"/>
  <c r="AC214" i="3"/>
  <c r="AB214" i="3"/>
  <c r="AA214" i="3"/>
  <c r="Y214" i="3" a="1"/>
  <c r="Y214" i="3"/>
  <c r="X214" i="3" a="1"/>
  <c r="X214" i="3"/>
  <c r="W214" i="3" a="1"/>
  <c r="W214" i="3"/>
  <c r="V214" i="3" a="1"/>
  <c r="V214" i="3"/>
  <c r="T214" i="3"/>
  <c r="S214" i="3"/>
  <c r="R214" i="3"/>
  <c r="Q214" i="3"/>
  <c r="P214" i="3"/>
  <c r="O214" i="3"/>
  <c r="N214" i="3"/>
  <c r="M214" i="3"/>
  <c r="L214" i="3" a="1"/>
  <c r="L214" i="3"/>
  <c r="K214" i="3"/>
  <c r="J214" i="3"/>
  <c r="I214" i="3" a="1"/>
  <c r="I214" i="3"/>
  <c r="G214" i="3"/>
  <c r="F214" i="3"/>
  <c r="C214" i="3"/>
  <c r="AN213" i="3"/>
  <c r="AM213" i="3"/>
  <c r="AL213" i="3"/>
  <c r="AK213" i="3"/>
  <c r="AJ213" i="3"/>
  <c r="AI213" i="3"/>
  <c r="AH213" i="3" a="1"/>
  <c r="AH213" i="3"/>
  <c r="AG213" i="3"/>
  <c r="AF213" i="3"/>
  <c r="AE213" i="3"/>
  <c r="AD213" i="3"/>
  <c r="AC213" i="3"/>
  <c r="AB213" i="3"/>
  <c r="AA213" i="3"/>
  <c r="Y213" i="3" a="1"/>
  <c r="Y213" i="3"/>
  <c r="X213" i="3" a="1"/>
  <c r="X213" i="3"/>
  <c r="W213" i="3" a="1"/>
  <c r="W213" i="3"/>
  <c r="V213" i="3" a="1"/>
  <c r="V213" i="3"/>
  <c r="T213" i="3"/>
  <c r="S213" i="3"/>
  <c r="R213" i="3"/>
  <c r="Q213" i="3"/>
  <c r="P213" i="3"/>
  <c r="O213" i="3"/>
  <c r="N213" i="3"/>
  <c r="M213" i="3"/>
  <c r="L213" i="3" a="1"/>
  <c r="L213" i="3"/>
  <c r="K213" i="3"/>
  <c r="J213" i="3"/>
  <c r="I213" i="3" a="1"/>
  <c r="I213" i="3"/>
  <c r="G213" i="3"/>
  <c r="F213" i="3"/>
  <c r="C213" i="3"/>
  <c r="AN212" i="3"/>
  <c r="AM212" i="3"/>
  <c r="AL212" i="3"/>
  <c r="AK212" i="3"/>
  <c r="AJ212" i="3"/>
  <c r="AI212" i="3"/>
  <c r="AH212" i="3" a="1"/>
  <c r="AH212" i="3"/>
  <c r="AG212" i="3"/>
  <c r="AF212" i="3"/>
  <c r="AE212" i="3"/>
  <c r="AD212" i="3"/>
  <c r="AC212" i="3"/>
  <c r="AB212" i="3"/>
  <c r="AA212" i="3"/>
  <c r="Y212" i="3" a="1"/>
  <c r="Y212" i="3"/>
  <c r="X212" i="3" a="1"/>
  <c r="X212" i="3"/>
  <c r="W212" i="3" a="1"/>
  <c r="W212" i="3"/>
  <c r="V212" i="3" a="1"/>
  <c r="V212" i="3"/>
  <c r="T212" i="3"/>
  <c r="S212" i="3"/>
  <c r="R212" i="3"/>
  <c r="Q212" i="3"/>
  <c r="P212" i="3"/>
  <c r="O212" i="3"/>
  <c r="N212" i="3"/>
  <c r="M212" i="3"/>
  <c r="L212" i="3" a="1"/>
  <c r="L212" i="3"/>
  <c r="K212" i="3"/>
  <c r="J212" i="3"/>
  <c r="I212" i="3" a="1"/>
  <c r="I212" i="3"/>
  <c r="G212" i="3"/>
  <c r="F212" i="3"/>
  <c r="C212" i="3"/>
  <c r="AN211" i="3"/>
  <c r="AM211" i="3"/>
  <c r="AL211" i="3"/>
  <c r="AK211" i="3"/>
  <c r="AJ211" i="3"/>
  <c r="AI211" i="3"/>
  <c r="AH211" i="3" a="1"/>
  <c r="AH211" i="3"/>
  <c r="AG211" i="3"/>
  <c r="AF211" i="3"/>
  <c r="AE211" i="3"/>
  <c r="AD211" i="3"/>
  <c r="AC211" i="3"/>
  <c r="AB211" i="3"/>
  <c r="AA211" i="3"/>
  <c r="Y211" i="3" a="1"/>
  <c r="Y211" i="3"/>
  <c r="X211" i="3" a="1"/>
  <c r="X211" i="3"/>
  <c r="W211" i="3" a="1"/>
  <c r="W211" i="3"/>
  <c r="V211" i="3" a="1"/>
  <c r="V211" i="3"/>
  <c r="T211" i="3"/>
  <c r="S211" i="3"/>
  <c r="R211" i="3"/>
  <c r="Q211" i="3"/>
  <c r="P211" i="3"/>
  <c r="O211" i="3"/>
  <c r="N211" i="3"/>
  <c r="M211" i="3"/>
  <c r="L211" i="3" a="1"/>
  <c r="L211" i="3"/>
  <c r="K211" i="3"/>
  <c r="J211" i="3"/>
  <c r="I211" i="3" a="1"/>
  <c r="I211" i="3"/>
  <c r="G211" i="3"/>
  <c r="F211" i="3"/>
  <c r="C211" i="3"/>
  <c r="AN210" i="3"/>
  <c r="AM210" i="3"/>
  <c r="AL210" i="3"/>
  <c r="AK210" i="3"/>
  <c r="AJ210" i="3"/>
  <c r="AI210" i="3"/>
  <c r="AH210" i="3" a="1"/>
  <c r="AH210" i="3"/>
  <c r="AG210" i="3"/>
  <c r="AF210" i="3"/>
  <c r="AE210" i="3"/>
  <c r="AD210" i="3"/>
  <c r="AC210" i="3"/>
  <c r="AB210" i="3"/>
  <c r="AA210" i="3"/>
  <c r="Y210" i="3" a="1"/>
  <c r="Y210" i="3"/>
  <c r="X210" i="3" a="1"/>
  <c r="X210" i="3"/>
  <c r="W210" i="3" a="1"/>
  <c r="W210" i="3"/>
  <c r="V210" i="3" a="1"/>
  <c r="V210" i="3"/>
  <c r="T210" i="3"/>
  <c r="S210" i="3"/>
  <c r="R210" i="3"/>
  <c r="Q210" i="3"/>
  <c r="P210" i="3"/>
  <c r="O210" i="3"/>
  <c r="N210" i="3"/>
  <c r="M210" i="3"/>
  <c r="L210" i="3" a="1"/>
  <c r="L210" i="3"/>
  <c r="K210" i="3"/>
  <c r="J210" i="3"/>
  <c r="I210" i="3" a="1"/>
  <c r="I210" i="3"/>
  <c r="G210" i="3"/>
  <c r="F210" i="3"/>
  <c r="C210" i="3"/>
  <c r="AN209" i="3"/>
  <c r="AM209" i="3"/>
  <c r="AL209" i="3"/>
  <c r="AK209" i="3"/>
  <c r="AJ209" i="3"/>
  <c r="AI209" i="3"/>
  <c r="AH209" i="3" a="1"/>
  <c r="AH209" i="3"/>
  <c r="AG209" i="3"/>
  <c r="AF209" i="3"/>
  <c r="AE209" i="3"/>
  <c r="AD209" i="3"/>
  <c r="AC209" i="3"/>
  <c r="AB209" i="3"/>
  <c r="AA209" i="3"/>
  <c r="Y209" i="3" a="1"/>
  <c r="Y209" i="3"/>
  <c r="X209" i="3" a="1"/>
  <c r="X209" i="3"/>
  <c r="W209" i="3" a="1"/>
  <c r="W209" i="3"/>
  <c r="V209" i="3" a="1"/>
  <c r="V209" i="3"/>
  <c r="T209" i="3"/>
  <c r="S209" i="3"/>
  <c r="R209" i="3"/>
  <c r="Q209" i="3"/>
  <c r="P209" i="3"/>
  <c r="O209" i="3"/>
  <c r="N209" i="3"/>
  <c r="M209" i="3"/>
  <c r="L209" i="3" a="1"/>
  <c r="L209" i="3"/>
  <c r="K209" i="3"/>
  <c r="J209" i="3"/>
  <c r="I209" i="3" a="1"/>
  <c r="I209" i="3"/>
  <c r="G209" i="3"/>
  <c r="F209" i="3"/>
  <c r="C209" i="3"/>
  <c r="AN208" i="3"/>
  <c r="AM208" i="3"/>
  <c r="AL208" i="3"/>
  <c r="AK208" i="3"/>
  <c r="AJ208" i="3"/>
  <c r="AI208" i="3"/>
  <c r="AH208" i="3" a="1"/>
  <c r="AH208" i="3"/>
  <c r="AG208" i="3"/>
  <c r="AF208" i="3"/>
  <c r="AE208" i="3"/>
  <c r="AD208" i="3"/>
  <c r="AC208" i="3"/>
  <c r="AB208" i="3"/>
  <c r="AA208" i="3"/>
  <c r="Y208" i="3" a="1"/>
  <c r="Y208" i="3"/>
  <c r="X208" i="3" a="1"/>
  <c r="X208" i="3"/>
  <c r="W208" i="3" a="1"/>
  <c r="W208" i="3"/>
  <c r="V208" i="3" a="1"/>
  <c r="V208" i="3"/>
  <c r="T208" i="3"/>
  <c r="S208" i="3"/>
  <c r="R208" i="3"/>
  <c r="Q208" i="3"/>
  <c r="P208" i="3"/>
  <c r="O208" i="3"/>
  <c r="N208" i="3"/>
  <c r="M208" i="3"/>
  <c r="L208" i="3" a="1"/>
  <c r="L208" i="3"/>
  <c r="K208" i="3"/>
  <c r="J208" i="3"/>
  <c r="I208" i="3" a="1"/>
  <c r="I208" i="3"/>
  <c r="G208" i="3"/>
  <c r="F208" i="3"/>
  <c r="C208" i="3"/>
  <c r="AN207" i="3"/>
  <c r="AM207" i="3"/>
  <c r="AL207" i="3"/>
  <c r="AK207" i="3"/>
  <c r="AJ207" i="3"/>
  <c r="AI207" i="3"/>
  <c r="AH207" i="3" a="1"/>
  <c r="AH207" i="3"/>
  <c r="AG207" i="3"/>
  <c r="AF207" i="3"/>
  <c r="AE207" i="3"/>
  <c r="AD207" i="3"/>
  <c r="AC207" i="3"/>
  <c r="AB207" i="3"/>
  <c r="AA207" i="3"/>
  <c r="Y207" i="3" a="1"/>
  <c r="Y207" i="3"/>
  <c r="X207" i="3" a="1"/>
  <c r="X207" i="3"/>
  <c r="W207" i="3" a="1"/>
  <c r="W207" i="3"/>
  <c r="V207" i="3" a="1"/>
  <c r="V207" i="3"/>
  <c r="T207" i="3"/>
  <c r="S207" i="3"/>
  <c r="R207" i="3"/>
  <c r="Q207" i="3"/>
  <c r="P207" i="3"/>
  <c r="O207" i="3"/>
  <c r="N207" i="3"/>
  <c r="M207" i="3"/>
  <c r="L207" i="3" a="1"/>
  <c r="L207" i="3"/>
  <c r="K207" i="3"/>
  <c r="J207" i="3"/>
  <c r="I207" i="3" a="1"/>
  <c r="I207" i="3"/>
  <c r="G207" i="3"/>
  <c r="F207" i="3"/>
  <c r="C207" i="3"/>
  <c r="AN206" i="3"/>
  <c r="AM206" i="3"/>
  <c r="AL206" i="3"/>
  <c r="AK206" i="3"/>
  <c r="AJ206" i="3"/>
  <c r="AI206" i="3"/>
  <c r="AH206" i="3" a="1"/>
  <c r="AH206" i="3"/>
  <c r="AG206" i="3"/>
  <c r="AF206" i="3"/>
  <c r="AE206" i="3"/>
  <c r="AD206" i="3"/>
  <c r="AC206" i="3"/>
  <c r="AB206" i="3"/>
  <c r="AA206" i="3"/>
  <c r="Y206" i="3" a="1"/>
  <c r="Y206" i="3"/>
  <c r="X206" i="3" a="1"/>
  <c r="X206" i="3"/>
  <c r="W206" i="3" a="1"/>
  <c r="W206" i="3"/>
  <c r="V206" i="3" a="1"/>
  <c r="V206" i="3"/>
  <c r="T206" i="3"/>
  <c r="S206" i="3"/>
  <c r="R206" i="3"/>
  <c r="Q206" i="3"/>
  <c r="P206" i="3"/>
  <c r="O206" i="3"/>
  <c r="N206" i="3"/>
  <c r="M206" i="3"/>
  <c r="L206" i="3" a="1"/>
  <c r="L206" i="3"/>
  <c r="K206" i="3"/>
  <c r="J206" i="3"/>
  <c r="I206" i="3" a="1"/>
  <c r="I206" i="3"/>
  <c r="G206" i="3"/>
  <c r="F206" i="3"/>
  <c r="C206" i="3"/>
  <c r="AN205" i="3"/>
  <c r="AM205" i="3"/>
  <c r="AL205" i="3"/>
  <c r="AK205" i="3"/>
  <c r="AJ205" i="3"/>
  <c r="AI205" i="3"/>
  <c r="AH205" i="3" a="1"/>
  <c r="AH205" i="3"/>
  <c r="AG205" i="3"/>
  <c r="AF205" i="3"/>
  <c r="AE205" i="3"/>
  <c r="AD205" i="3"/>
  <c r="AC205" i="3"/>
  <c r="AB205" i="3"/>
  <c r="AA205" i="3"/>
  <c r="Y205" i="3" a="1"/>
  <c r="Y205" i="3"/>
  <c r="X205" i="3" a="1"/>
  <c r="X205" i="3"/>
  <c r="W205" i="3" a="1"/>
  <c r="W205" i="3"/>
  <c r="V205" i="3" a="1"/>
  <c r="V205" i="3"/>
  <c r="T205" i="3"/>
  <c r="S205" i="3"/>
  <c r="R205" i="3"/>
  <c r="Q205" i="3"/>
  <c r="P205" i="3"/>
  <c r="O205" i="3"/>
  <c r="N205" i="3"/>
  <c r="M205" i="3"/>
  <c r="L205" i="3" a="1"/>
  <c r="L205" i="3"/>
  <c r="K205" i="3"/>
  <c r="J205" i="3"/>
  <c r="I205" i="3" a="1"/>
  <c r="I205" i="3"/>
  <c r="G205" i="3"/>
  <c r="F205" i="3"/>
  <c r="C205" i="3"/>
  <c r="AN204" i="3"/>
  <c r="AM204" i="3"/>
  <c r="AL204" i="3"/>
  <c r="AK204" i="3"/>
  <c r="AJ204" i="3"/>
  <c r="AI204" i="3"/>
  <c r="AH204" i="3" a="1"/>
  <c r="AH204" i="3"/>
  <c r="AG204" i="3"/>
  <c r="AF204" i="3"/>
  <c r="AE204" i="3"/>
  <c r="AD204" i="3"/>
  <c r="AC204" i="3"/>
  <c r="AB204" i="3"/>
  <c r="AA204" i="3"/>
  <c r="Y204" i="3" a="1"/>
  <c r="Y204" i="3"/>
  <c r="X204" i="3" a="1"/>
  <c r="X204" i="3"/>
  <c r="W204" i="3" a="1"/>
  <c r="W204" i="3"/>
  <c r="V204" i="3" a="1"/>
  <c r="V204" i="3"/>
  <c r="T204" i="3"/>
  <c r="S204" i="3"/>
  <c r="R204" i="3"/>
  <c r="Q204" i="3"/>
  <c r="P204" i="3"/>
  <c r="O204" i="3"/>
  <c r="N204" i="3"/>
  <c r="M204" i="3"/>
  <c r="L204" i="3" a="1"/>
  <c r="L204" i="3"/>
  <c r="K204" i="3"/>
  <c r="J204" i="3"/>
  <c r="I204" i="3" a="1"/>
  <c r="I204" i="3"/>
  <c r="G204" i="3"/>
  <c r="F204" i="3"/>
  <c r="C204" i="3"/>
  <c r="AN203" i="3"/>
  <c r="AM203" i="3"/>
  <c r="AL203" i="3"/>
  <c r="AK203" i="3"/>
  <c r="AJ203" i="3"/>
  <c r="AI203" i="3"/>
  <c r="AH203" i="3" a="1"/>
  <c r="AH203" i="3"/>
  <c r="AG203" i="3"/>
  <c r="AF203" i="3"/>
  <c r="AE203" i="3"/>
  <c r="AD203" i="3"/>
  <c r="AC203" i="3"/>
  <c r="AB203" i="3"/>
  <c r="AA203" i="3"/>
  <c r="Y203" i="3" a="1"/>
  <c r="Y203" i="3"/>
  <c r="X203" i="3" a="1"/>
  <c r="X203" i="3"/>
  <c r="W203" i="3" a="1"/>
  <c r="W203" i="3"/>
  <c r="V203" i="3" a="1"/>
  <c r="V203" i="3"/>
  <c r="T203" i="3"/>
  <c r="S203" i="3"/>
  <c r="R203" i="3"/>
  <c r="Q203" i="3"/>
  <c r="P203" i="3"/>
  <c r="O203" i="3"/>
  <c r="N203" i="3"/>
  <c r="M203" i="3"/>
  <c r="L203" i="3" a="1"/>
  <c r="L203" i="3"/>
  <c r="K203" i="3"/>
  <c r="J203" i="3"/>
  <c r="I203" i="3" a="1"/>
  <c r="I203" i="3"/>
  <c r="G203" i="3"/>
  <c r="F203" i="3"/>
  <c r="C203" i="3"/>
  <c r="AN202" i="3"/>
  <c r="AM202" i="3"/>
  <c r="AL202" i="3"/>
  <c r="AK202" i="3"/>
  <c r="AJ202" i="3"/>
  <c r="AI202" i="3"/>
  <c r="AH202" i="3" a="1"/>
  <c r="AH202" i="3"/>
  <c r="AG202" i="3"/>
  <c r="AF202" i="3"/>
  <c r="AE202" i="3"/>
  <c r="AD202" i="3"/>
  <c r="AC202" i="3"/>
  <c r="AB202" i="3"/>
  <c r="AA202" i="3"/>
  <c r="Y202" i="3" a="1"/>
  <c r="Y202" i="3"/>
  <c r="X202" i="3" a="1"/>
  <c r="X202" i="3"/>
  <c r="W202" i="3" a="1"/>
  <c r="W202" i="3"/>
  <c r="V202" i="3" a="1"/>
  <c r="V202" i="3"/>
  <c r="T202" i="3"/>
  <c r="S202" i="3"/>
  <c r="R202" i="3"/>
  <c r="Q202" i="3"/>
  <c r="P202" i="3"/>
  <c r="O202" i="3"/>
  <c r="N202" i="3"/>
  <c r="M202" i="3"/>
  <c r="L202" i="3" a="1"/>
  <c r="L202" i="3"/>
  <c r="K202" i="3"/>
  <c r="J202" i="3"/>
  <c r="I202" i="3" a="1"/>
  <c r="I202" i="3"/>
  <c r="G202" i="3"/>
  <c r="F202" i="3"/>
  <c r="C202" i="3"/>
  <c r="AN201" i="3"/>
  <c r="AM201" i="3"/>
  <c r="AL201" i="3"/>
  <c r="AK201" i="3"/>
  <c r="AJ201" i="3"/>
  <c r="AI201" i="3"/>
  <c r="AH201" i="3" a="1"/>
  <c r="AH201" i="3"/>
  <c r="AG201" i="3"/>
  <c r="AF201" i="3"/>
  <c r="AE201" i="3"/>
  <c r="AD201" i="3"/>
  <c r="AC201" i="3"/>
  <c r="AB201" i="3"/>
  <c r="AA201" i="3"/>
  <c r="Y201" i="3" a="1"/>
  <c r="Y201" i="3"/>
  <c r="X201" i="3" a="1"/>
  <c r="X201" i="3"/>
  <c r="W201" i="3" a="1"/>
  <c r="W201" i="3"/>
  <c r="V201" i="3" a="1"/>
  <c r="V201" i="3"/>
  <c r="T201" i="3"/>
  <c r="S201" i="3"/>
  <c r="R201" i="3"/>
  <c r="Q201" i="3"/>
  <c r="P201" i="3"/>
  <c r="O201" i="3"/>
  <c r="N201" i="3"/>
  <c r="M201" i="3"/>
  <c r="L201" i="3" a="1"/>
  <c r="L201" i="3"/>
  <c r="K201" i="3"/>
  <c r="J201" i="3"/>
  <c r="I201" i="3" a="1"/>
  <c r="I201" i="3"/>
  <c r="G201" i="3"/>
  <c r="F201" i="3"/>
  <c r="C201" i="3"/>
  <c r="AN200" i="3"/>
  <c r="AM200" i="3"/>
  <c r="AL200" i="3"/>
  <c r="AK200" i="3"/>
  <c r="AJ200" i="3"/>
  <c r="AI200" i="3"/>
  <c r="AH200" i="3" a="1"/>
  <c r="AH200" i="3"/>
  <c r="AG200" i="3"/>
  <c r="AF200" i="3"/>
  <c r="AE200" i="3"/>
  <c r="AD200" i="3"/>
  <c r="AC200" i="3"/>
  <c r="AB200" i="3"/>
  <c r="AA200" i="3"/>
  <c r="Y200" i="3" a="1"/>
  <c r="Y200" i="3"/>
  <c r="X200" i="3" a="1"/>
  <c r="X200" i="3"/>
  <c r="W200" i="3" a="1"/>
  <c r="W200" i="3"/>
  <c r="V200" i="3" a="1"/>
  <c r="V200" i="3"/>
  <c r="T200" i="3"/>
  <c r="S200" i="3"/>
  <c r="R200" i="3"/>
  <c r="Q200" i="3"/>
  <c r="P200" i="3"/>
  <c r="O200" i="3"/>
  <c r="N200" i="3"/>
  <c r="M200" i="3"/>
  <c r="L200" i="3" a="1"/>
  <c r="L200" i="3"/>
  <c r="K200" i="3"/>
  <c r="J200" i="3"/>
  <c r="I200" i="3" a="1"/>
  <c r="I200" i="3"/>
  <c r="G200" i="3"/>
  <c r="F200" i="3"/>
  <c r="C200" i="3"/>
  <c r="AN199" i="3"/>
  <c r="AM199" i="3"/>
  <c r="AL199" i="3"/>
  <c r="AK199" i="3"/>
  <c r="AJ199" i="3"/>
  <c r="AI199" i="3"/>
  <c r="AH199" i="3" a="1"/>
  <c r="AH199" i="3"/>
  <c r="AG199" i="3"/>
  <c r="AF199" i="3"/>
  <c r="AE199" i="3"/>
  <c r="AD199" i="3"/>
  <c r="AC199" i="3"/>
  <c r="AB199" i="3"/>
  <c r="AA199" i="3"/>
  <c r="Y199" i="3" a="1"/>
  <c r="Y199" i="3"/>
  <c r="X199" i="3" a="1"/>
  <c r="X199" i="3"/>
  <c r="W199" i="3" a="1"/>
  <c r="W199" i="3"/>
  <c r="V199" i="3" a="1"/>
  <c r="V199" i="3"/>
  <c r="T199" i="3"/>
  <c r="S199" i="3"/>
  <c r="R199" i="3"/>
  <c r="Q199" i="3"/>
  <c r="P199" i="3"/>
  <c r="O199" i="3"/>
  <c r="N199" i="3"/>
  <c r="M199" i="3"/>
  <c r="L199" i="3" a="1"/>
  <c r="L199" i="3"/>
  <c r="K199" i="3"/>
  <c r="J199" i="3"/>
  <c r="I199" i="3" a="1"/>
  <c r="I199" i="3"/>
  <c r="G199" i="3"/>
  <c r="F199" i="3"/>
  <c r="C199" i="3"/>
  <c r="AN198" i="3"/>
  <c r="AM198" i="3"/>
  <c r="AL198" i="3"/>
  <c r="AK198" i="3"/>
  <c r="AJ198" i="3"/>
  <c r="AI198" i="3"/>
  <c r="AH198" i="3" a="1"/>
  <c r="AH198" i="3"/>
  <c r="AG198" i="3"/>
  <c r="AF198" i="3"/>
  <c r="AE198" i="3"/>
  <c r="AD198" i="3"/>
  <c r="AC198" i="3"/>
  <c r="AB198" i="3"/>
  <c r="AA198" i="3"/>
  <c r="Y198" i="3" a="1"/>
  <c r="Y198" i="3"/>
  <c r="X198" i="3" a="1"/>
  <c r="X198" i="3"/>
  <c r="W198" i="3" a="1"/>
  <c r="W198" i="3"/>
  <c r="V198" i="3" a="1"/>
  <c r="V198" i="3"/>
  <c r="T198" i="3"/>
  <c r="S198" i="3"/>
  <c r="R198" i="3"/>
  <c r="Q198" i="3"/>
  <c r="P198" i="3"/>
  <c r="O198" i="3"/>
  <c r="N198" i="3"/>
  <c r="M198" i="3"/>
  <c r="L198" i="3" a="1"/>
  <c r="L198" i="3"/>
  <c r="K198" i="3"/>
  <c r="J198" i="3"/>
  <c r="I198" i="3" a="1"/>
  <c r="I198" i="3"/>
  <c r="G198" i="3"/>
  <c r="F198" i="3"/>
  <c r="C198" i="3"/>
  <c r="AN197" i="3"/>
  <c r="AM197" i="3"/>
  <c r="AL197" i="3"/>
  <c r="AK197" i="3"/>
  <c r="AJ197" i="3"/>
  <c r="AI197" i="3"/>
  <c r="AH197" i="3" a="1"/>
  <c r="AH197" i="3"/>
  <c r="AG197" i="3"/>
  <c r="AF197" i="3"/>
  <c r="AE197" i="3"/>
  <c r="AD197" i="3"/>
  <c r="AC197" i="3"/>
  <c r="AB197" i="3"/>
  <c r="AA197" i="3"/>
  <c r="Y197" i="3" a="1"/>
  <c r="Y197" i="3"/>
  <c r="X197" i="3" a="1"/>
  <c r="X197" i="3"/>
  <c r="W197" i="3" a="1"/>
  <c r="W197" i="3"/>
  <c r="V197" i="3" a="1"/>
  <c r="V197" i="3"/>
  <c r="T197" i="3"/>
  <c r="S197" i="3"/>
  <c r="R197" i="3"/>
  <c r="Q197" i="3"/>
  <c r="P197" i="3"/>
  <c r="O197" i="3"/>
  <c r="N197" i="3"/>
  <c r="M197" i="3"/>
  <c r="L197" i="3" a="1"/>
  <c r="L197" i="3"/>
  <c r="K197" i="3"/>
  <c r="J197" i="3"/>
  <c r="I197" i="3" a="1"/>
  <c r="I197" i="3"/>
  <c r="G197" i="3"/>
  <c r="F197" i="3"/>
  <c r="C197" i="3"/>
  <c r="AN196" i="3"/>
  <c r="AM196" i="3"/>
  <c r="AL196" i="3"/>
  <c r="AK196" i="3"/>
  <c r="AJ196" i="3"/>
  <c r="AI196" i="3"/>
  <c r="AH196" i="3" a="1"/>
  <c r="AH196" i="3"/>
  <c r="AG196" i="3"/>
  <c r="AF196" i="3"/>
  <c r="AE196" i="3"/>
  <c r="AD196" i="3"/>
  <c r="AC196" i="3"/>
  <c r="AB196" i="3"/>
  <c r="AA196" i="3"/>
  <c r="Y196" i="3" a="1"/>
  <c r="Y196" i="3"/>
  <c r="X196" i="3" a="1"/>
  <c r="X196" i="3"/>
  <c r="W196" i="3" a="1"/>
  <c r="W196" i="3"/>
  <c r="V196" i="3" a="1"/>
  <c r="V196" i="3"/>
  <c r="T196" i="3"/>
  <c r="S196" i="3"/>
  <c r="R196" i="3"/>
  <c r="Q196" i="3"/>
  <c r="P196" i="3"/>
  <c r="O196" i="3"/>
  <c r="N196" i="3"/>
  <c r="M196" i="3"/>
  <c r="L196" i="3" a="1"/>
  <c r="L196" i="3"/>
  <c r="K196" i="3"/>
  <c r="J196" i="3"/>
  <c r="I196" i="3" a="1"/>
  <c r="I196" i="3"/>
  <c r="G196" i="3"/>
  <c r="F196" i="3"/>
  <c r="C196" i="3"/>
  <c r="AN195" i="3"/>
  <c r="AM195" i="3"/>
  <c r="AL195" i="3"/>
  <c r="AK195" i="3"/>
  <c r="AJ195" i="3"/>
  <c r="AI195" i="3"/>
  <c r="AH195" i="3" a="1"/>
  <c r="AH195" i="3"/>
  <c r="AG195" i="3"/>
  <c r="AF195" i="3"/>
  <c r="AE195" i="3"/>
  <c r="AD195" i="3"/>
  <c r="AC195" i="3"/>
  <c r="AB195" i="3"/>
  <c r="AA195" i="3"/>
  <c r="Y195" i="3" a="1"/>
  <c r="Y195" i="3"/>
  <c r="X195" i="3" a="1"/>
  <c r="X195" i="3"/>
  <c r="W195" i="3" a="1"/>
  <c r="W195" i="3"/>
  <c r="V195" i="3" a="1"/>
  <c r="V195" i="3"/>
  <c r="T195" i="3"/>
  <c r="S195" i="3"/>
  <c r="R195" i="3"/>
  <c r="Q195" i="3"/>
  <c r="P195" i="3"/>
  <c r="O195" i="3"/>
  <c r="N195" i="3"/>
  <c r="M195" i="3"/>
  <c r="L195" i="3" a="1"/>
  <c r="L195" i="3"/>
  <c r="K195" i="3"/>
  <c r="J195" i="3"/>
  <c r="I195" i="3" a="1"/>
  <c r="I195" i="3"/>
  <c r="G195" i="3"/>
  <c r="F195" i="3"/>
  <c r="C195" i="3"/>
  <c r="AN194" i="3"/>
  <c r="AM194" i="3"/>
  <c r="AL194" i="3"/>
  <c r="AK194" i="3"/>
  <c r="AJ194" i="3"/>
  <c r="AI194" i="3"/>
  <c r="AH194" i="3" a="1"/>
  <c r="AH194" i="3"/>
  <c r="AG194" i="3"/>
  <c r="AF194" i="3"/>
  <c r="AE194" i="3"/>
  <c r="AD194" i="3"/>
  <c r="AC194" i="3"/>
  <c r="AB194" i="3"/>
  <c r="AA194" i="3"/>
  <c r="Y194" i="3" a="1"/>
  <c r="Y194" i="3"/>
  <c r="X194" i="3" a="1"/>
  <c r="X194" i="3"/>
  <c r="W194" i="3" a="1"/>
  <c r="W194" i="3"/>
  <c r="V194" i="3" a="1"/>
  <c r="V194" i="3"/>
  <c r="T194" i="3"/>
  <c r="S194" i="3"/>
  <c r="R194" i="3"/>
  <c r="Q194" i="3"/>
  <c r="P194" i="3"/>
  <c r="O194" i="3"/>
  <c r="N194" i="3"/>
  <c r="M194" i="3"/>
  <c r="L194" i="3" a="1"/>
  <c r="L194" i="3"/>
  <c r="K194" i="3"/>
  <c r="J194" i="3"/>
  <c r="I194" i="3" a="1"/>
  <c r="I194" i="3"/>
  <c r="G194" i="3"/>
  <c r="F194" i="3"/>
  <c r="C194" i="3"/>
  <c r="AN193" i="3"/>
  <c r="AM193" i="3"/>
  <c r="AL193" i="3"/>
  <c r="AK193" i="3"/>
  <c r="AJ193" i="3"/>
  <c r="AI193" i="3"/>
  <c r="AH193" i="3" a="1"/>
  <c r="AH193" i="3"/>
  <c r="AG193" i="3"/>
  <c r="AF193" i="3"/>
  <c r="AE193" i="3"/>
  <c r="AD193" i="3"/>
  <c r="AC193" i="3"/>
  <c r="AB193" i="3"/>
  <c r="AA193" i="3"/>
  <c r="Y193" i="3" a="1"/>
  <c r="Y193" i="3"/>
  <c r="X193" i="3" a="1"/>
  <c r="X193" i="3"/>
  <c r="W193" i="3" a="1"/>
  <c r="W193" i="3"/>
  <c r="V193" i="3" a="1"/>
  <c r="V193" i="3"/>
  <c r="T193" i="3"/>
  <c r="S193" i="3"/>
  <c r="R193" i="3"/>
  <c r="Q193" i="3"/>
  <c r="P193" i="3"/>
  <c r="O193" i="3"/>
  <c r="N193" i="3"/>
  <c r="M193" i="3"/>
  <c r="L193" i="3" a="1"/>
  <c r="L193" i="3"/>
  <c r="K193" i="3"/>
  <c r="J193" i="3"/>
  <c r="I193" i="3" a="1"/>
  <c r="I193" i="3"/>
  <c r="G193" i="3"/>
  <c r="F193" i="3"/>
  <c r="C193" i="3"/>
  <c r="AN192" i="3"/>
  <c r="AM192" i="3"/>
  <c r="AL192" i="3"/>
  <c r="AK192" i="3"/>
  <c r="AJ192" i="3"/>
  <c r="AI192" i="3"/>
  <c r="AH192" i="3" a="1"/>
  <c r="AH192" i="3"/>
  <c r="AG192" i="3"/>
  <c r="AF192" i="3"/>
  <c r="AE192" i="3"/>
  <c r="AD192" i="3"/>
  <c r="AC192" i="3"/>
  <c r="AB192" i="3"/>
  <c r="AA192" i="3"/>
  <c r="Y192" i="3" a="1"/>
  <c r="Y192" i="3"/>
  <c r="X192" i="3" a="1"/>
  <c r="X192" i="3"/>
  <c r="W192" i="3" a="1"/>
  <c r="W192" i="3"/>
  <c r="V192" i="3" a="1"/>
  <c r="V192" i="3"/>
  <c r="T192" i="3"/>
  <c r="S192" i="3"/>
  <c r="R192" i="3"/>
  <c r="Q192" i="3"/>
  <c r="P192" i="3"/>
  <c r="O192" i="3"/>
  <c r="N192" i="3"/>
  <c r="M192" i="3"/>
  <c r="L192" i="3" a="1"/>
  <c r="L192" i="3"/>
  <c r="K192" i="3"/>
  <c r="J192" i="3"/>
  <c r="I192" i="3" a="1"/>
  <c r="I192" i="3"/>
  <c r="G192" i="3"/>
  <c r="F192" i="3"/>
  <c r="C192" i="3"/>
  <c r="AN191" i="3"/>
  <c r="AM191" i="3"/>
  <c r="AL191" i="3"/>
  <c r="AK191" i="3"/>
  <c r="AJ191" i="3"/>
  <c r="AI191" i="3"/>
  <c r="AH191" i="3" a="1"/>
  <c r="AH191" i="3"/>
  <c r="AG191" i="3"/>
  <c r="AF191" i="3"/>
  <c r="AE191" i="3"/>
  <c r="AD191" i="3"/>
  <c r="AC191" i="3"/>
  <c r="AB191" i="3"/>
  <c r="AA191" i="3"/>
  <c r="Y191" i="3" a="1"/>
  <c r="Y191" i="3"/>
  <c r="X191" i="3" a="1"/>
  <c r="X191" i="3"/>
  <c r="W191" i="3" a="1"/>
  <c r="W191" i="3"/>
  <c r="V191" i="3" a="1"/>
  <c r="V191" i="3"/>
  <c r="T191" i="3"/>
  <c r="S191" i="3"/>
  <c r="R191" i="3"/>
  <c r="Q191" i="3"/>
  <c r="P191" i="3"/>
  <c r="O191" i="3"/>
  <c r="N191" i="3"/>
  <c r="M191" i="3"/>
  <c r="L191" i="3" a="1"/>
  <c r="L191" i="3"/>
  <c r="K191" i="3"/>
  <c r="J191" i="3"/>
  <c r="I191" i="3" a="1"/>
  <c r="I191" i="3"/>
  <c r="G191" i="3"/>
  <c r="F191" i="3"/>
  <c r="C191" i="3"/>
  <c r="AN190" i="3"/>
  <c r="AM190" i="3"/>
  <c r="AL190" i="3"/>
  <c r="AK190" i="3"/>
  <c r="AJ190" i="3"/>
  <c r="AI190" i="3"/>
  <c r="AH190" i="3" a="1"/>
  <c r="AH190" i="3"/>
  <c r="AG190" i="3"/>
  <c r="AF190" i="3"/>
  <c r="AE190" i="3"/>
  <c r="AD190" i="3"/>
  <c r="AC190" i="3"/>
  <c r="AB190" i="3"/>
  <c r="AA190" i="3"/>
  <c r="Y190" i="3" a="1"/>
  <c r="Y190" i="3"/>
  <c r="X190" i="3" a="1"/>
  <c r="X190" i="3"/>
  <c r="W190" i="3" a="1"/>
  <c r="W190" i="3"/>
  <c r="V190" i="3" a="1"/>
  <c r="V190" i="3"/>
  <c r="T190" i="3"/>
  <c r="S190" i="3"/>
  <c r="R190" i="3"/>
  <c r="Q190" i="3"/>
  <c r="P190" i="3"/>
  <c r="O190" i="3"/>
  <c r="N190" i="3"/>
  <c r="M190" i="3"/>
  <c r="L190" i="3" a="1"/>
  <c r="L190" i="3"/>
  <c r="K190" i="3"/>
  <c r="J190" i="3"/>
  <c r="I190" i="3" a="1"/>
  <c r="I190" i="3"/>
  <c r="G190" i="3"/>
  <c r="F190" i="3"/>
  <c r="C190" i="3"/>
  <c r="AN189" i="3"/>
  <c r="AM189" i="3"/>
  <c r="AL189" i="3"/>
  <c r="AK189" i="3"/>
  <c r="AJ189" i="3"/>
  <c r="AI189" i="3"/>
  <c r="AH189" i="3" a="1"/>
  <c r="AH189" i="3"/>
  <c r="AG189" i="3"/>
  <c r="AF189" i="3"/>
  <c r="AE189" i="3"/>
  <c r="AD189" i="3"/>
  <c r="AC189" i="3"/>
  <c r="AB189" i="3"/>
  <c r="AA189" i="3"/>
  <c r="Y189" i="3" a="1"/>
  <c r="Y189" i="3"/>
  <c r="X189" i="3" a="1"/>
  <c r="X189" i="3"/>
  <c r="W189" i="3" a="1"/>
  <c r="W189" i="3"/>
  <c r="V189" i="3" a="1"/>
  <c r="V189" i="3"/>
  <c r="T189" i="3"/>
  <c r="S189" i="3"/>
  <c r="R189" i="3"/>
  <c r="Q189" i="3"/>
  <c r="P189" i="3"/>
  <c r="O189" i="3"/>
  <c r="N189" i="3"/>
  <c r="M189" i="3"/>
  <c r="L189" i="3" a="1"/>
  <c r="L189" i="3"/>
  <c r="K189" i="3"/>
  <c r="J189" i="3"/>
  <c r="I189" i="3" a="1"/>
  <c r="I189" i="3"/>
  <c r="G189" i="3"/>
  <c r="F189" i="3"/>
  <c r="C189" i="3"/>
  <c r="AN188" i="3"/>
  <c r="AM188" i="3"/>
  <c r="AL188" i="3"/>
  <c r="AK188" i="3"/>
  <c r="AJ188" i="3"/>
  <c r="AI188" i="3"/>
  <c r="AH188" i="3" a="1"/>
  <c r="AH188" i="3"/>
  <c r="AG188" i="3"/>
  <c r="AF188" i="3"/>
  <c r="AE188" i="3"/>
  <c r="AD188" i="3"/>
  <c r="AC188" i="3"/>
  <c r="AB188" i="3"/>
  <c r="AA188" i="3"/>
  <c r="Y188" i="3" a="1"/>
  <c r="Y188" i="3"/>
  <c r="X188" i="3" a="1"/>
  <c r="X188" i="3"/>
  <c r="W188" i="3" a="1"/>
  <c r="W188" i="3"/>
  <c r="V188" i="3" a="1"/>
  <c r="V188" i="3"/>
  <c r="T188" i="3"/>
  <c r="S188" i="3"/>
  <c r="R188" i="3"/>
  <c r="Q188" i="3"/>
  <c r="P188" i="3"/>
  <c r="O188" i="3"/>
  <c r="N188" i="3"/>
  <c r="M188" i="3"/>
  <c r="L188" i="3" a="1"/>
  <c r="L188" i="3"/>
  <c r="K188" i="3"/>
  <c r="J188" i="3"/>
  <c r="I188" i="3" a="1"/>
  <c r="I188" i="3"/>
  <c r="G188" i="3"/>
  <c r="F188" i="3"/>
  <c r="C188" i="3"/>
  <c r="AN187" i="3"/>
  <c r="AM187" i="3"/>
  <c r="AL187" i="3"/>
  <c r="AK187" i="3"/>
  <c r="AJ187" i="3"/>
  <c r="AI187" i="3"/>
  <c r="AH187" i="3" a="1"/>
  <c r="AH187" i="3"/>
  <c r="AG187" i="3"/>
  <c r="AF187" i="3"/>
  <c r="AE187" i="3"/>
  <c r="AD187" i="3"/>
  <c r="AC187" i="3"/>
  <c r="AB187" i="3"/>
  <c r="AA187" i="3"/>
  <c r="Y187" i="3" a="1"/>
  <c r="Y187" i="3"/>
  <c r="X187" i="3" a="1"/>
  <c r="X187" i="3"/>
  <c r="W187" i="3" a="1"/>
  <c r="W187" i="3"/>
  <c r="V187" i="3" a="1"/>
  <c r="V187" i="3"/>
  <c r="T187" i="3"/>
  <c r="S187" i="3"/>
  <c r="R187" i="3"/>
  <c r="Q187" i="3"/>
  <c r="P187" i="3"/>
  <c r="O187" i="3"/>
  <c r="N187" i="3"/>
  <c r="M187" i="3"/>
  <c r="L187" i="3" a="1"/>
  <c r="L187" i="3"/>
  <c r="K187" i="3"/>
  <c r="J187" i="3"/>
  <c r="I187" i="3" a="1"/>
  <c r="I187" i="3"/>
  <c r="G187" i="3"/>
  <c r="F187" i="3"/>
  <c r="C187" i="3"/>
  <c r="AN186" i="3"/>
  <c r="AM186" i="3"/>
  <c r="AL186" i="3"/>
  <c r="AK186" i="3"/>
  <c r="AJ186" i="3"/>
  <c r="AI186" i="3"/>
  <c r="AH186" i="3" a="1"/>
  <c r="AH186" i="3"/>
  <c r="AG186" i="3"/>
  <c r="AF186" i="3"/>
  <c r="AE186" i="3"/>
  <c r="AD186" i="3"/>
  <c r="AC186" i="3"/>
  <c r="AB186" i="3"/>
  <c r="AA186" i="3"/>
  <c r="Y186" i="3" a="1"/>
  <c r="Y186" i="3"/>
  <c r="X186" i="3" a="1"/>
  <c r="X186" i="3"/>
  <c r="W186" i="3" a="1"/>
  <c r="W186" i="3"/>
  <c r="V186" i="3" a="1"/>
  <c r="V186" i="3"/>
  <c r="T186" i="3"/>
  <c r="S186" i="3"/>
  <c r="R186" i="3"/>
  <c r="Q186" i="3"/>
  <c r="P186" i="3"/>
  <c r="O186" i="3"/>
  <c r="N186" i="3"/>
  <c r="M186" i="3"/>
  <c r="L186" i="3" a="1"/>
  <c r="L186" i="3"/>
  <c r="K186" i="3"/>
  <c r="J186" i="3"/>
  <c r="I186" i="3" a="1"/>
  <c r="I186" i="3"/>
  <c r="G186" i="3"/>
  <c r="F186" i="3"/>
  <c r="C186" i="3"/>
  <c r="AN185" i="3"/>
  <c r="AM185" i="3"/>
  <c r="AL185" i="3"/>
  <c r="AK185" i="3"/>
  <c r="AJ185" i="3"/>
  <c r="AI185" i="3"/>
  <c r="AH185" i="3" a="1"/>
  <c r="AH185" i="3"/>
  <c r="AG185" i="3"/>
  <c r="AF185" i="3"/>
  <c r="AE185" i="3"/>
  <c r="AD185" i="3"/>
  <c r="AC185" i="3"/>
  <c r="AB185" i="3"/>
  <c r="AA185" i="3"/>
  <c r="Y185" i="3" a="1"/>
  <c r="Y185" i="3"/>
  <c r="X185" i="3" a="1"/>
  <c r="X185" i="3"/>
  <c r="W185" i="3" a="1"/>
  <c r="W185" i="3"/>
  <c r="V185" i="3" a="1"/>
  <c r="V185" i="3"/>
  <c r="T185" i="3"/>
  <c r="S185" i="3"/>
  <c r="R185" i="3"/>
  <c r="Q185" i="3"/>
  <c r="P185" i="3"/>
  <c r="O185" i="3"/>
  <c r="N185" i="3"/>
  <c r="M185" i="3"/>
  <c r="L185" i="3" a="1"/>
  <c r="L185" i="3"/>
  <c r="K185" i="3"/>
  <c r="J185" i="3"/>
  <c r="I185" i="3" a="1"/>
  <c r="I185" i="3"/>
  <c r="G185" i="3"/>
  <c r="F185" i="3"/>
  <c r="C185" i="3"/>
  <c r="AN184" i="3"/>
  <c r="AM184" i="3"/>
  <c r="AL184" i="3"/>
  <c r="AK184" i="3"/>
  <c r="AJ184" i="3"/>
  <c r="AI184" i="3"/>
  <c r="AH184" i="3" a="1"/>
  <c r="AH184" i="3"/>
  <c r="AG184" i="3"/>
  <c r="AF184" i="3"/>
  <c r="AE184" i="3"/>
  <c r="AD184" i="3"/>
  <c r="AC184" i="3"/>
  <c r="AB184" i="3"/>
  <c r="AA184" i="3"/>
  <c r="Y184" i="3" a="1"/>
  <c r="Y184" i="3"/>
  <c r="X184" i="3" a="1"/>
  <c r="X184" i="3"/>
  <c r="W184" i="3" a="1"/>
  <c r="W184" i="3"/>
  <c r="V184" i="3" a="1"/>
  <c r="V184" i="3"/>
  <c r="T184" i="3"/>
  <c r="S184" i="3"/>
  <c r="R184" i="3"/>
  <c r="Q184" i="3"/>
  <c r="P184" i="3"/>
  <c r="O184" i="3"/>
  <c r="N184" i="3"/>
  <c r="M184" i="3"/>
  <c r="L184" i="3" a="1"/>
  <c r="L184" i="3"/>
  <c r="K184" i="3"/>
  <c r="J184" i="3"/>
  <c r="I184" i="3" a="1"/>
  <c r="I184" i="3"/>
  <c r="G184" i="3"/>
  <c r="F184" i="3"/>
  <c r="C184" i="3"/>
  <c r="AN183" i="3"/>
  <c r="AM183" i="3"/>
  <c r="AL183" i="3"/>
  <c r="AK183" i="3"/>
  <c r="AJ183" i="3"/>
  <c r="AI183" i="3"/>
  <c r="AH183" i="3" a="1"/>
  <c r="AH183" i="3"/>
  <c r="AG183" i="3"/>
  <c r="AF183" i="3"/>
  <c r="AE183" i="3"/>
  <c r="AD183" i="3"/>
  <c r="AC183" i="3"/>
  <c r="AB183" i="3"/>
  <c r="AA183" i="3"/>
  <c r="Y183" i="3" a="1"/>
  <c r="Y183" i="3"/>
  <c r="X183" i="3" a="1"/>
  <c r="X183" i="3"/>
  <c r="W183" i="3" a="1"/>
  <c r="W183" i="3"/>
  <c r="V183" i="3" a="1"/>
  <c r="V183" i="3"/>
  <c r="T183" i="3"/>
  <c r="S183" i="3"/>
  <c r="R183" i="3"/>
  <c r="Q183" i="3"/>
  <c r="P183" i="3"/>
  <c r="O183" i="3"/>
  <c r="N183" i="3"/>
  <c r="M183" i="3"/>
  <c r="L183" i="3" a="1"/>
  <c r="L183" i="3"/>
  <c r="K183" i="3"/>
  <c r="J183" i="3"/>
  <c r="I183" i="3" a="1"/>
  <c r="I183" i="3"/>
  <c r="G183" i="3"/>
  <c r="F183" i="3"/>
  <c r="C183" i="3"/>
  <c r="AN182" i="3"/>
  <c r="AM182" i="3"/>
  <c r="AL182" i="3"/>
  <c r="AK182" i="3"/>
  <c r="AJ182" i="3"/>
  <c r="AI182" i="3"/>
  <c r="AH182" i="3" a="1"/>
  <c r="AH182" i="3"/>
  <c r="AG182" i="3"/>
  <c r="AF182" i="3"/>
  <c r="AE182" i="3"/>
  <c r="AD182" i="3"/>
  <c r="AC182" i="3"/>
  <c r="AB182" i="3"/>
  <c r="AA182" i="3"/>
  <c r="Y182" i="3" a="1"/>
  <c r="Y182" i="3"/>
  <c r="X182" i="3" a="1"/>
  <c r="X182" i="3"/>
  <c r="W182" i="3" a="1"/>
  <c r="W182" i="3"/>
  <c r="V182" i="3" a="1"/>
  <c r="V182" i="3"/>
  <c r="T182" i="3"/>
  <c r="S182" i="3"/>
  <c r="R182" i="3"/>
  <c r="Q182" i="3"/>
  <c r="P182" i="3"/>
  <c r="O182" i="3"/>
  <c r="N182" i="3"/>
  <c r="M182" i="3"/>
  <c r="L182" i="3" a="1"/>
  <c r="L182" i="3"/>
  <c r="K182" i="3"/>
  <c r="J182" i="3"/>
  <c r="I182" i="3" a="1"/>
  <c r="I182" i="3"/>
  <c r="G182" i="3"/>
  <c r="F182" i="3"/>
  <c r="C182" i="3"/>
  <c r="AN181" i="3"/>
  <c r="AM181" i="3"/>
  <c r="AL181" i="3"/>
  <c r="AK181" i="3"/>
  <c r="AJ181" i="3"/>
  <c r="AI181" i="3"/>
  <c r="AH181" i="3" a="1"/>
  <c r="AH181" i="3"/>
  <c r="AG181" i="3"/>
  <c r="AF181" i="3"/>
  <c r="AE181" i="3"/>
  <c r="AD181" i="3"/>
  <c r="AC181" i="3"/>
  <c r="AB181" i="3"/>
  <c r="AA181" i="3"/>
  <c r="Y181" i="3" a="1"/>
  <c r="Y181" i="3"/>
  <c r="X181" i="3" a="1"/>
  <c r="X181" i="3"/>
  <c r="W181" i="3" a="1"/>
  <c r="W181" i="3"/>
  <c r="V181" i="3" a="1"/>
  <c r="V181" i="3"/>
  <c r="T181" i="3"/>
  <c r="S181" i="3"/>
  <c r="R181" i="3"/>
  <c r="Q181" i="3"/>
  <c r="P181" i="3"/>
  <c r="O181" i="3"/>
  <c r="N181" i="3"/>
  <c r="M181" i="3"/>
  <c r="L181" i="3" a="1"/>
  <c r="L181" i="3"/>
  <c r="K181" i="3"/>
  <c r="J181" i="3"/>
  <c r="I181" i="3" a="1"/>
  <c r="I181" i="3"/>
  <c r="G181" i="3"/>
  <c r="F181" i="3"/>
  <c r="C181" i="3"/>
  <c r="AN180" i="3"/>
  <c r="AM180" i="3"/>
  <c r="AL180" i="3"/>
  <c r="AK180" i="3"/>
  <c r="AJ180" i="3"/>
  <c r="AI180" i="3"/>
  <c r="AH180" i="3" a="1"/>
  <c r="AH180" i="3"/>
  <c r="AG180" i="3"/>
  <c r="AF180" i="3"/>
  <c r="AE180" i="3"/>
  <c r="AD180" i="3"/>
  <c r="AC180" i="3"/>
  <c r="AB180" i="3"/>
  <c r="AA180" i="3"/>
  <c r="Y180" i="3" a="1"/>
  <c r="Y180" i="3"/>
  <c r="X180" i="3" a="1"/>
  <c r="X180" i="3"/>
  <c r="W180" i="3" a="1"/>
  <c r="W180" i="3"/>
  <c r="V180" i="3" a="1"/>
  <c r="V180" i="3"/>
  <c r="T180" i="3"/>
  <c r="S180" i="3"/>
  <c r="R180" i="3"/>
  <c r="Q180" i="3"/>
  <c r="P180" i="3"/>
  <c r="O180" i="3"/>
  <c r="N180" i="3"/>
  <c r="M180" i="3"/>
  <c r="L180" i="3" a="1"/>
  <c r="L180" i="3"/>
  <c r="K180" i="3"/>
  <c r="J180" i="3"/>
  <c r="I180" i="3" a="1"/>
  <c r="I180" i="3"/>
  <c r="G180" i="3"/>
  <c r="F180" i="3"/>
  <c r="C180" i="3"/>
  <c r="AN179" i="3"/>
  <c r="AM179" i="3"/>
  <c r="AL179" i="3"/>
  <c r="AK179" i="3"/>
  <c r="AJ179" i="3"/>
  <c r="AI179" i="3"/>
  <c r="AH179" i="3" a="1"/>
  <c r="AH179" i="3"/>
  <c r="AG179" i="3"/>
  <c r="AF179" i="3"/>
  <c r="AE179" i="3"/>
  <c r="AD179" i="3"/>
  <c r="AC179" i="3"/>
  <c r="AB179" i="3"/>
  <c r="AA179" i="3"/>
  <c r="Y179" i="3" a="1"/>
  <c r="Y179" i="3"/>
  <c r="X179" i="3" a="1"/>
  <c r="X179" i="3"/>
  <c r="W179" i="3" a="1"/>
  <c r="W179" i="3"/>
  <c r="V179" i="3" a="1"/>
  <c r="V179" i="3"/>
  <c r="T179" i="3"/>
  <c r="S179" i="3"/>
  <c r="R179" i="3"/>
  <c r="Q179" i="3"/>
  <c r="P179" i="3"/>
  <c r="O179" i="3"/>
  <c r="N179" i="3"/>
  <c r="M179" i="3"/>
  <c r="L179" i="3" a="1"/>
  <c r="L179" i="3"/>
  <c r="K179" i="3"/>
  <c r="J179" i="3"/>
  <c r="I179" i="3" a="1"/>
  <c r="I179" i="3"/>
  <c r="G179" i="3"/>
  <c r="F179" i="3"/>
  <c r="C179" i="3"/>
  <c r="AN178" i="3"/>
  <c r="AM178" i="3"/>
  <c r="AL178" i="3"/>
  <c r="AK178" i="3"/>
  <c r="AJ178" i="3"/>
  <c r="AI178" i="3"/>
  <c r="AH178" i="3" a="1"/>
  <c r="AH178" i="3"/>
  <c r="AG178" i="3"/>
  <c r="AF178" i="3"/>
  <c r="AE178" i="3"/>
  <c r="AD178" i="3"/>
  <c r="AC178" i="3"/>
  <c r="AB178" i="3"/>
  <c r="AA178" i="3"/>
  <c r="Y178" i="3" a="1"/>
  <c r="Y178" i="3"/>
  <c r="X178" i="3" a="1"/>
  <c r="X178" i="3"/>
  <c r="W178" i="3" a="1"/>
  <c r="W178" i="3"/>
  <c r="V178" i="3" a="1"/>
  <c r="V178" i="3"/>
  <c r="T178" i="3"/>
  <c r="S178" i="3"/>
  <c r="R178" i="3"/>
  <c r="Q178" i="3"/>
  <c r="P178" i="3"/>
  <c r="O178" i="3"/>
  <c r="N178" i="3"/>
  <c r="M178" i="3"/>
  <c r="L178" i="3" a="1"/>
  <c r="L178" i="3"/>
  <c r="K178" i="3"/>
  <c r="J178" i="3"/>
  <c r="I178" i="3" a="1"/>
  <c r="I178" i="3"/>
  <c r="G178" i="3"/>
  <c r="F178" i="3"/>
  <c r="C178" i="3"/>
  <c r="AN177" i="3"/>
  <c r="AM177" i="3"/>
  <c r="AL177" i="3"/>
  <c r="AK177" i="3"/>
  <c r="AJ177" i="3"/>
  <c r="AI177" i="3"/>
  <c r="AH177" i="3" a="1"/>
  <c r="AH177" i="3"/>
  <c r="AG177" i="3"/>
  <c r="AF177" i="3"/>
  <c r="AE177" i="3"/>
  <c r="AD177" i="3"/>
  <c r="AC177" i="3"/>
  <c r="AB177" i="3"/>
  <c r="AA177" i="3"/>
  <c r="Y177" i="3" a="1"/>
  <c r="Y177" i="3"/>
  <c r="X177" i="3" a="1"/>
  <c r="X177" i="3"/>
  <c r="W177" i="3" a="1"/>
  <c r="W177" i="3"/>
  <c r="V177" i="3" a="1"/>
  <c r="V177" i="3"/>
  <c r="T177" i="3"/>
  <c r="S177" i="3"/>
  <c r="R177" i="3"/>
  <c r="Q177" i="3"/>
  <c r="P177" i="3"/>
  <c r="O177" i="3"/>
  <c r="N177" i="3"/>
  <c r="M177" i="3"/>
  <c r="L177" i="3" a="1"/>
  <c r="L177" i="3"/>
  <c r="K177" i="3"/>
  <c r="J177" i="3"/>
  <c r="I177" i="3" a="1"/>
  <c r="I177" i="3"/>
  <c r="G177" i="3"/>
  <c r="F177" i="3"/>
  <c r="C177" i="3"/>
  <c r="AN176" i="3"/>
  <c r="AM176" i="3"/>
  <c r="AL176" i="3"/>
  <c r="AK176" i="3"/>
  <c r="AJ176" i="3"/>
  <c r="AI176" i="3"/>
  <c r="AH176" i="3" a="1"/>
  <c r="AH176" i="3"/>
  <c r="AG176" i="3"/>
  <c r="AF176" i="3"/>
  <c r="AE176" i="3"/>
  <c r="AD176" i="3"/>
  <c r="AC176" i="3"/>
  <c r="AB176" i="3"/>
  <c r="AA176" i="3"/>
  <c r="Y176" i="3" a="1"/>
  <c r="Y176" i="3"/>
  <c r="X176" i="3" a="1"/>
  <c r="X176" i="3"/>
  <c r="W176" i="3" a="1"/>
  <c r="W176" i="3"/>
  <c r="V176" i="3" a="1"/>
  <c r="V176" i="3"/>
  <c r="T176" i="3"/>
  <c r="S176" i="3"/>
  <c r="R176" i="3"/>
  <c r="Q176" i="3"/>
  <c r="P176" i="3"/>
  <c r="O176" i="3"/>
  <c r="N176" i="3"/>
  <c r="M176" i="3"/>
  <c r="L176" i="3" a="1"/>
  <c r="L176" i="3"/>
  <c r="K176" i="3"/>
  <c r="J176" i="3"/>
  <c r="I176" i="3" a="1"/>
  <c r="I176" i="3"/>
  <c r="G176" i="3"/>
  <c r="F176" i="3"/>
  <c r="C176" i="3"/>
  <c r="AN175" i="3"/>
  <c r="AM175" i="3"/>
  <c r="AL175" i="3"/>
  <c r="AK175" i="3"/>
  <c r="AJ175" i="3"/>
  <c r="AI175" i="3"/>
  <c r="AH175" i="3" a="1"/>
  <c r="AH175" i="3"/>
  <c r="AG175" i="3"/>
  <c r="AF175" i="3"/>
  <c r="AE175" i="3"/>
  <c r="AD175" i="3"/>
  <c r="AC175" i="3"/>
  <c r="AB175" i="3"/>
  <c r="AA175" i="3"/>
  <c r="Y175" i="3" a="1"/>
  <c r="Y175" i="3"/>
  <c r="X175" i="3" a="1"/>
  <c r="X175" i="3"/>
  <c r="W175" i="3" a="1"/>
  <c r="W175" i="3"/>
  <c r="V175" i="3" a="1"/>
  <c r="V175" i="3"/>
  <c r="T175" i="3"/>
  <c r="S175" i="3"/>
  <c r="R175" i="3"/>
  <c r="Q175" i="3"/>
  <c r="P175" i="3"/>
  <c r="O175" i="3"/>
  <c r="N175" i="3"/>
  <c r="M175" i="3"/>
  <c r="L175" i="3" a="1"/>
  <c r="L175" i="3"/>
  <c r="K175" i="3"/>
  <c r="J175" i="3"/>
  <c r="I175" i="3" a="1"/>
  <c r="I175" i="3"/>
  <c r="G175" i="3"/>
  <c r="F175" i="3"/>
  <c r="C175" i="3"/>
  <c r="AN174" i="3"/>
  <c r="AM174" i="3"/>
  <c r="AL174" i="3"/>
  <c r="AK174" i="3"/>
  <c r="AJ174" i="3"/>
  <c r="AI174" i="3"/>
  <c r="AH174" i="3" a="1"/>
  <c r="AH174" i="3"/>
  <c r="AG174" i="3"/>
  <c r="AF174" i="3"/>
  <c r="AE174" i="3"/>
  <c r="AD174" i="3"/>
  <c r="AC174" i="3"/>
  <c r="AB174" i="3"/>
  <c r="AA174" i="3"/>
  <c r="Y174" i="3" a="1"/>
  <c r="Y174" i="3"/>
  <c r="X174" i="3" a="1"/>
  <c r="X174" i="3"/>
  <c r="W174" i="3" a="1"/>
  <c r="W174" i="3"/>
  <c r="V174" i="3" a="1"/>
  <c r="V174" i="3"/>
  <c r="T174" i="3"/>
  <c r="S174" i="3"/>
  <c r="R174" i="3"/>
  <c r="Q174" i="3"/>
  <c r="P174" i="3"/>
  <c r="O174" i="3"/>
  <c r="N174" i="3"/>
  <c r="M174" i="3"/>
  <c r="L174" i="3" a="1"/>
  <c r="L174" i="3"/>
  <c r="K174" i="3"/>
  <c r="J174" i="3"/>
  <c r="I174" i="3" a="1"/>
  <c r="I174" i="3"/>
  <c r="G174" i="3"/>
  <c r="F174" i="3"/>
  <c r="C174" i="3"/>
  <c r="AN173" i="3"/>
  <c r="AM173" i="3"/>
  <c r="AL173" i="3"/>
  <c r="AK173" i="3"/>
  <c r="AJ173" i="3"/>
  <c r="AI173" i="3"/>
  <c r="AH173" i="3" a="1"/>
  <c r="AH173" i="3"/>
  <c r="AG173" i="3"/>
  <c r="AF173" i="3"/>
  <c r="AE173" i="3"/>
  <c r="AD173" i="3"/>
  <c r="AC173" i="3"/>
  <c r="AB173" i="3"/>
  <c r="AA173" i="3"/>
  <c r="Y173" i="3" a="1"/>
  <c r="Y173" i="3"/>
  <c r="X173" i="3" a="1"/>
  <c r="X173" i="3"/>
  <c r="W173" i="3" a="1"/>
  <c r="W173" i="3"/>
  <c r="V173" i="3" a="1"/>
  <c r="V173" i="3"/>
  <c r="T173" i="3"/>
  <c r="S173" i="3"/>
  <c r="R173" i="3"/>
  <c r="Q173" i="3"/>
  <c r="P173" i="3"/>
  <c r="O173" i="3"/>
  <c r="N173" i="3"/>
  <c r="M173" i="3"/>
  <c r="L173" i="3" a="1"/>
  <c r="L173" i="3"/>
  <c r="K173" i="3"/>
  <c r="J173" i="3"/>
  <c r="I173" i="3" a="1"/>
  <c r="I173" i="3"/>
  <c r="G173" i="3"/>
  <c r="F173" i="3"/>
  <c r="C173" i="3"/>
  <c r="AN172" i="3"/>
  <c r="AM172" i="3"/>
  <c r="AL172" i="3"/>
  <c r="AK172" i="3"/>
  <c r="AJ172" i="3"/>
  <c r="AI172" i="3"/>
  <c r="AH172" i="3" a="1"/>
  <c r="AH172" i="3"/>
  <c r="AG172" i="3"/>
  <c r="AF172" i="3"/>
  <c r="AE172" i="3"/>
  <c r="AD172" i="3"/>
  <c r="AC172" i="3"/>
  <c r="AB172" i="3"/>
  <c r="AA172" i="3"/>
  <c r="Y172" i="3" a="1"/>
  <c r="Y172" i="3"/>
  <c r="X172" i="3" a="1"/>
  <c r="X172" i="3"/>
  <c r="W172" i="3" a="1"/>
  <c r="W172" i="3"/>
  <c r="V172" i="3" a="1"/>
  <c r="V172" i="3"/>
  <c r="T172" i="3"/>
  <c r="S172" i="3"/>
  <c r="R172" i="3"/>
  <c r="Q172" i="3"/>
  <c r="P172" i="3"/>
  <c r="O172" i="3"/>
  <c r="N172" i="3"/>
  <c r="M172" i="3"/>
  <c r="L172" i="3" a="1"/>
  <c r="L172" i="3"/>
  <c r="K172" i="3"/>
  <c r="J172" i="3"/>
  <c r="I172" i="3" a="1"/>
  <c r="I172" i="3"/>
  <c r="G172" i="3"/>
  <c r="F172" i="3"/>
  <c r="C172" i="3"/>
  <c r="AN171" i="3"/>
  <c r="AM171" i="3"/>
  <c r="AL171" i="3"/>
  <c r="AK171" i="3"/>
  <c r="AJ171" i="3"/>
  <c r="AI171" i="3"/>
  <c r="AH171" i="3" a="1"/>
  <c r="AH171" i="3"/>
  <c r="AG171" i="3"/>
  <c r="AF171" i="3"/>
  <c r="AE171" i="3"/>
  <c r="AD171" i="3"/>
  <c r="AC171" i="3"/>
  <c r="AB171" i="3"/>
  <c r="AA171" i="3"/>
  <c r="Y171" i="3" a="1"/>
  <c r="Y171" i="3"/>
  <c r="X171" i="3" a="1"/>
  <c r="X171" i="3"/>
  <c r="W171" i="3" a="1"/>
  <c r="W171" i="3"/>
  <c r="V171" i="3" a="1"/>
  <c r="V171" i="3"/>
  <c r="T171" i="3"/>
  <c r="S171" i="3"/>
  <c r="R171" i="3"/>
  <c r="Q171" i="3"/>
  <c r="P171" i="3"/>
  <c r="O171" i="3"/>
  <c r="N171" i="3"/>
  <c r="M171" i="3"/>
  <c r="L171" i="3" a="1"/>
  <c r="L171" i="3"/>
  <c r="K171" i="3"/>
  <c r="J171" i="3"/>
  <c r="I171" i="3" a="1"/>
  <c r="I171" i="3"/>
  <c r="G171" i="3"/>
  <c r="F171" i="3"/>
  <c r="C171" i="3"/>
  <c r="AN170" i="3"/>
  <c r="AM170" i="3"/>
  <c r="AL170" i="3"/>
  <c r="AK170" i="3"/>
  <c r="AJ170" i="3"/>
  <c r="AI170" i="3"/>
  <c r="AH170" i="3" a="1"/>
  <c r="AH170" i="3"/>
  <c r="AG170" i="3"/>
  <c r="AF170" i="3"/>
  <c r="AE170" i="3"/>
  <c r="AD170" i="3"/>
  <c r="AC170" i="3"/>
  <c r="AB170" i="3"/>
  <c r="AA170" i="3"/>
  <c r="Y170" i="3" a="1"/>
  <c r="Y170" i="3"/>
  <c r="X170" i="3" a="1"/>
  <c r="X170" i="3"/>
  <c r="W170" i="3" a="1"/>
  <c r="W170" i="3"/>
  <c r="V170" i="3" a="1"/>
  <c r="V170" i="3"/>
  <c r="T170" i="3"/>
  <c r="S170" i="3"/>
  <c r="R170" i="3"/>
  <c r="Q170" i="3"/>
  <c r="P170" i="3"/>
  <c r="O170" i="3"/>
  <c r="N170" i="3"/>
  <c r="M170" i="3"/>
  <c r="L170" i="3" a="1"/>
  <c r="L170" i="3"/>
  <c r="K170" i="3"/>
  <c r="J170" i="3"/>
  <c r="I170" i="3" a="1"/>
  <c r="I170" i="3"/>
  <c r="G170" i="3"/>
  <c r="F170" i="3"/>
  <c r="C170" i="3"/>
  <c r="AN169" i="3"/>
  <c r="AM169" i="3"/>
  <c r="AL169" i="3"/>
  <c r="AK169" i="3"/>
  <c r="AJ169" i="3"/>
  <c r="AI169" i="3"/>
  <c r="AH169" i="3" a="1"/>
  <c r="AH169" i="3"/>
  <c r="AG169" i="3"/>
  <c r="AF169" i="3"/>
  <c r="AE169" i="3"/>
  <c r="AD169" i="3"/>
  <c r="AC169" i="3"/>
  <c r="AB169" i="3"/>
  <c r="AA169" i="3"/>
  <c r="Y169" i="3" a="1"/>
  <c r="Y169" i="3"/>
  <c r="X169" i="3" a="1"/>
  <c r="X169" i="3"/>
  <c r="W169" i="3" a="1"/>
  <c r="W169" i="3"/>
  <c r="V169" i="3" a="1"/>
  <c r="V169" i="3"/>
  <c r="T169" i="3"/>
  <c r="S169" i="3"/>
  <c r="R169" i="3"/>
  <c r="Q169" i="3"/>
  <c r="P169" i="3"/>
  <c r="O169" i="3"/>
  <c r="N169" i="3"/>
  <c r="M169" i="3"/>
  <c r="L169" i="3" a="1"/>
  <c r="L169" i="3"/>
  <c r="K169" i="3"/>
  <c r="J169" i="3"/>
  <c r="I169" i="3" a="1"/>
  <c r="I169" i="3"/>
  <c r="G169" i="3"/>
  <c r="F169" i="3"/>
  <c r="C169" i="3"/>
  <c r="AN168" i="3"/>
  <c r="AM168" i="3"/>
  <c r="AL168" i="3"/>
  <c r="AK168" i="3"/>
  <c r="AJ168" i="3"/>
  <c r="AI168" i="3"/>
  <c r="AH168" i="3" a="1"/>
  <c r="AH168" i="3"/>
  <c r="AG168" i="3"/>
  <c r="AF168" i="3"/>
  <c r="AE168" i="3"/>
  <c r="AD168" i="3"/>
  <c r="AC168" i="3"/>
  <c r="AB168" i="3"/>
  <c r="AA168" i="3"/>
  <c r="Y168" i="3" a="1"/>
  <c r="Y168" i="3"/>
  <c r="X168" i="3" a="1"/>
  <c r="X168" i="3"/>
  <c r="W168" i="3" a="1"/>
  <c r="W168" i="3"/>
  <c r="V168" i="3" a="1"/>
  <c r="V168" i="3"/>
  <c r="T168" i="3"/>
  <c r="S168" i="3"/>
  <c r="R168" i="3"/>
  <c r="Q168" i="3"/>
  <c r="P168" i="3"/>
  <c r="O168" i="3"/>
  <c r="N168" i="3"/>
  <c r="M168" i="3"/>
  <c r="L168" i="3" a="1"/>
  <c r="L168" i="3"/>
  <c r="K168" i="3"/>
  <c r="J168" i="3"/>
  <c r="I168" i="3" a="1"/>
  <c r="I168" i="3"/>
  <c r="G168" i="3"/>
  <c r="F168" i="3"/>
  <c r="C168" i="3"/>
  <c r="AN167" i="3"/>
  <c r="AM167" i="3"/>
  <c r="AL167" i="3"/>
  <c r="AK167" i="3"/>
  <c r="AJ167" i="3"/>
  <c r="AI167" i="3"/>
  <c r="AH167" i="3" a="1"/>
  <c r="AH167" i="3"/>
  <c r="AG167" i="3"/>
  <c r="AF167" i="3"/>
  <c r="AE167" i="3"/>
  <c r="AD167" i="3"/>
  <c r="AC167" i="3"/>
  <c r="AB167" i="3"/>
  <c r="AA167" i="3"/>
  <c r="Y167" i="3" a="1"/>
  <c r="Y167" i="3"/>
  <c r="X167" i="3" a="1"/>
  <c r="X167" i="3"/>
  <c r="W167" i="3" a="1"/>
  <c r="W167" i="3"/>
  <c r="V167" i="3" a="1"/>
  <c r="V167" i="3"/>
  <c r="T167" i="3"/>
  <c r="S167" i="3"/>
  <c r="R167" i="3"/>
  <c r="Q167" i="3"/>
  <c r="P167" i="3"/>
  <c r="O167" i="3"/>
  <c r="N167" i="3"/>
  <c r="M167" i="3"/>
  <c r="L167" i="3" a="1"/>
  <c r="L167" i="3"/>
  <c r="K167" i="3"/>
  <c r="J167" i="3"/>
  <c r="I167" i="3" a="1"/>
  <c r="I167" i="3"/>
  <c r="G167" i="3"/>
  <c r="F167" i="3"/>
  <c r="C167" i="3"/>
  <c r="AN166" i="3"/>
  <c r="AM166" i="3"/>
  <c r="AL166" i="3"/>
  <c r="AK166" i="3"/>
  <c r="AJ166" i="3"/>
  <c r="AI166" i="3"/>
  <c r="AH166" i="3" a="1"/>
  <c r="AH166" i="3"/>
  <c r="AG166" i="3"/>
  <c r="AF166" i="3"/>
  <c r="AE166" i="3"/>
  <c r="AD166" i="3"/>
  <c r="AC166" i="3"/>
  <c r="AB166" i="3"/>
  <c r="AA166" i="3"/>
  <c r="Y166" i="3" a="1"/>
  <c r="Y166" i="3"/>
  <c r="X166" i="3" a="1"/>
  <c r="X166" i="3"/>
  <c r="W166" i="3" a="1"/>
  <c r="W166" i="3"/>
  <c r="V166" i="3" a="1"/>
  <c r="V166" i="3"/>
  <c r="T166" i="3"/>
  <c r="S166" i="3"/>
  <c r="R166" i="3"/>
  <c r="Q166" i="3"/>
  <c r="P166" i="3"/>
  <c r="O166" i="3"/>
  <c r="N166" i="3"/>
  <c r="M166" i="3"/>
  <c r="L166" i="3" a="1"/>
  <c r="L166" i="3"/>
  <c r="K166" i="3"/>
  <c r="J166" i="3"/>
  <c r="I166" i="3" a="1"/>
  <c r="I166" i="3"/>
  <c r="G166" i="3"/>
  <c r="F166" i="3"/>
  <c r="C166" i="3"/>
  <c r="AN165" i="3"/>
  <c r="AM165" i="3"/>
  <c r="AL165" i="3"/>
  <c r="AK165" i="3"/>
  <c r="AJ165" i="3"/>
  <c r="AI165" i="3"/>
  <c r="AH165" i="3" a="1"/>
  <c r="AH165" i="3"/>
  <c r="AG165" i="3"/>
  <c r="AF165" i="3"/>
  <c r="AE165" i="3"/>
  <c r="AD165" i="3"/>
  <c r="AC165" i="3"/>
  <c r="AB165" i="3"/>
  <c r="AA165" i="3"/>
  <c r="Y165" i="3" a="1"/>
  <c r="Y165" i="3"/>
  <c r="X165" i="3" a="1"/>
  <c r="X165" i="3"/>
  <c r="W165" i="3" a="1"/>
  <c r="W165" i="3"/>
  <c r="V165" i="3" a="1"/>
  <c r="V165" i="3"/>
  <c r="T165" i="3"/>
  <c r="S165" i="3"/>
  <c r="R165" i="3"/>
  <c r="Q165" i="3"/>
  <c r="P165" i="3"/>
  <c r="O165" i="3"/>
  <c r="N165" i="3"/>
  <c r="M165" i="3"/>
  <c r="L165" i="3" a="1"/>
  <c r="L165" i="3"/>
  <c r="K165" i="3"/>
  <c r="J165" i="3"/>
  <c r="I165" i="3" a="1"/>
  <c r="I165" i="3"/>
  <c r="G165" i="3"/>
  <c r="F165" i="3"/>
  <c r="C165" i="3"/>
  <c r="AN164" i="3"/>
  <c r="AM164" i="3"/>
  <c r="AL164" i="3"/>
  <c r="AK164" i="3"/>
  <c r="AJ164" i="3"/>
  <c r="AI164" i="3"/>
  <c r="AH164" i="3" a="1"/>
  <c r="AH164" i="3"/>
  <c r="AG164" i="3"/>
  <c r="AF164" i="3"/>
  <c r="AE164" i="3"/>
  <c r="AD164" i="3"/>
  <c r="AC164" i="3"/>
  <c r="AB164" i="3"/>
  <c r="AA164" i="3"/>
  <c r="Y164" i="3" a="1"/>
  <c r="Y164" i="3"/>
  <c r="X164" i="3" a="1"/>
  <c r="X164" i="3"/>
  <c r="W164" i="3" a="1"/>
  <c r="W164" i="3"/>
  <c r="V164" i="3" a="1"/>
  <c r="V164" i="3"/>
  <c r="T164" i="3"/>
  <c r="S164" i="3"/>
  <c r="R164" i="3"/>
  <c r="Q164" i="3"/>
  <c r="P164" i="3"/>
  <c r="O164" i="3"/>
  <c r="N164" i="3"/>
  <c r="M164" i="3"/>
  <c r="L164" i="3" a="1"/>
  <c r="L164" i="3"/>
  <c r="K164" i="3"/>
  <c r="J164" i="3"/>
  <c r="I164" i="3" a="1"/>
  <c r="I164" i="3"/>
  <c r="G164" i="3"/>
  <c r="F164" i="3"/>
  <c r="C164" i="3"/>
  <c r="AN163" i="3"/>
  <c r="AM163" i="3"/>
  <c r="AL163" i="3"/>
  <c r="AK163" i="3"/>
  <c r="AJ163" i="3"/>
  <c r="AI163" i="3"/>
  <c r="AH163" i="3" a="1"/>
  <c r="AH163" i="3"/>
  <c r="AG163" i="3"/>
  <c r="AF163" i="3"/>
  <c r="AE163" i="3"/>
  <c r="AD163" i="3"/>
  <c r="AC163" i="3"/>
  <c r="AB163" i="3"/>
  <c r="AA163" i="3"/>
  <c r="Y163" i="3" a="1"/>
  <c r="Y163" i="3"/>
  <c r="X163" i="3" a="1"/>
  <c r="X163" i="3"/>
  <c r="W163" i="3" a="1"/>
  <c r="W163" i="3"/>
  <c r="V163" i="3" a="1"/>
  <c r="V163" i="3"/>
  <c r="T163" i="3"/>
  <c r="S163" i="3"/>
  <c r="R163" i="3"/>
  <c r="Q163" i="3"/>
  <c r="P163" i="3"/>
  <c r="O163" i="3"/>
  <c r="N163" i="3"/>
  <c r="M163" i="3"/>
  <c r="L163" i="3" a="1"/>
  <c r="L163" i="3"/>
  <c r="K163" i="3"/>
  <c r="J163" i="3"/>
  <c r="I163" i="3" a="1"/>
  <c r="I163" i="3"/>
  <c r="G163" i="3"/>
  <c r="F163" i="3"/>
  <c r="C163" i="3"/>
  <c r="AN162" i="3"/>
  <c r="AM162" i="3"/>
  <c r="AL162" i="3"/>
  <c r="AK162" i="3"/>
  <c r="AJ162" i="3"/>
  <c r="AI162" i="3"/>
  <c r="AH162" i="3" a="1"/>
  <c r="AH162" i="3"/>
  <c r="AG162" i="3"/>
  <c r="AF162" i="3"/>
  <c r="AE162" i="3"/>
  <c r="AD162" i="3"/>
  <c r="AC162" i="3"/>
  <c r="AB162" i="3"/>
  <c r="AA162" i="3"/>
  <c r="Y162" i="3" a="1"/>
  <c r="Y162" i="3"/>
  <c r="X162" i="3" a="1"/>
  <c r="X162" i="3"/>
  <c r="W162" i="3" a="1"/>
  <c r="W162" i="3"/>
  <c r="V162" i="3" a="1"/>
  <c r="V162" i="3"/>
  <c r="T162" i="3"/>
  <c r="S162" i="3"/>
  <c r="R162" i="3"/>
  <c r="Q162" i="3"/>
  <c r="P162" i="3"/>
  <c r="O162" i="3"/>
  <c r="N162" i="3"/>
  <c r="M162" i="3"/>
  <c r="L162" i="3" a="1"/>
  <c r="L162" i="3"/>
  <c r="K162" i="3"/>
  <c r="J162" i="3"/>
  <c r="I162" i="3" a="1"/>
  <c r="I162" i="3"/>
  <c r="G162" i="3"/>
  <c r="F162" i="3"/>
  <c r="C162" i="3"/>
  <c r="AN161" i="3"/>
  <c r="AM161" i="3"/>
  <c r="AL161" i="3"/>
  <c r="AK161" i="3"/>
  <c r="AJ161" i="3"/>
  <c r="AI161" i="3"/>
  <c r="AH161" i="3" a="1"/>
  <c r="AH161" i="3"/>
  <c r="AG161" i="3"/>
  <c r="AF161" i="3"/>
  <c r="AE161" i="3"/>
  <c r="AD161" i="3"/>
  <c r="AC161" i="3"/>
  <c r="AB161" i="3"/>
  <c r="AA161" i="3"/>
  <c r="Y161" i="3" a="1"/>
  <c r="Y161" i="3"/>
  <c r="X161" i="3" a="1"/>
  <c r="X161" i="3"/>
  <c r="W161" i="3" a="1"/>
  <c r="W161" i="3"/>
  <c r="V161" i="3" a="1"/>
  <c r="V161" i="3"/>
  <c r="T161" i="3"/>
  <c r="S161" i="3"/>
  <c r="R161" i="3"/>
  <c r="Q161" i="3"/>
  <c r="P161" i="3"/>
  <c r="O161" i="3"/>
  <c r="N161" i="3"/>
  <c r="M161" i="3"/>
  <c r="L161" i="3" a="1"/>
  <c r="L161" i="3"/>
  <c r="K161" i="3"/>
  <c r="J161" i="3"/>
  <c r="I161" i="3" a="1"/>
  <c r="I161" i="3"/>
  <c r="G161" i="3"/>
  <c r="F161" i="3"/>
  <c r="C161" i="3"/>
  <c r="AN160" i="3"/>
  <c r="AM160" i="3"/>
  <c r="AL160" i="3"/>
  <c r="AK160" i="3"/>
  <c r="AJ160" i="3"/>
  <c r="AI160" i="3"/>
  <c r="AH160" i="3" a="1"/>
  <c r="AH160" i="3"/>
  <c r="AG160" i="3"/>
  <c r="AF160" i="3"/>
  <c r="AE160" i="3"/>
  <c r="AD160" i="3"/>
  <c r="AC160" i="3"/>
  <c r="AB160" i="3"/>
  <c r="AA160" i="3"/>
  <c r="Y160" i="3" a="1"/>
  <c r="Y160" i="3"/>
  <c r="X160" i="3" a="1"/>
  <c r="X160" i="3"/>
  <c r="W160" i="3" a="1"/>
  <c r="W160" i="3"/>
  <c r="V160" i="3" a="1"/>
  <c r="V160" i="3"/>
  <c r="T160" i="3"/>
  <c r="S160" i="3"/>
  <c r="R160" i="3"/>
  <c r="Q160" i="3"/>
  <c r="P160" i="3"/>
  <c r="O160" i="3"/>
  <c r="N160" i="3"/>
  <c r="M160" i="3"/>
  <c r="L160" i="3" a="1"/>
  <c r="L160" i="3"/>
  <c r="K160" i="3"/>
  <c r="J160" i="3"/>
  <c r="I160" i="3" a="1"/>
  <c r="I160" i="3"/>
  <c r="G160" i="3"/>
  <c r="F160" i="3"/>
  <c r="C160" i="3"/>
  <c r="AN159" i="3"/>
  <c r="AM159" i="3"/>
  <c r="AL159" i="3"/>
  <c r="AK159" i="3"/>
  <c r="AJ159" i="3"/>
  <c r="AI159" i="3"/>
  <c r="AH159" i="3" a="1"/>
  <c r="AH159" i="3"/>
  <c r="AG159" i="3"/>
  <c r="AF159" i="3"/>
  <c r="AE159" i="3"/>
  <c r="AD159" i="3"/>
  <c r="AC159" i="3"/>
  <c r="AB159" i="3"/>
  <c r="AA159" i="3"/>
  <c r="Y159" i="3" a="1"/>
  <c r="Y159" i="3"/>
  <c r="X159" i="3" a="1"/>
  <c r="X159" i="3"/>
  <c r="W159" i="3" a="1"/>
  <c r="W159" i="3"/>
  <c r="V159" i="3" a="1"/>
  <c r="V159" i="3"/>
  <c r="T159" i="3"/>
  <c r="S159" i="3"/>
  <c r="R159" i="3"/>
  <c r="Q159" i="3"/>
  <c r="P159" i="3"/>
  <c r="O159" i="3"/>
  <c r="N159" i="3"/>
  <c r="M159" i="3"/>
  <c r="L159" i="3" a="1"/>
  <c r="L159" i="3"/>
  <c r="K159" i="3"/>
  <c r="J159" i="3"/>
  <c r="I159" i="3" a="1"/>
  <c r="I159" i="3"/>
  <c r="G159" i="3"/>
  <c r="F159" i="3"/>
  <c r="C159" i="3"/>
  <c r="AN158" i="3"/>
  <c r="AM158" i="3"/>
  <c r="AL158" i="3"/>
  <c r="AK158" i="3"/>
  <c r="AJ158" i="3"/>
  <c r="AI158" i="3"/>
  <c r="AH158" i="3" a="1"/>
  <c r="AH158" i="3"/>
  <c r="AG158" i="3"/>
  <c r="AF158" i="3"/>
  <c r="AE158" i="3"/>
  <c r="AD158" i="3"/>
  <c r="AC158" i="3"/>
  <c r="AB158" i="3"/>
  <c r="AA158" i="3"/>
  <c r="Y158" i="3" a="1"/>
  <c r="Y158" i="3"/>
  <c r="X158" i="3" a="1"/>
  <c r="X158" i="3"/>
  <c r="W158" i="3" a="1"/>
  <c r="W158" i="3"/>
  <c r="V158" i="3" a="1"/>
  <c r="V158" i="3"/>
  <c r="T158" i="3"/>
  <c r="S158" i="3"/>
  <c r="R158" i="3"/>
  <c r="Q158" i="3"/>
  <c r="P158" i="3"/>
  <c r="O158" i="3"/>
  <c r="N158" i="3"/>
  <c r="M158" i="3"/>
  <c r="L158" i="3" a="1"/>
  <c r="L158" i="3"/>
  <c r="K158" i="3"/>
  <c r="J158" i="3"/>
  <c r="I158" i="3" a="1"/>
  <c r="I158" i="3"/>
  <c r="G158" i="3"/>
  <c r="F158" i="3"/>
  <c r="C158" i="3"/>
  <c r="AN157" i="3"/>
  <c r="AM157" i="3"/>
  <c r="AL157" i="3"/>
  <c r="AK157" i="3"/>
  <c r="AJ157" i="3"/>
  <c r="AI157" i="3"/>
  <c r="AH157" i="3" a="1"/>
  <c r="AH157" i="3"/>
  <c r="AG157" i="3"/>
  <c r="AF157" i="3"/>
  <c r="AE157" i="3"/>
  <c r="AD157" i="3"/>
  <c r="AC157" i="3"/>
  <c r="AB157" i="3"/>
  <c r="AA157" i="3"/>
  <c r="Y157" i="3" a="1"/>
  <c r="Y157" i="3"/>
  <c r="X157" i="3" a="1"/>
  <c r="X157" i="3"/>
  <c r="W157" i="3" a="1"/>
  <c r="W157" i="3"/>
  <c r="V157" i="3" a="1"/>
  <c r="V157" i="3"/>
  <c r="T157" i="3"/>
  <c r="S157" i="3"/>
  <c r="R157" i="3"/>
  <c r="Q157" i="3"/>
  <c r="P157" i="3"/>
  <c r="O157" i="3"/>
  <c r="N157" i="3"/>
  <c r="M157" i="3"/>
  <c r="L157" i="3" a="1"/>
  <c r="L157" i="3"/>
  <c r="K157" i="3"/>
  <c r="J157" i="3"/>
  <c r="I157" i="3" a="1"/>
  <c r="I157" i="3"/>
  <c r="G157" i="3"/>
  <c r="F157" i="3"/>
  <c r="C157" i="3"/>
  <c r="AN156" i="3"/>
  <c r="AM156" i="3"/>
  <c r="AL156" i="3"/>
  <c r="AK156" i="3"/>
  <c r="AJ156" i="3"/>
  <c r="AI156" i="3"/>
  <c r="AH156" i="3" a="1"/>
  <c r="AH156" i="3"/>
  <c r="AG156" i="3"/>
  <c r="AF156" i="3"/>
  <c r="AE156" i="3"/>
  <c r="AD156" i="3"/>
  <c r="AC156" i="3"/>
  <c r="AB156" i="3"/>
  <c r="AA156" i="3"/>
  <c r="Y156" i="3" a="1"/>
  <c r="Y156" i="3"/>
  <c r="X156" i="3" a="1"/>
  <c r="X156" i="3"/>
  <c r="W156" i="3" a="1"/>
  <c r="W156" i="3"/>
  <c r="V156" i="3" a="1"/>
  <c r="V156" i="3"/>
  <c r="T156" i="3"/>
  <c r="S156" i="3"/>
  <c r="R156" i="3"/>
  <c r="Q156" i="3"/>
  <c r="P156" i="3"/>
  <c r="O156" i="3"/>
  <c r="N156" i="3"/>
  <c r="M156" i="3"/>
  <c r="L156" i="3" a="1"/>
  <c r="L156" i="3"/>
  <c r="K156" i="3"/>
  <c r="J156" i="3"/>
  <c r="I156" i="3" a="1"/>
  <c r="I156" i="3"/>
  <c r="G156" i="3"/>
  <c r="F156" i="3"/>
  <c r="C156" i="3"/>
  <c r="AN155" i="3"/>
  <c r="AM155" i="3"/>
  <c r="AL155" i="3"/>
  <c r="AK155" i="3"/>
  <c r="AJ155" i="3"/>
  <c r="AI155" i="3"/>
  <c r="AH155" i="3" a="1"/>
  <c r="AH155" i="3"/>
  <c r="AG155" i="3"/>
  <c r="AF155" i="3"/>
  <c r="AE155" i="3"/>
  <c r="AD155" i="3"/>
  <c r="AC155" i="3"/>
  <c r="AB155" i="3"/>
  <c r="AA155" i="3"/>
  <c r="Y155" i="3" a="1"/>
  <c r="Y155" i="3"/>
  <c r="X155" i="3" a="1"/>
  <c r="X155" i="3"/>
  <c r="W155" i="3" a="1"/>
  <c r="W155" i="3"/>
  <c r="V155" i="3" a="1"/>
  <c r="V155" i="3"/>
  <c r="T155" i="3"/>
  <c r="S155" i="3"/>
  <c r="R155" i="3"/>
  <c r="Q155" i="3"/>
  <c r="P155" i="3"/>
  <c r="O155" i="3"/>
  <c r="N155" i="3"/>
  <c r="M155" i="3"/>
  <c r="L155" i="3" a="1"/>
  <c r="L155" i="3"/>
  <c r="K155" i="3"/>
  <c r="J155" i="3"/>
  <c r="I155" i="3" a="1"/>
  <c r="I155" i="3"/>
  <c r="G155" i="3"/>
  <c r="F155" i="3"/>
  <c r="C155" i="3"/>
  <c r="AN154" i="3"/>
  <c r="AM154" i="3"/>
  <c r="AL154" i="3"/>
  <c r="AK154" i="3"/>
  <c r="AJ154" i="3"/>
  <c r="AI154" i="3"/>
  <c r="AH154" i="3" a="1"/>
  <c r="AH154" i="3"/>
  <c r="AG154" i="3"/>
  <c r="AF154" i="3"/>
  <c r="AE154" i="3"/>
  <c r="AD154" i="3"/>
  <c r="AC154" i="3"/>
  <c r="AB154" i="3"/>
  <c r="AA154" i="3"/>
  <c r="Y154" i="3" a="1"/>
  <c r="Y154" i="3"/>
  <c r="X154" i="3" a="1"/>
  <c r="X154" i="3"/>
  <c r="W154" i="3" a="1"/>
  <c r="W154" i="3"/>
  <c r="V154" i="3" a="1"/>
  <c r="V154" i="3"/>
  <c r="T154" i="3"/>
  <c r="S154" i="3"/>
  <c r="R154" i="3"/>
  <c r="Q154" i="3"/>
  <c r="P154" i="3"/>
  <c r="O154" i="3"/>
  <c r="N154" i="3"/>
  <c r="M154" i="3"/>
  <c r="L154" i="3" a="1"/>
  <c r="L154" i="3"/>
  <c r="K154" i="3"/>
  <c r="J154" i="3"/>
  <c r="I154" i="3" a="1"/>
  <c r="I154" i="3"/>
  <c r="G154" i="3"/>
  <c r="F154" i="3"/>
  <c r="C154" i="3"/>
  <c r="AN153" i="3"/>
  <c r="AM153" i="3"/>
  <c r="AL153" i="3"/>
  <c r="AK153" i="3"/>
  <c r="AJ153" i="3"/>
  <c r="AI153" i="3"/>
  <c r="AH153" i="3" a="1"/>
  <c r="AH153" i="3"/>
  <c r="AG153" i="3"/>
  <c r="AF153" i="3"/>
  <c r="AE153" i="3"/>
  <c r="AD153" i="3"/>
  <c r="AC153" i="3"/>
  <c r="AB153" i="3"/>
  <c r="AA153" i="3"/>
  <c r="Y153" i="3" a="1"/>
  <c r="Y153" i="3"/>
  <c r="X153" i="3" a="1"/>
  <c r="X153" i="3"/>
  <c r="W153" i="3" a="1"/>
  <c r="W153" i="3"/>
  <c r="V153" i="3" a="1"/>
  <c r="V153" i="3"/>
  <c r="T153" i="3"/>
  <c r="S153" i="3"/>
  <c r="R153" i="3"/>
  <c r="Q153" i="3"/>
  <c r="P153" i="3"/>
  <c r="O153" i="3"/>
  <c r="N153" i="3"/>
  <c r="M153" i="3"/>
  <c r="L153" i="3" a="1"/>
  <c r="L153" i="3"/>
  <c r="K153" i="3"/>
  <c r="J153" i="3"/>
  <c r="I153" i="3" a="1"/>
  <c r="I153" i="3"/>
  <c r="G153" i="3"/>
  <c r="F153" i="3"/>
  <c r="C153" i="3"/>
  <c r="AN152" i="3"/>
  <c r="AM152" i="3"/>
  <c r="AL152" i="3"/>
  <c r="AK152" i="3"/>
  <c r="AJ152" i="3"/>
  <c r="AI152" i="3"/>
  <c r="AH152" i="3" a="1"/>
  <c r="AH152" i="3"/>
  <c r="AG152" i="3"/>
  <c r="AF152" i="3"/>
  <c r="AE152" i="3"/>
  <c r="AD152" i="3"/>
  <c r="AC152" i="3"/>
  <c r="AB152" i="3"/>
  <c r="AA152" i="3"/>
  <c r="Y152" i="3" a="1"/>
  <c r="Y152" i="3"/>
  <c r="X152" i="3" a="1"/>
  <c r="X152" i="3"/>
  <c r="W152" i="3" a="1"/>
  <c r="W152" i="3"/>
  <c r="V152" i="3" a="1"/>
  <c r="V152" i="3"/>
  <c r="T152" i="3"/>
  <c r="S152" i="3"/>
  <c r="R152" i="3"/>
  <c r="Q152" i="3"/>
  <c r="P152" i="3"/>
  <c r="O152" i="3"/>
  <c r="N152" i="3"/>
  <c r="M152" i="3"/>
  <c r="L152" i="3" a="1"/>
  <c r="L152" i="3"/>
  <c r="K152" i="3"/>
  <c r="J152" i="3"/>
  <c r="I152" i="3" a="1"/>
  <c r="I152" i="3"/>
  <c r="G152" i="3"/>
  <c r="F152" i="3"/>
  <c r="C152" i="3"/>
  <c r="AN151" i="3"/>
  <c r="AM151" i="3"/>
  <c r="AL151" i="3"/>
  <c r="AK151" i="3"/>
  <c r="AJ151" i="3"/>
  <c r="AI151" i="3"/>
  <c r="AH151" i="3" a="1"/>
  <c r="AH151" i="3"/>
  <c r="AG151" i="3"/>
  <c r="AF151" i="3"/>
  <c r="AE151" i="3"/>
  <c r="AD151" i="3"/>
  <c r="AC151" i="3"/>
  <c r="AB151" i="3"/>
  <c r="AA151" i="3"/>
  <c r="Y151" i="3" a="1"/>
  <c r="Y151" i="3"/>
  <c r="X151" i="3" a="1"/>
  <c r="X151" i="3"/>
  <c r="W151" i="3" a="1"/>
  <c r="W151" i="3"/>
  <c r="V151" i="3" a="1"/>
  <c r="V151" i="3"/>
  <c r="T151" i="3"/>
  <c r="S151" i="3"/>
  <c r="R151" i="3"/>
  <c r="Q151" i="3"/>
  <c r="P151" i="3"/>
  <c r="O151" i="3"/>
  <c r="N151" i="3"/>
  <c r="M151" i="3"/>
  <c r="L151" i="3" a="1"/>
  <c r="L151" i="3"/>
  <c r="K151" i="3"/>
  <c r="J151" i="3"/>
  <c r="I151" i="3" a="1"/>
  <c r="I151" i="3"/>
  <c r="G151" i="3"/>
  <c r="F151" i="3"/>
  <c r="C151" i="3"/>
  <c r="AN150" i="3"/>
  <c r="AM150" i="3"/>
  <c r="AL150" i="3"/>
  <c r="AK150" i="3"/>
  <c r="AJ150" i="3"/>
  <c r="AI150" i="3"/>
  <c r="AH150" i="3" a="1"/>
  <c r="AH150" i="3"/>
  <c r="AG150" i="3"/>
  <c r="AF150" i="3"/>
  <c r="AE150" i="3"/>
  <c r="AD150" i="3"/>
  <c r="AC150" i="3"/>
  <c r="AB150" i="3"/>
  <c r="AA150" i="3"/>
  <c r="Y150" i="3" a="1"/>
  <c r="Y150" i="3"/>
  <c r="X150" i="3" a="1"/>
  <c r="X150" i="3"/>
  <c r="W150" i="3" a="1"/>
  <c r="W150" i="3"/>
  <c r="V150" i="3" a="1"/>
  <c r="V150" i="3"/>
  <c r="T150" i="3"/>
  <c r="S150" i="3"/>
  <c r="R150" i="3"/>
  <c r="Q150" i="3"/>
  <c r="P150" i="3"/>
  <c r="O150" i="3"/>
  <c r="N150" i="3"/>
  <c r="M150" i="3"/>
  <c r="L150" i="3" a="1"/>
  <c r="L150" i="3"/>
  <c r="K150" i="3"/>
  <c r="J150" i="3"/>
  <c r="I150" i="3" a="1"/>
  <c r="I150" i="3"/>
  <c r="G150" i="3"/>
  <c r="F150" i="3"/>
  <c r="C150" i="3"/>
  <c r="AN149" i="3"/>
  <c r="AM149" i="3"/>
  <c r="AL149" i="3"/>
  <c r="AK149" i="3"/>
  <c r="AJ149" i="3"/>
  <c r="AI149" i="3"/>
  <c r="AH149" i="3" a="1"/>
  <c r="AH149" i="3"/>
  <c r="AG149" i="3"/>
  <c r="AF149" i="3"/>
  <c r="AE149" i="3"/>
  <c r="AD149" i="3"/>
  <c r="AC149" i="3"/>
  <c r="AB149" i="3"/>
  <c r="AA149" i="3"/>
  <c r="Y149" i="3" a="1"/>
  <c r="Y149" i="3"/>
  <c r="X149" i="3" a="1"/>
  <c r="X149" i="3"/>
  <c r="W149" i="3" a="1"/>
  <c r="W149" i="3"/>
  <c r="V149" i="3" a="1"/>
  <c r="V149" i="3"/>
  <c r="T149" i="3"/>
  <c r="S149" i="3"/>
  <c r="R149" i="3"/>
  <c r="Q149" i="3"/>
  <c r="P149" i="3"/>
  <c r="O149" i="3"/>
  <c r="N149" i="3"/>
  <c r="M149" i="3"/>
  <c r="L149" i="3" a="1"/>
  <c r="L149" i="3"/>
  <c r="K149" i="3"/>
  <c r="J149" i="3"/>
  <c r="I149" i="3" a="1"/>
  <c r="I149" i="3"/>
  <c r="G149" i="3"/>
  <c r="F149" i="3"/>
  <c r="C149" i="3"/>
  <c r="AN148" i="3"/>
  <c r="AM148" i="3"/>
  <c r="AL148" i="3"/>
  <c r="AK148" i="3"/>
  <c r="AJ148" i="3"/>
  <c r="AI148" i="3"/>
  <c r="AH148" i="3" a="1"/>
  <c r="AH148" i="3"/>
  <c r="AG148" i="3"/>
  <c r="AF148" i="3"/>
  <c r="AE148" i="3"/>
  <c r="AD148" i="3"/>
  <c r="AC148" i="3"/>
  <c r="AB148" i="3"/>
  <c r="AA148" i="3"/>
  <c r="Y148" i="3" a="1"/>
  <c r="Y148" i="3"/>
  <c r="X148" i="3" a="1"/>
  <c r="X148" i="3"/>
  <c r="W148" i="3" a="1"/>
  <c r="W148" i="3"/>
  <c r="V148" i="3" a="1"/>
  <c r="V148" i="3"/>
  <c r="T148" i="3"/>
  <c r="S148" i="3"/>
  <c r="R148" i="3"/>
  <c r="Q148" i="3"/>
  <c r="P148" i="3"/>
  <c r="O148" i="3"/>
  <c r="N148" i="3"/>
  <c r="M148" i="3"/>
  <c r="L148" i="3" a="1"/>
  <c r="L148" i="3"/>
  <c r="K148" i="3"/>
  <c r="J148" i="3"/>
  <c r="I148" i="3" a="1"/>
  <c r="I148" i="3"/>
  <c r="G148" i="3"/>
  <c r="F148" i="3"/>
  <c r="C148" i="3"/>
  <c r="AN147" i="3"/>
  <c r="AM147" i="3"/>
  <c r="AL147" i="3"/>
  <c r="AK147" i="3"/>
  <c r="AJ147" i="3"/>
  <c r="AI147" i="3"/>
  <c r="AH147" i="3" a="1"/>
  <c r="AH147" i="3"/>
  <c r="AG147" i="3"/>
  <c r="AF147" i="3"/>
  <c r="AE147" i="3"/>
  <c r="AD147" i="3"/>
  <c r="AC147" i="3"/>
  <c r="AB147" i="3"/>
  <c r="AA147" i="3"/>
  <c r="Y147" i="3" a="1"/>
  <c r="Y147" i="3"/>
  <c r="X147" i="3" a="1"/>
  <c r="X147" i="3"/>
  <c r="W147" i="3" a="1"/>
  <c r="W147" i="3"/>
  <c r="V147" i="3" a="1"/>
  <c r="V147" i="3"/>
  <c r="T147" i="3"/>
  <c r="S147" i="3"/>
  <c r="R147" i="3"/>
  <c r="Q147" i="3"/>
  <c r="P147" i="3"/>
  <c r="O147" i="3"/>
  <c r="N147" i="3"/>
  <c r="M147" i="3"/>
  <c r="L147" i="3" a="1"/>
  <c r="L147" i="3"/>
  <c r="K147" i="3"/>
  <c r="J147" i="3"/>
  <c r="I147" i="3" a="1"/>
  <c r="I147" i="3"/>
  <c r="G147" i="3"/>
  <c r="F147" i="3"/>
  <c r="C147" i="3"/>
  <c r="AN146" i="3"/>
  <c r="AM146" i="3"/>
  <c r="AL146" i="3"/>
  <c r="AK146" i="3"/>
  <c r="AJ146" i="3"/>
  <c r="AI146" i="3"/>
  <c r="AH146" i="3" a="1"/>
  <c r="AH146" i="3"/>
  <c r="AG146" i="3"/>
  <c r="AF146" i="3"/>
  <c r="AE146" i="3"/>
  <c r="AD146" i="3"/>
  <c r="AC146" i="3"/>
  <c r="AB146" i="3"/>
  <c r="AA146" i="3"/>
  <c r="Y146" i="3" a="1"/>
  <c r="Y146" i="3"/>
  <c r="X146" i="3" a="1"/>
  <c r="X146" i="3"/>
  <c r="W146" i="3" a="1"/>
  <c r="W146" i="3"/>
  <c r="V146" i="3" a="1"/>
  <c r="V146" i="3"/>
  <c r="T146" i="3"/>
  <c r="S146" i="3"/>
  <c r="R146" i="3"/>
  <c r="Q146" i="3"/>
  <c r="P146" i="3"/>
  <c r="O146" i="3"/>
  <c r="N146" i="3"/>
  <c r="M146" i="3"/>
  <c r="L146" i="3" a="1"/>
  <c r="L146" i="3"/>
  <c r="K146" i="3"/>
  <c r="J146" i="3"/>
  <c r="I146" i="3" a="1"/>
  <c r="I146" i="3"/>
  <c r="G146" i="3"/>
  <c r="F146" i="3"/>
  <c r="C146" i="3"/>
  <c r="AN145" i="3"/>
  <c r="AM145" i="3"/>
  <c r="AL145" i="3"/>
  <c r="AK145" i="3"/>
  <c r="AJ145" i="3"/>
  <c r="AI145" i="3"/>
  <c r="AH145" i="3" a="1"/>
  <c r="AH145" i="3"/>
  <c r="AG145" i="3"/>
  <c r="AF145" i="3"/>
  <c r="AE145" i="3"/>
  <c r="AD145" i="3"/>
  <c r="AC145" i="3"/>
  <c r="AB145" i="3"/>
  <c r="AA145" i="3"/>
  <c r="Y145" i="3" a="1"/>
  <c r="Y145" i="3"/>
  <c r="X145" i="3" a="1"/>
  <c r="X145" i="3"/>
  <c r="W145" i="3" a="1"/>
  <c r="W145" i="3"/>
  <c r="V145" i="3" a="1"/>
  <c r="V145" i="3"/>
  <c r="T145" i="3"/>
  <c r="S145" i="3"/>
  <c r="R145" i="3"/>
  <c r="Q145" i="3"/>
  <c r="P145" i="3"/>
  <c r="O145" i="3"/>
  <c r="N145" i="3"/>
  <c r="M145" i="3"/>
  <c r="L145" i="3" a="1"/>
  <c r="L145" i="3"/>
  <c r="K145" i="3"/>
  <c r="J145" i="3"/>
  <c r="I145" i="3" a="1"/>
  <c r="I145" i="3"/>
  <c r="G145" i="3"/>
  <c r="F145" i="3"/>
  <c r="C145" i="3"/>
  <c r="AN144" i="3"/>
  <c r="AM144" i="3"/>
  <c r="AL144" i="3"/>
  <c r="AK144" i="3"/>
  <c r="AJ144" i="3"/>
  <c r="AI144" i="3"/>
  <c r="AH144" i="3" a="1"/>
  <c r="AH144" i="3"/>
  <c r="AG144" i="3"/>
  <c r="AF144" i="3"/>
  <c r="AE144" i="3"/>
  <c r="AD144" i="3"/>
  <c r="AC144" i="3"/>
  <c r="AB144" i="3"/>
  <c r="AA144" i="3"/>
  <c r="Y144" i="3" a="1"/>
  <c r="Y144" i="3"/>
  <c r="X144" i="3" a="1"/>
  <c r="X144" i="3"/>
  <c r="W144" i="3" a="1"/>
  <c r="W144" i="3"/>
  <c r="V144" i="3" a="1"/>
  <c r="V144" i="3"/>
  <c r="T144" i="3"/>
  <c r="S144" i="3"/>
  <c r="R144" i="3"/>
  <c r="Q144" i="3"/>
  <c r="P144" i="3"/>
  <c r="O144" i="3"/>
  <c r="N144" i="3"/>
  <c r="M144" i="3"/>
  <c r="L144" i="3" a="1"/>
  <c r="L144" i="3"/>
  <c r="K144" i="3"/>
  <c r="J144" i="3"/>
  <c r="I144" i="3" a="1"/>
  <c r="I144" i="3"/>
  <c r="G144" i="3"/>
  <c r="F144" i="3"/>
  <c r="C144" i="3"/>
  <c r="AN143" i="3"/>
  <c r="AM143" i="3"/>
  <c r="AL143" i="3"/>
  <c r="AK143" i="3"/>
  <c r="AJ143" i="3"/>
  <c r="AI143" i="3"/>
  <c r="AH143" i="3" a="1"/>
  <c r="AH143" i="3"/>
  <c r="AG143" i="3"/>
  <c r="AF143" i="3"/>
  <c r="AE143" i="3"/>
  <c r="AD143" i="3"/>
  <c r="AC143" i="3"/>
  <c r="AB143" i="3"/>
  <c r="AA143" i="3"/>
  <c r="Y143" i="3" a="1"/>
  <c r="Y143" i="3"/>
  <c r="X143" i="3" a="1"/>
  <c r="X143" i="3"/>
  <c r="W143" i="3" a="1"/>
  <c r="W143" i="3"/>
  <c r="V143" i="3" a="1"/>
  <c r="V143" i="3"/>
  <c r="T143" i="3"/>
  <c r="S143" i="3"/>
  <c r="R143" i="3"/>
  <c r="Q143" i="3"/>
  <c r="P143" i="3"/>
  <c r="O143" i="3"/>
  <c r="N143" i="3"/>
  <c r="M143" i="3"/>
  <c r="L143" i="3" a="1"/>
  <c r="L143" i="3"/>
  <c r="K143" i="3"/>
  <c r="J143" i="3"/>
  <c r="I143" i="3" a="1"/>
  <c r="I143" i="3"/>
  <c r="G143" i="3"/>
  <c r="F143" i="3"/>
  <c r="C143" i="3"/>
  <c r="AN142" i="3"/>
  <c r="AM142" i="3"/>
  <c r="AL142" i="3"/>
  <c r="AK142" i="3"/>
  <c r="AJ142" i="3"/>
  <c r="AI142" i="3"/>
  <c r="AH142" i="3" a="1"/>
  <c r="AH142" i="3"/>
  <c r="AG142" i="3"/>
  <c r="AF142" i="3"/>
  <c r="AE142" i="3"/>
  <c r="AD142" i="3"/>
  <c r="AC142" i="3"/>
  <c r="AB142" i="3"/>
  <c r="AA142" i="3"/>
  <c r="Y142" i="3" a="1"/>
  <c r="Y142" i="3"/>
  <c r="X142" i="3" a="1"/>
  <c r="X142" i="3"/>
  <c r="W142" i="3" a="1"/>
  <c r="W142" i="3"/>
  <c r="V142" i="3" a="1"/>
  <c r="V142" i="3"/>
  <c r="T142" i="3"/>
  <c r="S142" i="3"/>
  <c r="R142" i="3"/>
  <c r="Q142" i="3"/>
  <c r="P142" i="3"/>
  <c r="O142" i="3"/>
  <c r="N142" i="3"/>
  <c r="M142" i="3"/>
  <c r="L142" i="3" a="1"/>
  <c r="L142" i="3"/>
  <c r="K142" i="3"/>
  <c r="J142" i="3"/>
  <c r="I142" i="3" a="1"/>
  <c r="I142" i="3"/>
  <c r="G142" i="3"/>
  <c r="F142" i="3"/>
  <c r="C142" i="3"/>
  <c r="AN141" i="3"/>
  <c r="AM141" i="3"/>
  <c r="AL141" i="3"/>
  <c r="AK141" i="3"/>
  <c r="AJ141" i="3"/>
  <c r="AI141" i="3"/>
  <c r="AH141" i="3" a="1"/>
  <c r="AH141" i="3"/>
  <c r="AG141" i="3"/>
  <c r="AF141" i="3"/>
  <c r="AE141" i="3"/>
  <c r="AD141" i="3"/>
  <c r="AC141" i="3"/>
  <c r="AB141" i="3"/>
  <c r="AA141" i="3"/>
  <c r="Y141" i="3" a="1"/>
  <c r="Y141" i="3"/>
  <c r="X141" i="3" a="1"/>
  <c r="X141" i="3"/>
  <c r="W141" i="3" a="1"/>
  <c r="W141" i="3"/>
  <c r="V141" i="3" a="1"/>
  <c r="V141" i="3"/>
  <c r="T141" i="3"/>
  <c r="S141" i="3"/>
  <c r="R141" i="3"/>
  <c r="Q141" i="3"/>
  <c r="P141" i="3"/>
  <c r="O141" i="3"/>
  <c r="N141" i="3"/>
  <c r="M141" i="3"/>
  <c r="L141" i="3" a="1"/>
  <c r="L141" i="3"/>
  <c r="K141" i="3"/>
  <c r="J141" i="3"/>
  <c r="I141" i="3" a="1"/>
  <c r="I141" i="3"/>
  <c r="G141" i="3"/>
  <c r="F141" i="3"/>
  <c r="C141" i="3"/>
  <c r="AN140" i="3"/>
  <c r="AM140" i="3"/>
  <c r="AL140" i="3"/>
  <c r="AK140" i="3"/>
  <c r="AJ140" i="3"/>
  <c r="AI140" i="3"/>
  <c r="AH140" i="3" a="1"/>
  <c r="AH140" i="3"/>
  <c r="AG140" i="3"/>
  <c r="AF140" i="3"/>
  <c r="AE140" i="3"/>
  <c r="AD140" i="3"/>
  <c r="AC140" i="3"/>
  <c r="AB140" i="3"/>
  <c r="AA140" i="3"/>
  <c r="Y140" i="3" a="1"/>
  <c r="Y140" i="3"/>
  <c r="X140" i="3" a="1"/>
  <c r="X140" i="3"/>
  <c r="W140" i="3" a="1"/>
  <c r="W140" i="3"/>
  <c r="V140" i="3" a="1"/>
  <c r="V140" i="3"/>
  <c r="T140" i="3"/>
  <c r="S140" i="3"/>
  <c r="R140" i="3"/>
  <c r="Q140" i="3"/>
  <c r="P140" i="3"/>
  <c r="O140" i="3"/>
  <c r="N140" i="3"/>
  <c r="M140" i="3"/>
  <c r="L140" i="3" a="1"/>
  <c r="L140" i="3"/>
  <c r="K140" i="3"/>
  <c r="J140" i="3"/>
  <c r="I140" i="3" a="1"/>
  <c r="I140" i="3"/>
  <c r="G140" i="3"/>
  <c r="F140" i="3"/>
  <c r="C140" i="3"/>
  <c r="AN139" i="3"/>
  <c r="AM139" i="3"/>
  <c r="AL139" i="3"/>
  <c r="AK139" i="3"/>
  <c r="AJ139" i="3"/>
  <c r="AI139" i="3"/>
  <c r="AH139" i="3" a="1"/>
  <c r="AH139" i="3"/>
  <c r="AG139" i="3"/>
  <c r="AF139" i="3"/>
  <c r="AE139" i="3"/>
  <c r="AD139" i="3"/>
  <c r="AC139" i="3"/>
  <c r="AB139" i="3"/>
  <c r="AA139" i="3"/>
  <c r="Y139" i="3" a="1"/>
  <c r="Y139" i="3"/>
  <c r="X139" i="3" a="1"/>
  <c r="X139" i="3"/>
  <c r="W139" i="3" a="1"/>
  <c r="W139" i="3"/>
  <c r="V139" i="3" a="1"/>
  <c r="V139" i="3"/>
  <c r="T139" i="3"/>
  <c r="S139" i="3"/>
  <c r="R139" i="3"/>
  <c r="Q139" i="3"/>
  <c r="P139" i="3"/>
  <c r="O139" i="3"/>
  <c r="N139" i="3"/>
  <c r="M139" i="3"/>
  <c r="L139" i="3" a="1"/>
  <c r="L139" i="3"/>
  <c r="K139" i="3"/>
  <c r="J139" i="3"/>
  <c r="I139" i="3" a="1"/>
  <c r="I139" i="3"/>
  <c r="G139" i="3"/>
  <c r="F139" i="3"/>
  <c r="C139" i="3"/>
  <c r="AN138" i="3"/>
  <c r="AM138" i="3"/>
  <c r="AL138" i="3"/>
  <c r="AK138" i="3"/>
  <c r="AJ138" i="3"/>
  <c r="AI138" i="3"/>
  <c r="AH138" i="3" a="1"/>
  <c r="AH138" i="3"/>
  <c r="AG138" i="3"/>
  <c r="AF138" i="3"/>
  <c r="AE138" i="3"/>
  <c r="AD138" i="3"/>
  <c r="AC138" i="3"/>
  <c r="AB138" i="3"/>
  <c r="AA138" i="3"/>
  <c r="Y138" i="3" a="1"/>
  <c r="Y138" i="3"/>
  <c r="X138" i="3" a="1"/>
  <c r="X138" i="3"/>
  <c r="W138" i="3" a="1"/>
  <c r="W138" i="3"/>
  <c r="V138" i="3" a="1"/>
  <c r="V138" i="3"/>
  <c r="T138" i="3"/>
  <c r="S138" i="3"/>
  <c r="R138" i="3"/>
  <c r="Q138" i="3"/>
  <c r="P138" i="3"/>
  <c r="O138" i="3"/>
  <c r="N138" i="3"/>
  <c r="M138" i="3"/>
  <c r="L138" i="3" a="1"/>
  <c r="L138" i="3"/>
  <c r="K138" i="3"/>
  <c r="J138" i="3"/>
  <c r="I138" i="3" a="1"/>
  <c r="I138" i="3"/>
  <c r="G138" i="3"/>
  <c r="F138" i="3"/>
  <c r="C138" i="3"/>
  <c r="AN137" i="3"/>
  <c r="AM137" i="3"/>
  <c r="AL137" i="3"/>
  <c r="AK137" i="3"/>
  <c r="AJ137" i="3"/>
  <c r="AI137" i="3"/>
  <c r="AH137" i="3" a="1"/>
  <c r="AH137" i="3"/>
  <c r="AG137" i="3"/>
  <c r="AF137" i="3"/>
  <c r="AE137" i="3"/>
  <c r="AD137" i="3"/>
  <c r="AC137" i="3"/>
  <c r="AB137" i="3"/>
  <c r="AA137" i="3"/>
  <c r="Y137" i="3" a="1"/>
  <c r="Y137" i="3"/>
  <c r="X137" i="3" a="1"/>
  <c r="X137" i="3"/>
  <c r="W137" i="3" a="1"/>
  <c r="W137" i="3"/>
  <c r="V137" i="3" a="1"/>
  <c r="V137" i="3"/>
  <c r="T137" i="3"/>
  <c r="S137" i="3"/>
  <c r="R137" i="3"/>
  <c r="Q137" i="3"/>
  <c r="P137" i="3"/>
  <c r="O137" i="3"/>
  <c r="N137" i="3"/>
  <c r="M137" i="3"/>
  <c r="L137" i="3" a="1"/>
  <c r="L137" i="3"/>
  <c r="K137" i="3"/>
  <c r="J137" i="3"/>
  <c r="I137" i="3" a="1"/>
  <c r="I137" i="3"/>
  <c r="G137" i="3"/>
  <c r="F137" i="3"/>
  <c r="C137" i="3"/>
  <c r="AN136" i="3"/>
  <c r="AM136" i="3"/>
  <c r="AL136" i="3"/>
  <c r="AK136" i="3"/>
  <c r="AJ136" i="3"/>
  <c r="AI136" i="3"/>
  <c r="AH136" i="3" a="1"/>
  <c r="AH136" i="3"/>
  <c r="AG136" i="3"/>
  <c r="AF136" i="3"/>
  <c r="AE136" i="3"/>
  <c r="AD136" i="3"/>
  <c r="AC136" i="3"/>
  <c r="AB136" i="3"/>
  <c r="AA136" i="3"/>
  <c r="Y136" i="3" a="1"/>
  <c r="Y136" i="3"/>
  <c r="X136" i="3" a="1"/>
  <c r="X136" i="3"/>
  <c r="W136" i="3" a="1"/>
  <c r="W136" i="3"/>
  <c r="V136" i="3" a="1"/>
  <c r="V136" i="3"/>
  <c r="T136" i="3"/>
  <c r="S136" i="3"/>
  <c r="R136" i="3"/>
  <c r="Q136" i="3"/>
  <c r="P136" i="3"/>
  <c r="O136" i="3"/>
  <c r="N136" i="3"/>
  <c r="M136" i="3"/>
  <c r="L136" i="3" a="1"/>
  <c r="L136" i="3"/>
  <c r="K136" i="3"/>
  <c r="J136" i="3"/>
  <c r="I136" i="3" a="1"/>
  <c r="I136" i="3"/>
  <c r="G136" i="3"/>
  <c r="F136" i="3"/>
  <c r="C136" i="3"/>
  <c r="AN135" i="3"/>
  <c r="AM135" i="3"/>
  <c r="AL135" i="3"/>
  <c r="AK135" i="3"/>
  <c r="AJ135" i="3"/>
  <c r="AI135" i="3"/>
  <c r="AH135" i="3" a="1"/>
  <c r="AH135" i="3"/>
  <c r="AG135" i="3"/>
  <c r="AF135" i="3"/>
  <c r="AE135" i="3"/>
  <c r="AD135" i="3"/>
  <c r="AC135" i="3"/>
  <c r="AB135" i="3"/>
  <c r="AA135" i="3"/>
  <c r="Y135" i="3" a="1"/>
  <c r="Y135" i="3"/>
  <c r="X135" i="3" a="1"/>
  <c r="X135" i="3"/>
  <c r="W135" i="3" a="1"/>
  <c r="W135" i="3"/>
  <c r="V135" i="3" a="1"/>
  <c r="V135" i="3"/>
  <c r="T135" i="3"/>
  <c r="S135" i="3"/>
  <c r="R135" i="3"/>
  <c r="Q135" i="3"/>
  <c r="P135" i="3"/>
  <c r="O135" i="3"/>
  <c r="N135" i="3"/>
  <c r="M135" i="3"/>
  <c r="L135" i="3" a="1"/>
  <c r="L135" i="3"/>
  <c r="K135" i="3"/>
  <c r="J135" i="3"/>
  <c r="I135" i="3" a="1"/>
  <c r="I135" i="3"/>
  <c r="G135" i="3"/>
  <c r="F135" i="3"/>
  <c r="C135" i="3"/>
  <c r="AN134" i="3"/>
  <c r="AM134" i="3"/>
  <c r="AL134" i="3"/>
  <c r="AK134" i="3"/>
  <c r="AJ134" i="3"/>
  <c r="AI134" i="3"/>
  <c r="AH134" i="3" a="1"/>
  <c r="AH134" i="3"/>
  <c r="AG134" i="3"/>
  <c r="AF134" i="3"/>
  <c r="AE134" i="3"/>
  <c r="AD134" i="3"/>
  <c r="AC134" i="3"/>
  <c r="AB134" i="3"/>
  <c r="AA134" i="3"/>
  <c r="Y134" i="3" a="1"/>
  <c r="Y134" i="3"/>
  <c r="X134" i="3" a="1"/>
  <c r="X134" i="3"/>
  <c r="W134" i="3" a="1"/>
  <c r="W134" i="3"/>
  <c r="V134" i="3" a="1"/>
  <c r="V134" i="3"/>
  <c r="T134" i="3"/>
  <c r="S134" i="3"/>
  <c r="R134" i="3"/>
  <c r="Q134" i="3"/>
  <c r="P134" i="3"/>
  <c r="O134" i="3"/>
  <c r="N134" i="3"/>
  <c r="M134" i="3"/>
  <c r="L134" i="3" a="1"/>
  <c r="L134" i="3"/>
  <c r="K134" i="3"/>
  <c r="J134" i="3"/>
  <c r="I134" i="3" a="1"/>
  <c r="I134" i="3"/>
  <c r="G134" i="3"/>
  <c r="F134" i="3"/>
  <c r="C134" i="3"/>
  <c r="AN133" i="3"/>
  <c r="AM133" i="3"/>
  <c r="AL133" i="3"/>
  <c r="AK133" i="3"/>
  <c r="AJ133" i="3"/>
  <c r="AI133" i="3"/>
  <c r="AH133" i="3" a="1"/>
  <c r="AH133" i="3"/>
  <c r="AG133" i="3"/>
  <c r="AF133" i="3"/>
  <c r="AE133" i="3"/>
  <c r="AD133" i="3"/>
  <c r="AC133" i="3"/>
  <c r="AB133" i="3"/>
  <c r="AA133" i="3"/>
  <c r="Y133" i="3" a="1"/>
  <c r="Y133" i="3"/>
  <c r="X133" i="3" a="1"/>
  <c r="X133" i="3"/>
  <c r="W133" i="3" a="1"/>
  <c r="W133" i="3"/>
  <c r="V133" i="3" a="1"/>
  <c r="V133" i="3"/>
  <c r="T133" i="3"/>
  <c r="S133" i="3"/>
  <c r="R133" i="3"/>
  <c r="Q133" i="3"/>
  <c r="P133" i="3"/>
  <c r="O133" i="3"/>
  <c r="N133" i="3"/>
  <c r="M133" i="3"/>
  <c r="L133" i="3" a="1"/>
  <c r="L133" i="3"/>
  <c r="K133" i="3"/>
  <c r="J133" i="3"/>
  <c r="I133" i="3" a="1"/>
  <c r="I133" i="3"/>
  <c r="G133" i="3"/>
  <c r="F133" i="3"/>
  <c r="C133" i="3"/>
  <c r="AN132" i="3"/>
  <c r="AM132" i="3"/>
  <c r="AL132" i="3"/>
  <c r="AK132" i="3"/>
  <c r="AJ132" i="3"/>
  <c r="AI132" i="3"/>
  <c r="AH132" i="3" a="1"/>
  <c r="AH132" i="3"/>
  <c r="AG132" i="3"/>
  <c r="AF132" i="3"/>
  <c r="AE132" i="3"/>
  <c r="AD132" i="3"/>
  <c r="AC132" i="3"/>
  <c r="AB132" i="3"/>
  <c r="AA132" i="3"/>
  <c r="Y132" i="3" a="1"/>
  <c r="Y132" i="3"/>
  <c r="X132" i="3" a="1"/>
  <c r="X132" i="3"/>
  <c r="W132" i="3" a="1"/>
  <c r="W132" i="3"/>
  <c r="V132" i="3" a="1"/>
  <c r="V132" i="3"/>
  <c r="T132" i="3"/>
  <c r="S132" i="3"/>
  <c r="R132" i="3"/>
  <c r="Q132" i="3"/>
  <c r="P132" i="3"/>
  <c r="O132" i="3"/>
  <c r="N132" i="3"/>
  <c r="M132" i="3"/>
  <c r="L132" i="3" a="1"/>
  <c r="L132" i="3"/>
  <c r="K132" i="3"/>
  <c r="J132" i="3"/>
  <c r="I132" i="3" a="1"/>
  <c r="I132" i="3"/>
  <c r="G132" i="3"/>
  <c r="F132" i="3"/>
  <c r="C132" i="3"/>
  <c r="AN131" i="3"/>
  <c r="AM131" i="3"/>
  <c r="AL131" i="3"/>
  <c r="AK131" i="3"/>
  <c r="AJ131" i="3"/>
  <c r="AI131" i="3"/>
  <c r="AH131" i="3" a="1"/>
  <c r="AH131" i="3"/>
  <c r="AG131" i="3"/>
  <c r="AF131" i="3"/>
  <c r="AE131" i="3"/>
  <c r="AD131" i="3"/>
  <c r="AC131" i="3"/>
  <c r="AB131" i="3"/>
  <c r="AA131" i="3"/>
  <c r="Y131" i="3" a="1"/>
  <c r="Y131" i="3"/>
  <c r="X131" i="3" a="1"/>
  <c r="X131" i="3"/>
  <c r="W131" i="3" a="1"/>
  <c r="W131" i="3"/>
  <c r="V131" i="3" a="1"/>
  <c r="V131" i="3"/>
  <c r="T131" i="3"/>
  <c r="S131" i="3"/>
  <c r="R131" i="3"/>
  <c r="Q131" i="3"/>
  <c r="P131" i="3"/>
  <c r="O131" i="3"/>
  <c r="N131" i="3"/>
  <c r="M131" i="3"/>
  <c r="L131" i="3" a="1"/>
  <c r="L131" i="3"/>
  <c r="K131" i="3"/>
  <c r="J131" i="3"/>
  <c r="I131" i="3" a="1"/>
  <c r="I131" i="3"/>
  <c r="G131" i="3"/>
  <c r="F131" i="3"/>
  <c r="C131" i="3"/>
  <c r="AN130" i="3"/>
  <c r="AM130" i="3"/>
  <c r="AL130" i="3"/>
  <c r="AK130" i="3"/>
  <c r="AJ130" i="3"/>
  <c r="AI130" i="3"/>
  <c r="AH130" i="3" a="1"/>
  <c r="AH130" i="3"/>
  <c r="AG130" i="3"/>
  <c r="AF130" i="3"/>
  <c r="AE130" i="3"/>
  <c r="AD130" i="3"/>
  <c r="AC130" i="3"/>
  <c r="AB130" i="3"/>
  <c r="AA130" i="3"/>
  <c r="Y130" i="3" a="1"/>
  <c r="Y130" i="3"/>
  <c r="X130" i="3" a="1"/>
  <c r="X130" i="3"/>
  <c r="W130" i="3" a="1"/>
  <c r="W130" i="3"/>
  <c r="V130" i="3" a="1"/>
  <c r="V130" i="3"/>
  <c r="T130" i="3"/>
  <c r="S130" i="3"/>
  <c r="R130" i="3"/>
  <c r="Q130" i="3"/>
  <c r="P130" i="3"/>
  <c r="O130" i="3"/>
  <c r="N130" i="3"/>
  <c r="M130" i="3"/>
  <c r="L130" i="3" a="1"/>
  <c r="L130" i="3"/>
  <c r="K130" i="3"/>
  <c r="J130" i="3"/>
  <c r="I130" i="3" a="1"/>
  <c r="I130" i="3"/>
  <c r="G130" i="3"/>
  <c r="F130" i="3"/>
  <c r="C130" i="3"/>
  <c r="AN129" i="3"/>
  <c r="AM129" i="3"/>
  <c r="AL129" i="3"/>
  <c r="AK129" i="3"/>
  <c r="AJ129" i="3"/>
  <c r="AI129" i="3"/>
  <c r="AH129" i="3" a="1"/>
  <c r="AH129" i="3"/>
  <c r="AG129" i="3"/>
  <c r="AF129" i="3"/>
  <c r="AE129" i="3"/>
  <c r="AD129" i="3"/>
  <c r="AC129" i="3"/>
  <c r="AB129" i="3"/>
  <c r="AA129" i="3"/>
  <c r="Y129" i="3" a="1"/>
  <c r="Y129" i="3"/>
  <c r="X129" i="3" a="1"/>
  <c r="X129" i="3"/>
  <c r="W129" i="3" a="1"/>
  <c r="W129" i="3"/>
  <c r="V129" i="3" a="1"/>
  <c r="V129" i="3"/>
  <c r="T129" i="3"/>
  <c r="S129" i="3"/>
  <c r="R129" i="3"/>
  <c r="Q129" i="3"/>
  <c r="P129" i="3"/>
  <c r="O129" i="3"/>
  <c r="N129" i="3"/>
  <c r="M129" i="3"/>
  <c r="L129" i="3" a="1"/>
  <c r="L129" i="3"/>
  <c r="K129" i="3"/>
  <c r="J129" i="3"/>
  <c r="I129" i="3" a="1"/>
  <c r="I129" i="3"/>
  <c r="G129" i="3"/>
  <c r="F129" i="3"/>
  <c r="C129" i="3"/>
  <c r="AN128" i="3"/>
  <c r="AM128" i="3"/>
  <c r="AL128" i="3"/>
  <c r="AK128" i="3"/>
  <c r="AJ128" i="3"/>
  <c r="AI128" i="3"/>
  <c r="AH128" i="3" a="1"/>
  <c r="AH128" i="3"/>
  <c r="AG128" i="3"/>
  <c r="AF128" i="3"/>
  <c r="AE128" i="3"/>
  <c r="AD128" i="3"/>
  <c r="AC128" i="3"/>
  <c r="AB128" i="3"/>
  <c r="AA128" i="3"/>
  <c r="Y128" i="3" a="1"/>
  <c r="Y128" i="3"/>
  <c r="X128" i="3" a="1"/>
  <c r="X128" i="3"/>
  <c r="W128" i="3" a="1"/>
  <c r="W128" i="3"/>
  <c r="V128" i="3" a="1"/>
  <c r="V128" i="3"/>
  <c r="T128" i="3"/>
  <c r="S128" i="3"/>
  <c r="R128" i="3"/>
  <c r="Q128" i="3"/>
  <c r="P128" i="3"/>
  <c r="O128" i="3"/>
  <c r="N128" i="3"/>
  <c r="M128" i="3"/>
  <c r="L128" i="3" a="1"/>
  <c r="L128" i="3"/>
  <c r="K128" i="3"/>
  <c r="J128" i="3"/>
  <c r="I128" i="3" a="1"/>
  <c r="I128" i="3"/>
  <c r="G128" i="3"/>
  <c r="F128" i="3"/>
  <c r="C128" i="3"/>
  <c r="AN127" i="3"/>
  <c r="AM127" i="3"/>
  <c r="AL127" i="3"/>
  <c r="AK127" i="3"/>
  <c r="AJ127" i="3"/>
  <c r="AI127" i="3"/>
  <c r="AH127" i="3" a="1"/>
  <c r="AH127" i="3"/>
  <c r="AG127" i="3"/>
  <c r="AF127" i="3"/>
  <c r="AE127" i="3"/>
  <c r="AD127" i="3"/>
  <c r="AC127" i="3"/>
  <c r="AB127" i="3"/>
  <c r="AA127" i="3"/>
  <c r="Y127" i="3" a="1"/>
  <c r="Y127" i="3"/>
  <c r="X127" i="3" a="1"/>
  <c r="X127" i="3"/>
  <c r="W127" i="3" a="1"/>
  <c r="W127" i="3"/>
  <c r="V127" i="3" a="1"/>
  <c r="V127" i="3"/>
  <c r="T127" i="3"/>
  <c r="S127" i="3"/>
  <c r="R127" i="3"/>
  <c r="Q127" i="3"/>
  <c r="P127" i="3"/>
  <c r="O127" i="3"/>
  <c r="N127" i="3"/>
  <c r="M127" i="3"/>
  <c r="L127" i="3" a="1"/>
  <c r="L127" i="3"/>
  <c r="K127" i="3"/>
  <c r="J127" i="3"/>
  <c r="I127" i="3" a="1"/>
  <c r="I127" i="3"/>
  <c r="G127" i="3"/>
  <c r="F127" i="3"/>
  <c r="C127" i="3"/>
  <c r="AN126" i="3"/>
  <c r="AM126" i="3"/>
  <c r="AL126" i="3"/>
  <c r="AK126" i="3"/>
  <c r="AJ126" i="3"/>
  <c r="AI126" i="3"/>
  <c r="AH126" i="3" a="1"/>
  <c r="AH126" i="3"/>
  <c r="AG126" i="3"/>
  <c r="AF126" i="3"/>
  <c r="AE126" i="3"/>
  <c r="AD126" i="3"/>
  <c r="AC126" i="3"/>
  <c r="AB126" i="3"/>
  <c r="AA126" i="3"/>
  <c r="Y126" i="3" a="1"/>
  <c r="Y126" i="3"/>
  <c r="X126" i="3" a="1"/>
  <c r="X126" i="3"/>
  <c r="W126" i="3" a="1"/>
  <c r="W126" i="3"/>
  <c r="V126" i="3" a="1"/>
  <c r="V126" i="3"/>
  <c r="T126" i="3"/>
  <c r="S126" i="3"/>
  <c r="R126" i="3"/>
  <c r="Q126" i="3"/>
  <c r="P126" i="3"/>
  <c r="O126" i="3"/>
  <c r="N126" i="3"/>
  <c r="M126" i="3"/>
  <c r="L126" i="3" a="1"/>
  <c r="L126" i="3"/>
  <c r="K126" i="3"/>
  <c r="J126" i="3"/>
  <c r="I126" i="3" a="1"/>
  <c r="I126" i="3"/>
  <c r="G126" i="3"/>
  <c r="F126" i="3"/>
  <c r="C126" i="3"/>
  <c r="AN125" i="3"/>
  <c r="AM125" i="3"/>
  <c r="AL125" i="3"/>
  <c r="AK125" i="3"/>
  <c r="AJ125" i="3"/>
  <c r="AI125" i="3"/>
  <c r="AH125" i="3" a="1"/>
  <c r="AH125" i="3"/>
  <c r="AG125" i="3"/>
  <c r="AF125" i="3"/>
  <c r="AE125" i="3"/>
  <c r="AD125" i="3"/>
  <c r="AC125" i="3"/>
  <c r="AB125" i="3"/>
  <c r="AA125" i="3"/>
  <c r="Y125" i="3" a="1"/>
  <c r="Y125" i="3"/>
  <c r="X125" i="3" a="1"/>
  <c r="X125" i="3"/>
  <c r="W125" i="3" a="1"/>
  <c r="W125" i="3"/>
  <c r="V125" i="3" a="1"/>
  <c r="V125" i="3"/>
  <c r="T125" i="3"/>
  <c r="S125" i="3"/>
  <c r="R125" i="3"/>
  <c r="Q125" i="3"/>
  <c r="P125" i="3"/>
  <c r="O125" i="3"/>
  <c r="N125" i="3"/>
  <c r="M125" i="3"/>
  <c r="L125" i="3" a="1"/>
  <c r="L125" i="3"/>
  <c r="K125" i="3"/>
  <c r="J125" i="3"/>
  <c r="I125" i="3" a="1"/>
  <c r="I125" i="3"/>
  <c r="G125" i="3"/>
  <c r="F125" i="3"/>
  <c r="C125" i="3"/>
  <c r="AN124" i="3"/>
  <c r="AM124" i="3"/>
  <c r="AL124" i="3"/>
  <c r="AK124" i="3"/>
  <c r="AJ124" i="3"/>
  <c r="AI124" i="3"/>
  <c r="AH124" i="3" a="1"/>
  <c r="AH124" i="3"/>
  <c r="AG124" i="3"/>
  <c r="AF124" i="3"/>
  <c r="AE124" i="3"/>
  <c r="AD124" i="3"/>
  <c r="AC124" i="3"/>
  <c r="AB124" i="3"/>
  <c r="AA124" i="3"/>
  <c r="Y124" i="3" a="1"/>
  <c r="Y124" i="3"/>
  <c r="X124" i="3" a="1"/>
  <c r="X124" i="3"/>
  <c r="W124" i="3" a="1"/>
  <c r="W124" i="3"/>
  <c r="V124" i="3" a="1"/>
  <c r="V124" i="3"/>
  <c r="T124" i="3"/>
  <c r="S124" i="3"/>
  <c r="R124" i="3"/>
  <c r="Q124" i="3"/>
  <c r="P124" i="3"/>
  <c r="O124" i="3"/>
  <c r="N124" i="3"/>
  <c r="M124" i="3"/>
  <c r="L124" i="3" a="1"/>
  <c r="L124" i="3"/>
  <c r="K124" i="3"/>
  <c r="J124" i="3"/>
  <c r="I124" i="3" a="1"/>
  <c r="I124" i="3"/>
  <c r="G124" i="3"/>
  <c r="F124" i="3"/>
  <c r="C124" i="3"/>
  <c r="AN123" i="3"/>
  <c r="AM123" i="3"/>
  <c r="AL123" i="3"/>
  <c r="AK123" i="3"/>
  <c r="AJ123" i="3"/>
  <c r="AI123" i="3"/>
  <c r="AH123" i="3" a="1"/>
  <c r="AH123" i="3"/>
  <c r="AG123" i="3"/>
  <c r="AF123" i="3"/>
  <c r="AE123" i="3"/>
  <c r="AD123" i="3"/>
  <c r="AC123" i="3"/>
  <c r="AB123" i="3"/>
  <c r="AA123" i="3"/>
  <c r="Y123" i="3" a="1"/>
  <c r="Y123" i="3"/>
  <c r="X123" i="3" a="1"/>
  <c r="X123" i="3"/>
  <c r="W123" i="3" a="1"/>
  <c r="W123" i="3"/>
  <c r="V123" i="3" a="1"/>
  <c r="V123" i="3"/>
  <c r="T123" i="3"/>
  <c r="S123" i="3"/>
  <c r="R123" i="3"/>
  <c r="Q123" i="3"/>
  <c r="P123" i="3"/>
  <c r="O123" i="3"/>
  <c r="N123" i="3"/>
  <c r="M123" i="3"/>
  <c r="L123" i="3" a="1"/>
  <c r="L123" i="3"/>
  <c r="K123" i="3"/>
  <c r="J123" i="3"/>
  <c r="I123" i="3" a="1"/>
  <c r="I123" i="3"/>
  <c r="G123" i="3"/>
  <c r="F123" i="3"/>
  <c r="C123" i="3"/>
  <c r="AN122" i="3"/>
  <c r="AM122" i="3"/>
  <c r="AL122" i="3"/>
  <c r="AK122" i="3"/>
  <c r="AJ122" i="3"/>
  <c r="AI122" i="3"/>
  <c r="AH122" i="3" a="1"/>
  <c r="AH122" i="3"/>
  <c r="AG122" i="3"/>
  <c r="AF122" i="3"/>
  <c r="AE122" i="3"/>
  <c r="AD122" i="3"/>
  <c r="AC122" i="3"/>
  <c r="AB122" i="3"/>
  <c r="AA122" i="3"/>
  <c r="Y122" i="3" a="1"/>
  <c r="Y122" i="3"/>
  <c r="X122" i="3" a="1"/>
  <c r="X122" i="3"/>
  <c r="W122" i="3" a="1"/>
  <c r="W122" i="3"/>
  <c r="V122" i="3" a="1"/>
  <c r="V122" i="3"/>
  <c r="T122" i="3"/>
  <c r="S122" i="3"/>
  <c r="R122" i="3"/>
  <c r="Q122" i="3"/>
  <c r="P122" i="3"/>
  <c r="O122" i="3"/>
  <c r="N122" i="3"/>
  <c r="M122" i="3"/>
  <c r="L122" i="3" a="1"/>
  <c r="L122" i="3"/>
  <c r="K122" i="3"/>
  <c r="J122" i="3"/>
  <c r="I122" i="3" a="1"/>
  <c r="I122" i="3"/>
  <c r="G122" i="3"/>
  <c r="F122" i="3"/>
  <c r="C122" i="3"/>
  <c r="AN121" i="3"/>
  <c r="AM121" i="3"/>
  <c r="AL121" i="3"/>
  <c r="AK121" i="3"/>
  <c r="AJ121" i="3"/>
  <c r="AI121" i="3"/>
  <c r="AH121" i="3" a="1"/>
  <c r="AH121" i="3"/>
  <c r="AG121" i="3"/>
  <c r="AF121" i="3"/>
  <c r="AE121" i="3"/>
  <c r="AD121" i="3"/>
  <c r="AC121" i="3"/>
  <c r="AB121" i="3"/>
  <c r="AA121" i="3"/>
  <c r="Y121" i="3" a="1"/>
  <c r="Y121" i="3"/>
  <c r="X121" i="3" a="1"/>
  <c r="X121" i="3"/>
  <c r="W121" i="3" a="1"/>
  <c r="W121" i="3"/>
  <c r="V121" i="3" a="1"/>
  <c r="V121" i="3"/>
  <c r="T121" i="3"/>
  <c r="S121" i="3"/>
  <c r="R121" i="3"/>
  <c r="Q121" i="3"/>
  <c r="P121" i="3"/>
  <c r="O121" i="3"/>
  <c r="N121" i="3"/>
  <c r="M121" i="3"/>
  <c r="L121" i="3" a="1"/>
  <c r="L121" i="3"/>
  <c r="K121" i="3"/>
  <c r="J121" i="3"/>
  <c r="I121" i="3" a="1"/>
  <c r="I121" i="3"/>
  <c r="G121" i="3"/>
  <c r="F121" i="3"/>
  <c r="C121" i="3"/>
  <c r="AN120" i="3"/>
  <c r="AM120" i="3"/>
  <c r="AL120" i="3"/>
  <c r="AK120" i="3"/>
  <c r="AJ120" i="3"/>
  <c r="AI120" i="3"/>
  <c r="AH120" i="3" a="1"/>
  <c r="AH120" i="3"/>
  <c r="AG120" i="3"/>
  <c r="AF120" i="3"/>
  <c r="AE120" i="3"/>
  <c r="AD120" i="3"/>
  <c r="AC120" i="3"/>
  <c r="AB120" i="3"/>
  <c r="AA120" i="3"/>
  <c r="Y120" i="3" a="1"/>
  <c r="Y120" i="3"/>
  <c r="X120" i="3" a="1"/>
  <c r="X120" i="3"/>
  <c r="W120" i="3" a="1"/>
  <c r="W120" i="3"/>
  <c r="V120" i="3" a="1"/>
  <c r="V120" i="3"/>
  <c r="T120" i="3"/>
  <c r="S120" i="3"/>
  <c r="R120" i="3"/>
  <c r="Q120" i="3"/>
  <c r="P120" i="3"/>
  <c r="O120" i="3"/>
  <c r="N120" i="3"/>
  <c r="M120" i="3"/>
  <c r="L120" i="3" a="1"/>
  <c r="L120" i="3"/>
  <c r="K120" i="3"/>
  <c r="J120" i="3"/>
  <c r="I120" i="3" a="1"/>
  <c r="I120" i="3"/>
  <c r="G120" i="3"/>
  <c r="F120" i="3"/>
  <c r="C120" i="3"/>
  <c r="AN119" i="3"/>
  <c r="AM119" i="3"/>
  <c r="AL119" i="3"/>
  <c r="AK119" i="3"/>
  <c r="AJ119" i="3"/>
  <c r="AI119" i="3"/>
  <c r="AH119" i="3" a="1"/>
  <c r="AH119" i="3"/>
  <c r="AG119" i="3"/>
  <c r="AF119" i="3"/>
  <c r="AE119" i="3"/>
  <c r="AD119" i="3"/>
  <c r="AC119" i="3"/>
  <c r="AB119" i="3"/>
  <c r="AA119" i="3"/>
  <c r="Y119" i="3" a="1"/>
  <c r="Y119" i="3"/>
  <c r="X119" i="3" a="1"/>
  <c r="X119" i="3"/>
  <c r="W119" i="3" a="1"/>
  <c r="W119" i="3"/>
  <c r="V119" i="3" a="1"/>
  <c r="V119" i="3"/>
  <c r="T119" i="3"/>
  <c r="S119" i="3"/>
  <c r="R119" i="3"/>
  <c r="Q119" i="3"/>
  <c r="P119" i="3"/>
  <c r="O119" i="3"/>
  <c r="N119" i="3"/>
  <c r="M119" i="3"/>
  <c r="L119" i="3" a="1"/>
  <c r="L119" i="3"/>
  <c r="K119" i="3"/>
  <c r="J119" i="3"/>
  <c r="I119" i="3" a="1"/>
  <c r="I119" i="3"/>
  <c r="G119" i="3"/>
  <c r="F119" i="3"/>
  <c r="C119" i="3"/>
  <c r="AN118" i="3"/>
  <c r="AM118" i="3"/>
  <c r="AL118" i="3"/>
  <c r="AK118" i="3"/>
  <c r="AJ118" i="3"/>
  <c r="AI118" i="3"/>
  <c r="AH118" i="3" a="1"/>
  <c r="AH118" i="3"/>
  <c r="AG118" i="3"/>
  <c r="AF118" i="3"/>
  <c r="AE118" i="3"/>
  <c r="AD118" i="3"/>
  <c r="AC118" i="3"/>
  <c r="AB118" i="3"/>
  <c r="AA118" i="3"/>
  <c r="Y118" i="3" a="1"/>
  <c r="Y118" i="3"/>
  <c r="X118" i="3" a="1"/>
  <c r="X118" i="3"/>
  <c r="W118" i="3" a="1"/>
  <c r="W118" i="3"/>
  <c r="V118" i="3" a="1"/>
  <c r="V118" i="3"/>
  <c r="T118" i="3"/>
  <c r="S118" i="3"/>
  <c r="R118" i="3"/>
  <c r="Q118" i="3"/>
  <c r="P118" i="3"/>
  <c r="O118" i="3"/>
  <c r="N118" i="3"/>
  <c r="M118" i="3"/>
  <c r="L118" i="3" a="1"/>
  <c r="L118" i="3"/>
  <c r="K118" i="3"/>
  <c r="J118" i="3"/>
  <c r="I118" i="3" a="1"/>
  <c r="I118" i="3"/>
  <c r="G118" i="3"/>
  <c r="F118" i="3"/>
  <c r="C118" i="3"/>
  <c r="AN117" i="3"/>
  <c r="AM117" i="3"/>
  <c r="AL117" i="3"/>
  <c r="AK117" i="3"/>
  <c r="AJ117" i="3"/>
  <c r="AI117" i="3"/>
  <c r="AH117" i="3" a="1"/>
  <c r="AH117" i="3"/>
  <c r="AG117" i="3"/>
  <c r="AF117" i="3"/>
  <c r="AE117" i="3"/>
  <c r="AD117" i="3"/>
  <c r="AC117" i="3"/>
  <c r="AB117" i="3"/>
  <c r="AA117" i="3"/>
  <c r="Y117" i="3" a="1"/>
  <c r="Y117" i="3"/>
  <c r="X117" i="3" a="1"/>
  <c r="X117" i="3"/>
  <c r="W117" i="3" a="1"/>
  <c r="W117" i="3"/>
  <c r="V117" i="3" a="1"/>
  <c r="V117" i="3"/>
  <c r="T117" i="3"/>
  <c r="S117" i="3"/>
  <c r="R117" i="3"/>
  <c r="Q117" i="3"/>
  <c r="P117" i="3"/>
  <c r="O117" i="3"/>
  <c r="N117" i="3"/>
  <c r="M117" i="3"/>
  <c r="L117" i="3" a="1"/>
  <c r="L117" i="3"/>
  <c r="K117" i="3"/>
  <c r="J117" i="3"/>
  <c r="I117" i="3" a="1"/>
  <c r="I117" i="3"/>
  <c r="G117" i="3"/>
  <c r="F117" i="3"/>
  <c r="C117" i="3"/>
  <c r="AN116" i="3"/>
  <c r="AM116" i="3"/>
  <c r="AL116" i="3"/>
  <c r="AK116" i="3"/>
  <c r="AJ116" i="3"/>
  <c r="AI116" i="3"/>
  <c r="AH116" i="3" a="1"/>
  <c r="AH116" i="3"/>
  <c r="AG116" i="3"/>
  <c r="AF116" i="3"/>
  <c r="AE116" i="3"/>
  <c r="AD116" i="3"/>
  <c r="AC116" i="3"/>
  <c r="AB116" i="3"/>
  <c r="AA116" i="3"/>
  <c r="Y116" i="3" a="1"/>
  <c r="Y116" i="3"/>
  <c r="X116" i="3" a="1"/>
  <c r="X116" i="3"/>
  <c r="W116" i="3" a="1"/>
  <c r="W116" i="3"/>
  <c r="V116" i="3" a="1"/>
  <c r="V116" i="3"/>
  <c r="T116" i="3"/>
  <c r="S116" i="3"/>
  <c r="R116" i="3"/>
  <c r="Q116" i="3"/>
  <c r="P116" i="3"/>
  <c r="O116" i="3"/>
  <c r="N116" i="3"/>
  <c r="M116" i="3"/>
  <c r="L116" i="3" a="1"/>
  <c r="L116" i="3"/>
  <c r="K116" i="3"/>
  <c r="J116" i="3"/>
  <c r="I116" i="3" a="1"/>
  <c r="I116" i="3"/>
  <c r="G116" i="3"/>
  <c r="F116" i="3"/>
  <c r="C116" i="3"/>
  <c r="AN115" i="3"/>
  <c r="AM115" i="3"/>
  <c r="AL115" i="3"/>
  <c r="AK115" i="3"/>
  <c r="AJ115" i="3"/>
  <c r="AI115" i="3"/>
  <c r="AH115" i="3" a="1"/>
  <c r="AH115" i="3"/>
  <c r="AG115" i="3"/>
  <c r="AF115" i="3"/>
  <c r="AE115" i="3"/>
  <c r="AD115" i="3"/>
  <c r="AC115" i="3"/>
  <c r="AB115" i="3"/>
  <c r="AA115" i="3"/>
  <c r="Y115" i="3" a="1"/>
  <c r="Y115" i="3"/>
  <c r="X115" i="3" a="1"/>
  <c r="X115" i="3"/>
  <c r="W115" i="3" a="1"/>
  <c r="W115" i="3"/>
  <c r="V115" i="3" a="1"/>
  <c r="V115" i="3"/>
  <c r="T115" i="3"/>
  <c r="S115" i="3"/>
  <c r="R115" i="3"/>
  <c r="Q115" i="3"/>
  <c r="P115" i="3"/>
  <c r="O115" i="3"/>
  <c r="N115" i="3"/>
  <c r="M115" i="3"/>
  <c r="L115" i="3" a="1"/>
  <c r="L115" i="3"/>
  <c r="K115" i="3"/>
  <c r="J115" i="3"/>
  <c r="I115" i="3" a="1"/>
  <c r="I115" i="3"/>
  <c r="G115" i="3"/>
  <c r="F115" i="3"/>
  <c r="C115" i="3"/>
  <c r="AN114" i="3"/>
  <c r="AM114" i="3"/>
  <c r="AL114" i="3"/>
  <c r="AK114" i="3"/>
  <c r="AJ114" i="3"/>
  <c r="AI114" i="3"/>
  <c r="AH114" i="3" a="1"/>
  <c r="AH114" i="3"/>
  <c r="AG114" i="3"/>
  <c r="AF114" i="3"/>
  <c r="AE114" i="3"/>
  <c r="AD114" i="3"/>
  <c r="AC114" i="3"/>
  <c r="AB114" i="3"/>
  <c r="AA114" i="3"/>
  <c r="Y114" i="3" a="1"/>
  <c r="Y114" i="3"/>
  <c r="X114" i="3" a="1"/>
  <c r="X114" i="3"/>
  <c r="W114" i="3" a="1"/>
  <c r="W114" i="3"/>
  <c r="V114" i="3" a="1"/>
  <c r="V114" i="3"/>
  <c r="T114" i="3"/>
  <c r="S114" i="3"/>
  <c r="R114" i="3"/>
  <c r="Q114" i="3"/>
  <c r="P114" i="3"/>
  <c r="O114" i="3"/>
  <c r="N114" i="3"/>
  <c r="M114" i="3"/>
  <c r="L114" i="3" a="1"/>
  <c r="L114" i="3"/>
  <c r="K114" i="3"/>
  <c r="J114" i="3"/>
  <c r="I114" i="3" a="1"/>
  <c r="I114" i="3"/>
  <c r="G114" i="3"/>
  <c r="F114" i="3"/>
  <c r="C114" i="3"/>
  <c r="AN113" i="3"/>
  <c r="AM113" i="3"/>
  <c r="AL113" i="3"/>
  <c r="AK113" i="3"/>
  <c r="AJ113" i="3"/>
  <c r="AI113" i="3"/>
  <c r="AH113" i="3" a="1"/>
  <c r="AH113" i="3"/>
  <c r="AG113" i="3"/>
  <c r="AF113" i="3"/>
  <c r="AE113" i="3"/>
  <c r="AD113" i="3"/>
  <c r="AC113" i="3"/>
  <c r="AB113" i="3"/>
  <c r="AA113" i="3"/>
  <c r="Y113" i="3" a="1"/>
  <c r="Y113" i="3"/>
  <c r="X113" i="3" a="1"/>
  <c r="X113" i="3"/>
  <c r="W113" i="3" a="1"/>
  <c r="W113" i="3"/>
  <c r="V113" i="3" a="1"/>
  <c r="V113" i="3"/>
  <c r="T113" i="3"/>
  <c r="S113" i="3"/>
  <c r="R113" i="3"/>
  <c r="Q113" i="3"/>
  <c r="P113" i="3"/>
  <c r="O113" i="3"/>
  <c r="N113" i="3"/>
  <c r="M113" i="3"/>
  <c r="L113" i="3" a="1"/>
  <c r="L113" i="3"/>
  <c r="K113" i="3"/>
  <c r="J113" i="3"/>
  <c r="I113" i="3" a="1"/>
  <c r="I113" i="3"/>
  <c r="G113" i="3"/>
  <c r="F113" i="3"/>
  <c r="C113" i="3"/>
  <c r="AN112" i="3"/>
  <c r="AM112" i="3"/>
  <c r="AL112" i="3"/>
  <c r="AK112" i="3"/>
  <c r="AJ112" i="3"/>
  <c r="AI112" i="3"/>
  <c r="AH112" i="3" a="1"/>
  <c r="AH112" i="3"/>
  <c r="AG112" i="3"/>
  <c r="AF112" i="3"/>
  <c r="AE112" i="3"/>
  <c r="AD112" i="3"/>
  <c r="AC112" i="3"/>
  <c r="AB112" i="3"/>
  <c r="AA112" i="3"/>
  <c r="Y112" i="3" a="1"/>
  <c r="Y112" i="3"/>
  <c r="X112" i="3" a="1"/>
  <c r="X112" i="3"/>
  <c r="W112" i="3" a="1"/>
  <c r="W112" i="3"/>
  <c r="V112" i="3" a="1"/>
  <c r="V112" i="3"/>
  <c r="T112" i="3"/>
  <c r="S112" i="3"/>
  <c r="R112" i="3"/>
  <c r="Q112" i="3"/>
  <c r="P112" i="3"/>
  <c r="O112" i="3"/>
  <c r="N112" i="3"/>
  <c r="M112" i="3"/>
  <c r="L112" i="3" a="1"/>
  <c r="L112" i="3"/>
  <c r="K112" i="3"/>
  <c r="J112" i="3"/>
  <c r="I112" i="3" a="1"/>
  <c r="I112" i="3"/>
  <c r="G112" i="3"/>
  <c r="F112" i="3"/>
  <c r="C112" i="3"/>
  <c r="AN111" i="3"/>
  <c r="AM111" i="3"/>
  <c r="AL111" i="3"/>
  <c r="AK111" i="3"/>
  <c r="AJ111" i="3"/>
  <c r="AI111" i="3"/>
  <c r="AH111" i="3" a="1"/>
  <c r="AH111" i="3"/>
  <c r="AG111" i="3"/>
  <c r="AF111" i="3"/>
  <c r="AE111" i="3"/>
  <c r="AD111" i="3"/>
  <c r="AC111" i="3"/>
  <c r="AB111" i="3"/>
  <c r="AA111" i="3"/>
  <c r="Y111" i="3" a="1"/>
  <c r="Y111" i="3"/>
  <c r="X111" i="3" a="1"/>
  <c r="X111" i="3"/>
  <c r="W111" i="3" a="1"/>
  <c r="W111" i="3"/>
  <c r="V111" i="3" a="1"/>
  <c r="V111" i="3"/>
  <c r="T111" i="3"/>
  <c r="S111" i="3"/>
  <c r="R111" i="3"/>
  <c r="Q111" i="3"/>
  <c r="P111" i="3"/>
  <c r="O111" i="3"/>
  <c r="N111" i="3"/>
  <c r="M111" i="3"/>
  <c r="L111" i="3" a="1"/>
  <c r="L111" i="3"/>
  <c r="K111" i="3"/>
  <c r="J111" i="3"/>
  <c r="I111" i="3" a="1"/>
  <c r="I111" i="3"/>
  <c r="G111" i="3"/>
  <c r="F111" i="3"/>
  <c r="C111" i="3"/>
  <c r="AN110" i="3"/>
  <c r="AM110" i="3"/>
  <c r="AL110" i="3"/>
  <c r="AK110" i="3"/>
  <c r="AJ110" i="3"/>
  <c r="AI110" i="3"/>
  <c r="AH110" i="3" a="1"/>
  <c r="AH110" i="3"/>
  <c r="AG110" i="3"/>
  <c r="AF110" i="3"/>
  <c r="AE110" i="3"/>
  <c r="AD110" i="3"/>
  <c r="AC110" i="3"/>
  <c r="AB110" i="3"/>
  <c r="AA110" i="3"/>
  <c r="Y110" i="3" a="1"/>
  <c r="Y110" i="3"/>
  <c r="X110" i="3" a="1"/>
  <c r="X110" i="3"/>
  <c r="W110" i="3" a="1"/>
  <c r="W110" i="3"/>
  <c r="V110" i="3" a="1"/>
  <c r="V110" i="3"/>
  <c r="T110" i="3"/>
  <c r="S110" i="3"/>
  <c r="R110" i="3"/>
  <c r="Q110" i="3"/>
  <c r="P110" i="3"/>
  <c r="O110" i="3"/>
  <c r="N110" i="3"/>
  <c r="M110" i="3"/>
  <c r="L110" i="3" a="1"/>
  <c r="L110" i="3"/>
  <c r="K110" i="3"/>
  <c r="J110" i="3"/>
  <c r="I110" i="3" a="1"/>
  <c r="I110" i="3"/>
  <c r="G110" i="3"/>
  <c r="F110" i="3"/>
  <c r="C110" i="3"/>
  <c r="AN109" i="3"/>
  <c r="AM109" i="3"/>
  <c r="AL109" i="3"/>
  <c r="AK109" i="3"/>
  <c r="AJ109" i="3"/>
  <c r="AI109" i="3"/>
  <c r="AH109" i="3" a="1"/>
  <c r="AH109" i="3"/>
  <c r="AG109" i="3"/>
  <c r="AF109" i="3"/>
  <c r="AE109" i="3"/>
  <c r="AD109" i="3"/>
  <c r="AC109" i="3"/>
  <c r="AB109" i="3"/>
  <c r="AA109" i="3"/>
  <c r="Y109" i="3" a="1"/>
  <c r="Y109" i="3"/>
  <c r="X109" i="3" a="1"/>
  <c r="X109" i="3"/>
  <c r="W109" i="3" a="1"/>
  <c r="W109" i="3"/>
  <c r="V109" i="3" a="1"/>
  <c r="V109" i="3"/>
  <c r="T109" i="3"/>
  <c r="S109" i="3"/>
  <c r="R109" i="3"/>
  <c r="Q109" i="3"/>
  <c r="P109" i="3"/>
  <c r="O109" i="3"/>
  <c r="N109" i="3"/>
  <c r="M109" i="3"/>
  <c r="L109" i="3" a="1"/>
  <c r="L109" i="3"/>
  <c r="K109" i="3"/>
  <c r="J109" i="3"/>
  <c r="I109" i="3" a="1"/>
  <c r="I109" i="3"/>
  <c r="G109" i="3"/>
  <c r="F109" i="3"/>
  <c r="C109" i="3"/>
  <c r="AN108" i="3"/>
  <c r="AM108" i="3"/>
  <c r="AL108" i="3"/>
  <c r="AK108" i="3"/>
  <c r="AJ108" i="3"/>
  <c r="AI108" i="3"/>
  <c r="AH108" i="3" a="1"/>
  <c r="AH108" i="3"/>
  <c r="AG108" i="3"/>
  <c r="AF108" i="3"/>
  <c r="AE108" i="3"/>
  <c r="AD108" i="3"/>
  <c r="AC108" i="3"/>
  <c r="AB108" i="3"/>
  <c r="AA108" i="3"/>
  <c r="Y108" i="3" a="1"/>
  <c r="Y108" i="3"/>
  <c r="X108" i="3" a="1"/>
  <c r="X108" i="3"/>
  <c r="W108" i="3" a="1"/>
  <c r="W108" i="3"/>
  <c r="V108" i="3" a="1"/>
  <c r="V108" i="3"/>
  <c r="T108" i="3"/>
  <c r="S108" i="3"/>
  <c r="R108" i="3"/>
  <c r="Q108" i="3"/>
  <c r="P108" i="3"/>
  <c r="O108" i="3"/>
  <c r="N108" i="3"/>
  <c r="M108" i="3"/>
  <c r="L108" i="3" a="1"/>
  <c r="L108" i="3"/>
  <c r="K108" i="3"/>
  <c r="J108" i="3"/>
  <c r="I108" i="3" a="1"/>
  <c r="I108" i="3"/>
  <c r="G108" i="3"/>
  <c r="F108" i="3"/>
  <c r="C108" i="3"/>
  <c r="AN107" i="3"/>
  <c r="AM107" i="3"/>
  <c r="AL107" i="3"/>
  <c r="AK107" i="3"/>
  <c r="AJ107" i="3"/>
  <c r="AI107" i="3"/>
  <c r="AH107" i="3" a="1"/>
  <c r="AH107" i="3"/>
  <c r="AG107" i="3"/>
  <c r="AF107" i="3"/>
  <c r="AE107" i="3"/>
  <c r="AD107" i="3"/>
  <c r="AC107" i="3"/>
  <c r="AB107" i="3"/>
  <c r="AA107" i="3"/>
  <c r="Y107" i="3" a="1"/>
  <c r="Y107" i="3"/>
  <c r="X107" i="3" a="1"/>
  <c r="X107" i="3"/>
  <c r="W107" i="3" a="1"/>
  <c r="W107" i="3"/>
  <c r="V107" i="3" a="1"/>
  <c r="V107" i="3"/>
  <c r="T107" i="3"/>
  <c r="S107" i="3"/>
  <c r="R107" i="3"/>
  <c r="Q107" i="3"/>
  <c r="P107" i="3"/>
  <c r="O107" i="3"/>
  <c r="N107" i="3"/>
  <c r="M107" i="3"/>
  <c r="L107" i="3" a="1"/>
  <c r="L107" i="3"/>
  <c r="K107" i="3"/>
  <c r="J107" i="3"/>
  <c r="I107" i="3" a="1"/>
  <c r="I107" i="3"/>
  <c r="G107" i="3"/>
  <c r="F107" i="3"/>
  <c r="C107" i="3"/>
  <c r="AN106" i="3"/>
  <c r="AM106" i="3"/>
  <c r="AL106" i="3"/>
  <c r="AK106" i="3"/>
  <c r="AJ106" i="3"/>
  <c r="AI106" i="3"/>
  <c r="AH106" i="3" a="1"/>
  <c r="AH106" i="3"/>
  <c r="AG106" i="3"/>
  <c r="AF106" i="3"/>
  <c r="AE106" i="3"/>
  <c r="AD106" i="3"/>
  <c r="AC106" i="3"/>
  <c r="AB106" i="3"/>
  <c r="AA106" i="3"/>
  <c r="Y106" i="3" a="1"/>
  <c r="Y106" i="3"/>
  <c r="X106" i="3" a="1"/>
  <c r="X106" i="3"/>
  <c r="W106" i="3" a="1"/>
  <c r="W106" i="3"/>
  <c r="V106" i="3" a="1"/>
  <c r="V106" i="3"/>
  <c r="T106" i="3"/>
  <c r="S106" i="3"/>
  <c r="R106" i="3"/>
  <c r="Q106" i="3"/>
  <c r="P106" i="3"/>
  <c r="O106" i="3"/>
  <c r="N106" i="3"/>
  <c r="M106" i="3"/>
  <c r="L106" i="3" a="1"/>
  <c r="L106" i="3"/>
  <c r="K106" i="3"/>
  <c r="J106" i="3"/>
  <c r="I106" i="3" a="1"/>
  <c r="I106" i="3"/>
  <c r="G106" i="3"/>
  <c r="F106" i="3"/>
  <c r="C106" i="3"/>
  <c r="AN105" i="3"/>
  <c r="AM105" i="3"/>
  <c r="AL105" i="3"/>
  <c r="AK105" i="3"/>
  <c r="AJ105" i="3"/>
  <c r="AI105" i="3"/>
  <c r="AH105" i="3" a="1"/>
  <c r="AH105" i="3"/>
  <c r="AG105" i="3"/>
  <c r="AF105" i="3"/>
  <c r="AE105" i="3"/>
  <c r="AD105" i="3"/>
  <c r="AC105" i="3"/>
  <c r="AB105" i="3"/>
  <c r="AA105" i="3"/>
  <c r="Y105" i="3" a="1"/>
  <c r="Y105" i="3"/>
  <c r="X105" i="3" a="1"/>
  <c r="X105" i="3"/>
  <c r="W105" i="3" a="1"/>
  <c r="W105" i="3"/>
  <c r="V105" i="3" a="1"/>
  <c r="V105" i="3"/>
  <c r="T105" i="3"/>
  <c r="S105" i="3"/>
  <c r="R105" i="3"/>
  <c r="Q105" i="3"/>
  <c r="P105" i="3"/>
  <c r="O105" i="3"/>
  <c r="N105" i="3"/>
  <c r="M105" i="3"/>
  <c r="L105" i="3" a="1"/>
  <c r="L105" i="3"/>
  <c r="K105" i="3"/>
  <c r="J105" i="3"/>
  <c r="I105" i="3" a="1"/>
  <c r="I105" i="3"/>
  <c r="G105" i="3"/>
  <c r="F105" i="3"/>
  <c r="C105" i="3"/>
  <c r="AN104" i="3"/>
  <c r="AM104" i="3"/>
  <c r="AL104" i="3"/>
  <c r="AK104" i="3"/>
  <c r="AJ104" i="3"/>
  <c r="AI104" i="3"/>
  <c r="AH104" i="3" a="1"/>
  <c r="AH104" i="3"/>
  <c r="AG104" i="3"/>
  <c r="AF104" i="3"/>
  <c r="AE104" i="3"/>
  <c r="AD104" i="3"/>
  <c r="AC104" i="3"/>
  <c r="AB104" i="3"/>
  <c r="AA104" i="3"/>
  <c r="Y104" i="3" a="1"/>
  <c r="Y104" i="3"/>
  <c r="X104" i="3" a="1"/>
  <c r="X104" i="3"/>
  <c r="W104" i="3" a="1"/>
  <c r="W104" i="3"/>
  <c r="V104" i="3" a="1"/>
  <c r="V104" i="3"/>
  <c r="T104" i="3"/>
  <c r="S104" i="3"/>
  <c r="R104" i="3"/>
  <c r="Q104" i="3"/>
  <c r="P104" i="3"/>
  <c r="O104" i="3"/>
  <c r="N104" i="3"/>
  <c r="M104" i="3"/>
  <c r="L104" i="3" a="1"/>
  <c r="L104" i="3"/>
  <c r="K104" i="3"/>
  <c r="J104" i="3"/>
  <c r="I104" i="3" a="1"/>
  <c r="I104" i="3"/>
  <c r="G104" i="3"/>
  <c r="F104" i="3"/>
  <c r="C104" i="3"/>
  <c r="AN103" i="3"/>
  <c r="AM103" i="3"/>
  <c r="AL103" i="3"/>
  <c r="AK103" i="3"/>
  <c r="AJ103" i="3"/>
  <c r="AI103" i="3"/>
  <c r="AH103" i="3" a="1"/>
  <c r="AH103" i="3"/>
  <c r="AG103" i="3"/>
  <c r="AF103" i="3"/>
  <c r="AE103" i="3"/>
  <c r="AD103" i="3"/>
  <c r="AC103" i="3"/>
  <c r="AB103" i="3"/>
  <c r="AA103" i="3"/>
  <c r="Y103" i="3" a="1"/>
  <c r="Y103" i="3"/>
  <c r="X103" i="3" a="1"/>
  <c r="X103" i="3"/>
  <c r="W103" i="3" a="1"/>
  <c r="W103" i="3"/>
  <c r="V103" i="3" a="1"/>
  <c r="V103" i="3"/>
  <c r="T103" i="3"/>
  <c r="S103" i="3"/>
  <c r="R103" i="3"/>
  <c r="Q103" i="3"/>
  <c r="P103" i="3"/>
  <c r="O103" i="3"/>
  <c r="N103" i="3"/>
  <c r="M103" i="3"/>
  <c r="L103" i="3" a="1"/>
  <c r="L103" i="3"/>
  <c r="K103" i="3"/>
  <c r="J103" i="3"/>
  <c r="I103" i="3" a="1"/>
  <c r="I103" i="3"/>
  <c r="G103" i="3"/>
  <c r="F103" i="3"/>
  <c r="C103" i="3"/>
  <c r="AN102" i="3"/>
  <c r="AM102" i="3"/>
  <c r="AL102" i="3"/>
  <c r="AK102" i="3"/>
  <c r="AJ102" i="3"/>
  <c r="AI102" i="3"/>
  <c r="AH102" i="3" a="1"/>
  <c r="AH102" i="3"/>
  <c r="AG102" i="3"/>
  <c r="AF102" i="3"/>
  <c r="AE102" i="3"/>
  <c r="AD102" i="3"/>
  <c r="AC102" i="3"/>
  <c r="AB102" i="3"/>
  <c r="AA102" i="3"/>
  <c r="Y102" i="3" a="1"/>
  <c r="Y102" i="3"/>
  <c r="X102" i="3" a="1"/>
  <c r="X102" i="3"/>
  <c r="W102" i="3" a="1"/>
  <c r="W102" i="3"/>
  <c r="V102" i="3" a="1"/>
  <c r="V102" i="3"/>
  <c r="T102" i="3"/>
  <c r="S102" i="3"/>
  <c r="R102" i="3"/>
  <c r="Q102" i="3"/>
  <c r="P102" i="3"/>
  <c r="O102" i="3"/>
  <c r="N102" i="3"/>
  <c r="M102" i="3"/>
  <c r="L102" i="3" a="1"/>
  <c r="L102" i="3"/>
  <c r="K102" i="3"/>
  <c r="J102" i="3"/>
  <c r="I102" i="3" a="1"/>
  <c r="I102" i="3"/>
  <c r="G102" i="3"/>
  <c r="F102" i="3"/>
  <c r="C102" i="3"/>
  <c r="AN101" i="3"/>
  <c r="AM101" i="3"/>
  <c r="AL101" i="3"/>
  <c r="AK101" i="3"/>
  <c r="AJ101" i="3"/>
  <c r="AI101" i="3"/>
  <c r="AH101" i="3" a="1"/>
  <c r="AH101" i="3"/>
  <c r="AG101" i="3"/>
  <c r="AF101" i="3"/>
  <c r="AE101" i="3"/>
  <c r="AD101" i="3"/>
  <c r="AC101" i="3"/>
  <c r="AB101" i="3"/>
  <c r="AA101" i="3"/>
  <c r="Y101" i="3" a="1"/>
  <c r="Y101" i="3"/>
  <c r="X101" i="3" a="1"/>
  <c r="X101" i="3"/>
  <c r="W101" i="3" a="1"/>
  <c r="W101" i="3"/>
  <c r="V101" i="3" a="1"/>
  <c r="V101" i="3"/>
  <c r="T101" i="3"/>
  <c r="S101" i="3"/>
  <c r="R101" i="3"/>
  <c r="Q101" i="3"/>
  <c r="P101" i="3"/>
  <c r="O101" i="3"/>
  <c r="N101" i="3"/>
  <c r="M101" i="3"/>
  <c r="L101" i="3" a="1"/>
  <c r="L101" i="3"/>
  <c r="K101" i="3"/>
  <c r="J101" i="3"/>
  <c r="I101" i="3" a="1"/>
  <c r="I101" i="3"/>
  <c r="G101" i="3"/>
  <c r="F101" i="3"/>
  <c r="C101" i="3"/>
  <c r="AN100" i="3"/>
  <c r="AM100" i="3"/>
  <c r="AL100" i="3"/>
  <c r="AK100" i="3"/>
  <c r="AJ100" i="3"/>
  <c r="AI100" i="3"/>
  <c r="AH100" i="3" a="1"/>
  <c r="AH100" i="3"/>
  <c r="AG100" i="3"/>
  <c r="AF100" i="3"/>
  <c r="AE100" i="3"/>
  <c r="AD100" i="3"/>
  <c r="AC100" i="3"/>
  <c r="AB100" i="3"/>
  <c r="AA100" i="3"/>
  <c r="Y100" i="3" a="1"/>
  <c r="Y100" i="3"/>
  <c r="X100" i="3" a="1"/>
  <c r="X100" i="3"/>
  <c r="W100" i="3" a="1"/>
  <c r="W100" i="3"/>
  <c r="V100" i="3" a="1"/>
  <c r="V100" i="3"/>
  <c r="T100" i="3"/>
  <c r="S100" i="3"/>
  <c r="R100" i="3"/>
  <c r="Q100" i="3"/>
  <c r="P100" i="3"/>
  <c r="O100" i="3"/>
  <c r="N100" i="3"/>
  <c r="M100" i="3"/>
  <c r="L100" i="3" a="1"/>
  <c r="L100" i="3"/>
  <c r="K100" i="3"/>
  <c r="J100" i="3"/>
  <c r="I100" i="3" a="1"/>
  <c r="I100" i="3"/>
  <c r="G100" i="3"/>
  <c r="F100" i="3"/>
  <c r="C100" i="3"/>
  <c r="AN99" i="3"/>
  <c r="AM99" i="3"/>
  <c r="AL99" i="3"/>
  <c r="AK99" i="3"/>
  <c r="AJ99" i="3"/>
  <c r="AI99" i="3"/>
  <c r="AH99" i="3" a="1"/>
  <c r="AH99" i="3"/>
  <c r="AG99" i="3"/>
  <c r="AF99" i="3"/>
  <c r="AE99" i="3"/>
  <c r="AD99" i="3"/>
  <c r="AC99" i="3"/>
  <c r="AB99" i="3"/>
  <c r="AA99" i="3"/>
  <c r="Y99" i="3" a="1"/>
  <c r="Y99" i="3"/>
  <c r="X99" i="3" a="1"/>
  <c r="X99" i="3"/>
  <c r="W99" i="3" a="1"/>
  <c r="W99" i="3"/>
  <c r="V99" i="3" a="1"/>
  <c r="V99" i="3"/>
  <c r="T99" i="3"/>
  <c r="S99" i="3"/>
  <c r="R99" i="3"/>
  <c r="Q99" i="3"/>
  <c r="P99" i="3"/>
  <c r="O99" i="3"/>
  <c r="N99" i="3"/>
  <c r="M99" i="3"/>
  <c r="L99" i="3" a="1"/>
  <c r="L99" i="3"/>
  <c r="K99" i="3"/>
  <c r="J99" i="3"/>
  <c r="I99" i="3" a="1"/>
  <c r="I99" i="3"/>
  <c r="G99" i="3"/>
  <c r="F99" i="3"/>
  <c r="C99" i="3"/>
  <c r="AN98" i="3"/>
  <c r="AM98" i="3"/>
  <c r="AL98" i="3"/>
  <c r="AK98" i="3"/>
  <c r="AJ98" i="3"/>
  <c r="AI98" i="3"/>
  <c r="AH98" i="3" a="1"/>
  <c r="AH98" i="3"/>
  <c r="AG98" i="3"/>
  <c r="AF98" i="3"/>
  <c r="AE98" i="3"/>
  <c r="AD98" i="3"/>
  <c r="AC98" i="3"/>
  <c r="AB98" i="3"/>
  <c r="AA98" i="3"/>
  <c r="Y98" i="3" a="1"/>
  <c r="Y98" i="3"/>
  <c r="X98" i="3" a="1"/>
  <c r="X98" i="3"/>
  <c r="W98" i="3" a="1"/>
  <c r="W98" i="3"/>
  <c r="V98" i="3" a="1"/>
  <c r="V98" i="3"/>
  <c r="T98" i="3"/>
  <c r="S98" i="3"/>
  <c r="R98" i="3"/>
  <c r="Q98" i="3"/>
  <c r="P98" i="3"/>
  <c r="O98" i="3"/>
  <c r="N98" i="3"/>
  <c r="M98" i="3"/>
  <c r="L98" i="3" a="1"/>
  <c r="L98" i="3"/>
  <c r="K98" i="3"/>
  <c r="J98" i="3"/>
  <c r="I98" i="3" a="1"/>
  <c r="I98" i="3"/>
  <c r="G98" i="3"/>
  <c r="F98" i="3"/>
  <c r="C98" i="3"/>
  <c r="AN97" i="3"/>
  <c r="AM97" i="3"/>
  <c r="AL97" i="3"/>
  <c r="AK97" i="3"/>
  <c r="AJ97" i="3"/>
  <c r="AI97" i="3"/>
  <c r="AH97" i="3" a="1"/>
  <c r="AH97" i="3"/>
  <c r="AG97" i="3"/>
  <c r="AF97" i="3"/>
  <c r="AE97" i="3"/>
  <c r="AD97" i="3"/>
  <c r="AC97" i="3"/>
  <c r="AB97" i="3"/>
  <c r="AA97" i="3"/>
  <c r="Y97" i="3" a="1"/>
  <c r="Y97" i="3"/>
  <c r="X97" i="3" a="1"/>
  <c r="X97" i="3"/>
  <c r="W97" i="3" a="1"/>
  <c r="W97" i="3"/>
  <c r="V97" i="3" a="1"/>
  <c r="V97" i="3"/>
  <c r="T97" i="3"/>
  <c r="S97" i="3"/>
  <c r="R97" i="3"/>
  <c r="Q97" i="3"/>
  <c r="P97" i="3"/>
  <c r="O97" i="3"/>
  <c r="N97" i="3"/>
  <c r="M97" i="3"/>
  <c r="L97" i="3" a="1"/>
  <c r="L97" i="3"/>
  <c r="K97" i="3"/>
  <c r="J97" i="3"/>
  <c r="I97" i="3" a="1"/>
  <c r="I97" i="3"/>
  <c r="G97" i="3"/>
  <c r="F97" i="3"/>
  <c r="C97" i="3"/>
  <c r="AN96" i="3"/>
  <c r="AM96" i="3"/>
  <c r="AL96" i="3"/>
  <c r="AK96" i="3"/>
  <c r="AJ96" i="3"/>
  <c r="AI96" i="3"/>
  <c r="AH96" i="3" a="1"/>
  <c r="AH96" i="3"/>
  <c r="AG96" i="3"/>
  <c r="AF96" i="3"/>
  <c r="AE96" i="3"/>
  <c r="AD96" i="3"/>
  <c r="AC96" i="3"/>
  <c r="AB96" i="3"/>
  <c r="AA96" i="3"/>
  <c r="Y96" i="3" a="1"/>
  <c r="Y96" i="3"/>
  <c r="X96" i="3" a="1"/>
  <c r="X96" i="3"/>
  <c r="W96" i="3" a="1"/>
  <c r="W96" i="3"/>
  <c r="V96" i="3" a="1"/>
  <c r="V96" i="3"/>
  <c r="T96" i="3"/>
  <c r="S96" i="3"/>
  <c r="R96" i="3"/>
  <c r="Q96" i="3"/>
  <c r="P96" i="3"/>
  <c r="O96" i="3"/>
  <c r="N96" i="3"/>
  <c r="M96" i="3"/>
  <c r="L96" i="3" a="1"/>
  <c r="L96" i="3"/>
  <c r="K96" i="3"/>
  <c r="J96" i="3"/>
  <c r="I96" i="3" a="1"/>
  <c r="I96" i="3"/>
  <c r="G96" i="3"/>
  <c r="F96" i="3"/>
  <c r="C96" i="3"/>
  <c r="AN95" i="3"/>
  <c r="AM95" i="3"/>
  <c r="AL95" i="3"/>
  <c r="AK95" i="3"/>
  <c r="AJ95" i="3"/>
  <c r="AI95" i="3"/>
  <c r="AH95" i="3" a="1"/>
  <c r="AH95" i="3"/>
  <c r="AG95" i="3"/>
  <c r="AF95" i="3"/>
  <c r="AE95" i="3"/>
  <c r="AD95" i="3"/>
  <c r="AC95" i="3"/>
  <c r="AB95" i="3"/>
  <c r="AA95" i="3"/>
  <c r="Y95" i="3" a="1"/>
  <c r="Y95" i="3"/>
  <c r="X95" i="3" a="1"/>
  <c r="X95" i="3"/>
  <c r="W95" i="3" a="1"/>
  <c r="W95" i="3"/>
  <c r="V95" i="3" a="1"/>
  <c r="V95" i="3"/>
  <c r="T95" i="3"/>
  <c r="S95" i="3"/>
  <c r="R95" i="3"/>
  <c r="Q95" i="3"/>
  <c r="P95" i="3"/>
  <c r="O95" i="3"/>
  <c r="N95" i="3"/>
  <c r="M95" i="3"/>
  <c r="L95" i="3" a="1"/>
  <c r="L95" i="3"/>
  <c r="K95" i="3"/>
  <c r="J95" i="3"/>
  <c r="I95" i="3" a="1"/>
  <c r="I95" i="3"/>
  <c r="G95" i="3"/>
  <c r="F95" i="3"/>
  <c r="C95" i="3"/>
  <c r="AN94" i="3"/>
  <c r="AM94" i="3"/>
  <c r="AL94" i="3"/>
  <c r="AK94" i="3"/>
  <c r="AJ94" i="3"/>
  <c r="AI94" i="3"/>
  <c r="AH94" i="3" a="1"/>
  <c r="AH94" i="3"/>
  <c r="AG94" i="3"/>
  <c r="AF94" i="3"/>
  <c r="AE94" i="3"/>
  <c r="AD94" i="3"/>
  <c r="AC94" i="3"/>
  <c r="AB94" i="3"/>
  <c r="AA94" i="3"/>
  <c r="Y94" i="3" a="1"/>
  <c r="Y94" i="3"/>
  <c r="X94" i="3" a="1"/>
  <c r="X94" i="3"/>
  <c r="W94" i="3" a="1"/>
  <c r="W94" i="3"/>
  <c r="V94" i="3" a="1"/>
  <c r="V94" i="3"/>
  <c r="T94" i="3"/>
  <c r="S94" i="3"/>
  <c r="R94" i="3"/>
  <c r="Q94" i="3"/>
  <c r="P94" i="3"/>
  <c r="O94" i="3"/>
  <c r="N94" i="3"/>
  <c r="M94" i="3"/>
  <c r="L94" i="3" a="1"/>
  <c r="L94" i="3"/>
  <c r="K94" i="3"/>
  <c r="J94" i="3"/>
  <c r="I94" i="3" a="1"/>
  <c r="I94" i="3"/>
  <c r="G94" i="3"/>
  <c r="F94" i="3"/>
  <c r="C94" i="3"/>
  <c r="AN93" i="3"/>
  <c r="AM93" i="3"/>
  <c r="AL93" i="3"/>
  <c r="AK93" i="3"/>
  <c r="AJ93" i="3"/>
  <c r="AI93" i="3"/>
  <c r="AH93" i="3" a="1"/>
  <c r="AH93" i="3"/>
  <c r="AG93" i="3"/>
  <c r="AF93" i="3"/>
  <c r="AE93" i="3"/>
  <c r="AD93" i="3"/>
  <c r="AC93" i="3"/>
  <c r="AB93" i="3"/>
  <c r="AA93" i="3"/>
  <c r="Y93" i="3" a="1"/>
  <c r="Y93" i="3"/>
  <c r="X93" i="3" a="1"/>
  <c r="X93" i="3"/>
  <c r="W93" i="3" a="1"/>
  <c r="W93" i="3"/>
  <c r="V93" i="3" a="1"/>
  <c r="V93" i="3"/>
  <c r="T93" i="3"/>
  <c r="S93" i="3"/>
  <c r="R93" i="3"/>
  <c r="Q93" i="3"/>
  <c r="P93" i="3"/>
  <c r="O93" i="3"/>
  <c r="N93" i="3"/>
  <c r="M93" i="3"/>
  <c r="L93" i="3" a="1"/>
  <c r="L93" i="3"/>
  <c r="K93" i="3"/>
  <c r="J93" i="3"/>
  <c r="I93" i="3" a="1"/>
  <c r="I93" i="3"/>
  <c r="G93" i="3"/>
  <c r="F93" i="3"/>
  <c r="C93" i="3"/>
  <c r="AN92" i="3"/>
  <c r="AM92" i="3"/>
  <c r="AL92" i="3"/>
  <c r="AK92" i="3"/>
  <c r="AJ92" i="3"/>
  <c r="AI92" i="3"/>
  <c r="AH92" i="3" a="1"/>
  <c r="AH92" i="3"/>
  <c r="AG92" i="3"/>
  <c r="AF92" i="3"/>
  <c r="AE92" i="3"/>
  <c r="AD92" i="3"/>
  <c r="AC92" i="3"/>
  <c r="AB92" i="3"/>
  <c r="AA92" i="3"/>
  <c r="Y92" i="3" a="1"/>
  <c r="Y92" i="3"/>
  <c r="X92" i="3" a="1"/>
  <c r="X92" i="3"/>
  <c r="W92" i="3" a="1"/>
  <c r="W92" i="3"/>
  <c r="V92" i="3" a="1"/>
  <c r="V92" i="3"/>
  <c r="T92" i="3"/>
  <c r="S92" i="3"/>
  <c r="R92" i="3"/>
  <c r="Q92" i="3"/>
  <c r="P92" i="3"/>
  <c r="O92" i="3"/>
  <c r="N92" i="3"/>
  <c r="M92" i="3"/>
  <c r="L92" i="3" a="1"/>
  <c r="L92" i="3"/>
  <c r="K92" i="3"/>
  <c r="J92" i="3"/>
  <c r="I92" i="3" a="1"/>
  <c r="I92" i="3"/>
  <c r="G92" i="3"/>
  <c r="F92" i="3"/>
  <c r="C92" i="3"/>
  <c r="AN91" i="3"/>
  <c r="AM91" i="3"/>
  <c r="AL91" i="3"/>
  <c r="AK91" i="3"/>
  <c r="AJ91" i="3"/>
  <c r="AI91" i="3"/>
  <c r="AH91" i="3" a="1"/>
  <c r="AH91" i="3"/>
  <c r="AG91" i="3"/>
  <c r="AF91" i="3"/>
  <c r="AE91" i="3"/>
  <c r="AD91" i="3"/>
  <c r="AC91" i="3"/>
  <c r="AB91" i="3"/>
  <c r="AA91" i="3"/>
  <c r="Y91" i="3" a="1"/>
  <c r="Y91" i="3"/>
  <c r="X91" i="3" a="1"/>
  <c r="X91" i="3"/>
  <c r="W91" i="3" a="1"/>
  <c r="W91" i="3"/>
  <c r="V91" i="3" a="1"/>
  <c r="V91" i="3"/>
  <c r="T91" i="3"/>
  <c r="S91" i="3"/>
  <c r="R91" i="3"/>
  <c r="Q91" i="3"/>
  <c r="P91" i="3"/>
  <c r="O91" i="3"/>
  <c r="N91" i="3"/>
  <c r="M91" i="3"/>
  <c r="L91" i="3" a="1"/>
  <c r="L91" i="3"/>
  <c r="K91" i="3"/>
  <c r="J91" i="3"/>
  <c r="I91" i="3" a="1"/>
  <c r="I91" i="3"/>
  <c r="G91" i="3"/>
  <c r="F91" i="3"/>
  <c r="C91" i="3"/>
  <c r="AN90" i="3"/>
  <c r="AM90" i="3"/>
  <c r="AL90" i="3"/>
  <c r="AK90" i="3"/>
  <c r="AJ90" i="3"/>
  <c r="AI90" i="3"/>
  <c r="AH90" i="3" a="1"/>
  <c r="AH90" i="3"/>
  <c r="AG90" i="3"/>
  <c r="AF90" i="3"/>
  <c r="AE90" i="3"/>
  <c r="AD90" i="3"/>
  <c r="AC90" i="3"/>
  <c r="AB90" i="3"/>
  <c r="AA90" i="3"/>
  <c r="Y90" i="3" a="1"/>
  <c r="Y90" i="3"/>
  <c r="X90" i="3" a="1"/>
  <c r="X90" i="3"/>
  <c r="W90" i="3" a="1"/>
  <c r="W90" i="3"/>
  <c r="V90" i="3" a="1"/>
  <c r="V90" i="3"/>
  <c r="T90" i="3"/>
  <c r="S90" i="3"/>
  <c r="R90" i="3"/>
  <c r="Q90" i="3"/>
  <c r="P90" i="3"/>
  <c r="O90" i="3"/>
  <c r="N90" i="3"/>
  <c r="M90" i="3"/>
  <c r="L90" i="3" a="1"/>
  <c r="L90" i="3"/>
  <c r="K90" i="3"/>
  <c r="J90" i="3"/>
  <c r="I90" i="3" a="1"/>
  <c r="I90" i="3"/>
  <c r="G90" i="3"/>
  <c r="F90" i="3"/>
  <c r="C90" i="3"/>
  <c r="AN89" i="3"/>
  <c r="AM89" i="3"/>
  <c r="AL89" i="3"/>
  <c r="AK89" i="3"/>
  <c r="AJ89" i="3"/>
  <c r="AI89" i="3"/>
  <c r="AH89" i="3" a="1"/>
  <c r="AH89" i="3"/>
  <c r="AG89" i="3"/>
  <c r="AF89" i="3"/>
  <c r="AE89" i="3"/>
  <c r="AD89" i="3"/>
  <c r="AC89" i="3"/>
  <c r="AB89" i="3"/>
  <c r="AA89" i="3"/>
  <c r="Y89" i="3" a="1"/>
  <c r="Y89" i="3"/>
  <c r="X89" i="3" a="1"/>
  <c r="X89" i="3"/>
  <c r="W89" i="3" a="1"/>
  <c r="W89" i="3"/>
  <c r="V89" i="3" a="1"/>
  <c r="V89" i="3"/>
  <c r="T89" i="3"/>
  <c r="S89" i="3"/>
  <c r="R89" i="3"/>
  <c r="Q89" i="3"/>
  <c r="P89" i="3"/>
  <c r="O89" i="3"/>
  <c r="N89" i="3"/>
  <c r="M89" i="3"/>
  <c r="L89" i="3" a="1"/>
  <c r="L89" i="3"/>
  <c r="K89" i="3"/>
  <c r="J89" i="3"/>
  <c r="I89" i="3" a="1"/>
  <c r="I89" i="3"/>
  <c r="G89" i="3"/>
  <c r="F89" i="3"/>
  <c r="C89" i="3"/>
  <c r="AN88" i="3"/>
  <c r="AM88" i="3"/>
  <c r="AL88" i="3"/>
  <c r="AK88" i="3"/>
  <c r="AJ88" i="3"/>
  <c r="AI88" i="3"/>
  <c r="AH88" i="3" a="1"/>
  <c r="AH88" i="3"/>
  <c r="AG88" i="3"/>
  <c r="AF88" i="3"/>
  <c r="AE88" i="3"/>
  <c r="AD88" i="3"/>
  <c r="AC88" i="3"/>
  <c r="AB88" i="3"/>
  <c r="AA88" i="3"/>
  <c r="Y88" i="3" a="1"/>
  <c r="Y88" i="3"/>
  <c r="X88" i="3" a="1"/>
  <c r="X88" i="3"/>
  <c r="W88" i="3" a="1"/>
  <c r="W88" i="3"/>
  <c r="V88" i="3" a="1"/>
  <c r="V88" i="3"/>
  <c r="T88" i="3"/>
  <c r="S88" i="3"/>
  <c r="R88" i="3"/>
  <c r="Q88" i="3"/>
  <c r="P88" i="3"/>
  <c r="O88" i="3"/>
  <c r="N88" i="3"/>
  <c r="M88" i="3"/>
  <c r="L88" i="3" a="1"/>
  <c r="L88" i="3"/>
  <c r="K88" i="3"/>
  <c r="J88" i="3"/>
  <c r="I88" i="3" a="1"/>
  <c r="I88" i="3"/>
  <c r="G88" i="3"/>
  <c r="F88" i="3"/>
  <c r="C88" i="3"/>
  <c r="AN87" i="3"/>
  <c r="AM87" i="3"/>
  <c r="AL87" i="3"/>
  <c r="AK87" i="3"/>
  <c r="AJ87" i="3"/>
  <c r="AI87" i="3"/>
  <c r="AH87" i="3" a="1"/>
  <c r="AH87" i="3"/>
  <c r="AG87" i="3"/>
  <c r="AF87" i="3"/>
  <c r="AE87" i="3"/>
  <c r="AD87" i="3"/>
  <c r="AC87" i="3"/>
  <c r="AB87" i="3"/>
  <c r="AA87" i="3"/>
  <c r="Y87" i="3" a="1"/>
  <c r="Y87" i="3"/>
  <c r="X87" i="3" a="1"/>
  <c r="X87" i="3"/>
  <c r="W87" i="3" a="1"/>
  <c r="W87" i="3"/>
  <c r="V87" i="3" a="1"/>
  <c r="V87" i="3"/>
  <c r="T87" i="3"/>
  <c r="S87" i="3"/>
  <c r="R87" i="3"/>
  <c r="Q87" i="3"/>
  <c r="P87" i="3"/>
  <c r="O87" i="3"/>
  <c r="N87" i="3"/>
  <c r="M87" i="3"/>
  <c r="L87" i="3" a="1"/>
  <c r="L87" i="3"/>
  <c r="K87" i="3"/>
  <c r="J87" i="3"/>
  <c r="I87" i="3" a="1"/>
  <c r="I87" i="3"/>
  <c r="G87" i="3"/>
  <c r="F87" i="3"/>
  <c r="C87" i="3"/>
  <c r="AN86" i="3"/>
  <c r="AM86" i="3"/>
  <c r="AL86" i="3"/>
  <c r="AK86" i="3"/>
  <c r="AJ86" i="3"/>
  <c r="AI86" i="3"/>
  <c r="AH86" i="3" a="1"/>
  <c r="AH86" i="3"/>
  <c r="AG86" i="3"/>
  <c r="AF86" i="3"/>
  <c r="AE86" i="3"/>
  <c r="AD86" i="3"/>
  <c r="AC86" i="3"/>
  <c r="AB86" i="3"/>
  <c r="AA86" i="3"/>
  <c r="Y86" i="3" a="1"/>
  <c r="Y86" i="3"/>
  <c r="X86" i="3" a="1"/>
  <c r="X86" i="3"/>
  <c r="W86" i="3" a="1"/>
  <c r="W86" i="3"/>
  <c r="V86" i="3" a="1"/>
  <c r="V86" i="3"/>
  <c r="T86" i="3"/>
  <c r="S86" i="3"/>
  <c r="R86" i="3"/>
  <c r="Q86" i="3"/>
  <c r="P86" i="3"/>
  <c r="O86" i="3"/>
  <c r="N86" i="3"/>
  <c r="M86" i="3"/>
  <c r="L86" i="3" a="1"/>
  <c r="L86" i="3"/>
  <c r="K86" i="3"/>
  <c r="J86" i="3"/>
  <c r="I86" i="3" a="1"/>
  <c r="I86" i="3"/>
  <c r="G86" i="3"/>
  <c r="F86" i="3"/>
  <c r="C86" i="3"/>
  <c r="AN85" i="3"/>
  <c r="AM85" i="3"/>
  <c r="AL85" i="3"/>
  <c r="AK85" i="3"/>
  <c r="AJ85" i="3"/>
  <c r="AI85" i="3"/>
  <c r="AH85" i="3" a="1"/>
  <c r="AH85" i="3"/>
  <c r="AG85" i="3"/>
  <c r="AF85" i="3"/>
  <c r="AE85" i="3"/>
  <c r="AD85" i="3"/>
  <c r="AC85" i="3"/>
  <c r="AB85" i="3"/>
  <c r="AA85" i="3"/>
  <c r="Y85" i="3" a="1"/>
  <c r="Y85" i="3"/>
  <c r="X85" i="3" a="1"/>
  <c r="X85" i="3"/>
  <c r="W85" i="3" a="1"/>
  <c r="W85" i="3"/>
  <c r="V85" i="3" a="1"/>
  <c r="V85" i="3"/>
  <c r="T85" i="3"/>
  <c r="S85" i="3"/>
  <c r="R85" i="3"/>
  <c r="Q85" i="3"/>
  <c r="P85" i="3"/>
  <c r="O85" i="3"/>
  <c r="N85" i="3"/>
  <c r="M85" i="3"/>
  <c r="L85" i="3" a="1"/>
  <c r="L85" i="3"/>
  <c r="K85" i="3"/>
  <c r="J85" i="3"/>
  <c r="I85" i="3" a="1"/>
  <c r="I85" i="3"/>
  <c r="G85" i="3"/>
  <c r="F85" i="3"/>
  <c r="C85" i="3"/>
  <c r="AN84" i="3"/>
  <c r="AM84" i="3"/>
  <c r="AL84" i="3"/>
  <c r="AK84" i="3"/>
  <c r="AJ84" i="3"/>
  <c r="AI84" i="3"/>
  <c r="AH84" i="3" a="1"/>
  <c r="AH84" i="3"/>
  <c r="AG84" i="3"/>
  <c r="AF84" i="3"/>
  <c r="AE84" i="3"/>
  <c r="AD84" i="3"/>
  <c r="AC84" i="3"/>
  <c r="AB84" i="3"/>
  <c r="AA84" i="3"/>
  <c r="Y84" i="3" a="1"/>
  <c r="Y84" i="3"/>
  <c r="X84" i="3" a="1"/>
  <c r="X84" i="3"/>
  <c r="W84" i="3" a="1"/>
  <c r="W84" i="3"/>
  <c r="V84" i="3" a="1"/>
  <c r="V84" i="3"/>
  <c r="T84" i="3"/>
  <c r="S84" i="3"/>
  <c r="R84" i="3"/>
  <c r="Q84" i="3"/>
  <c r="P84" i="3"/>
  <c r="O84" i="3"/>
  <c r="N84" i="3"/>
  <c r="M84" i="3"/>
  <c r="L84" i="3" a="1"/>
  <c r="L84" i="3"/>
  <c r="K84" i="3"/>
  <c r="J84" i="3"/>
  <c r="I84" i="3" a="1"/>
  <c r="I84" i="3"/>
  <c r="G84" i="3"/>
  <c r="F84" i="3"/>
  <c r="C84" i="3"/>
  <c r="AN83" i="3"/>
  <c r="AM83" i="3"/>
  <c r="AL83" i="3"/>
  <c r="AK83" i="3"/>
  <c r="AJ83" i="3"/>
  <c r="AI83" i="3"/>
  <c r="AH83" i="3" a="1"/>
  <c r="AH83" i="3"/>
  <c r="AG83" i="3"/>
  <c r="AF83" i="3"/>
  <c r="AE83" i="3"/>
  <c r="AD83" i="3"/>
  <c r="AC83" i="3"/>
  <c r="AB83" i="3"/>
  <c r="AA83" i="3"/>
  <c r="Y83" i="3" a="1"/>
  <c r="Y83" i="3"/>
  <c r="X83" i="3" a="1"/>
  <c r="X83" i="3"/>
  <c r="W83" i="3" a="1"/>
  <c r="W83" i="3"/>
  <c r="V83" i="3" a="1"/>
  <c r="V83" i="3"/>
  <c r="T83" i="3"/>
  <c r="S83" i="3"/>
  <c r="R83" i="3"/>
  <c r="Q83" i="3"/>
  <c r="P83" i="3"/>
  <c r="O83" i="3"/>
  <c r="N83" i="3"/>
  <c r="M83" i="3"/>
  <c r="L83" i="3" a="1"/>
  <c r="L83" i="3"/>
  <c r="K83" i="3"/>
  <c r="J83" i="3"/>
  <c r="I83" i="3" a="1"/>
  <c r="I83" i="3"/>
  <c r="G83" i="3"/>
  <c r="F83" i="3"/>
  <c r="C83" i="3"/>
  <c r="AN82" i="3"/>
  <c r="AM82" i="3"/>
  <c r="AL82" i="3"/>
  <c r="AK82" i="3"/>
  <c r="AJ82" i="3"/>
  <c r="AI82" i="3"/>
  <c r="AH82" i="3" a="1"/>
  <c r="AH82" i="3"/>
  <c r="AG82" i="3"/>
  <c r="AF82" i="3"/>
  <c r="AE82" i="3"/>
  <c r="AD82" i="3"/>
  <c r="AC82" i="3"/>
  <c r="AB82" i="3"/>
  <c r="AA82" i="3"/>
  <c r="Y82" i="3" a="1"/>
  <c r="Y82" i="3"/>
  <c r="X82" i="3" a="1"/>
  <c r="X82" i="3"/>
  <c r="W82" i="3" a="1"/>
  <c r="W82" i="3"/>
  <c r="V82" i="3" a="1"/>
  <c r="V82" i="3"/>
  <c r="T82" i="3"/>
  <c r="S82" i="3"/>
  <c r="R82" i="3"/>
  <c r="Q82" i="3"/>
  <c r="P82" i="3"/>
  <c r="O82" i="3"/>
  <c r="N82" i="3"/>
  <c r="M82" i="3"/>
  <c r="L82" i="3" a="1"/>
  <c r="L82" i="3"/>
  <c r="K82" i="3"/>
  <c r="J82" i="3"/>
  <c r="I82" i="3" a="1"/>
  <c r="I82" i="3"/>
  <c r="G82" i="3"/>
  <c r="F82" i="3"/>
  <c r="C82" i="3"/>
  <c r="AN81" i="3"/>
  <c r="AM81" i="3"/>
  <c r="AL81" i="3"/>
  <c r="AK81" i="3"/>
  <c r="AJ81" i="3"/>
  <c r="AI81" i="3"/>
  <c r="AH81" i="3" a="1"/>
  <c r="AH81" i="3"/>
  <c r="AG81" i="3"/>
  <c r="AF81" i="3"/>
  <c r="AE81" i="3"/>
  <c r="AD81" i="3"/>
  <c r="AC81" i="3"/>
  <c r="AB81" i="3"/>
  <c r="AA81" i="3"/>
  <c r="Y81" i="3" a="1"/>
  <c r="Y81" i="3"/>
  <c r="X81" i="3" a="1"/>
  <c r="X81" i="3"/>
  <c r="W81" i="3" a="1"/>
  <c r="W81" i="3"/>
  <c r="V81" i="3" a="1"/>
  <c r="V81" i="3"/>
  <c r="T81" i="3"/>
  <c r="S81" i="3"/>
  <c r="R81" i="3"/>
  <c r="Q81" i="3"/>
  <c r="P81" i="3"/>
  <c r="O81" i="3"/>
  <c r="N81" i="3"/>
  <c r="M81" i="3"/>
  <c r="L81" i="3" a="1"/>
  <c r="L81" i="3"/>
  <c r="K81" i="3"/>
  <c r="J81" i="3"/>
  <c r="I81" i="3" a="1"/>
  <c r="I81" i="3"/>
  <c r="G81" i="3"/>
  <c r="F81" i="3"/>
  <c r="C81" i="3"/>
  <c r="AN80" i="3"/>
  <c r="AM80" i="3"/>
  <c r="AL80" i="3"/>
  <c r="AK80" i="3"/>
  <c r="AJ80" i="3"/>
  <c r="AI80" i="3"/>
  <c r="AH80" i="3" a="1"/>
  <c r="AH80" i="3"/>
  <c r="AG80" i="3"/>
  <c r="AF80" i="3"/>
  <c r="AE80" i="3"/>
  <c r="AD80" i="3"/>
  <c r="AC80" i="3"/>
  <c r="AB80" i="3"/>
  <c r="AA80" i="3"/>
  <c r="Y80" i="3" a="1"/>
  <c r="Y80" i="3"/>
  <c r="X80" i="3" a="1"/>
  <c r="X80" i="3"/>
  <c r="W80" i="3" a="1"/>
  <c r="W80" i="3"/>
  <c r="V80" i="3" a="1"/>
  <c r="V80" i="3"/>
  <c r="T80" i="3"/>
  <c r="S80" i="3"/>
  <c r="R80" i="3"/>
  <c r="Q80" i="3"/>
  <c r="P80" i="3"/>
  <c r="O80" i="3"/>
  <c r="N80" i="3"/>
  <c r="M80" i="3"/>
  <c r="L80" i="3" a="1"/>
  <c r="L80" i="3"/>
  <c r="K80" i="3"/>
  <c r="J80" i="3"/>
  <c r="I80" i="3" a="1"/>
  <c r="I80" i="3"/>
  <c r="G80" i="3"/>
  <c r="F80" i="3"/>
  <c r="C80" i="3"/>
  <c r="AN79" i="3"/>
  <c r="AM79" i="3"/>
  <c r="AL79" i="3"/>
  <c r="AK79" i="3"/>
  <c r="AJ79" i="3"/>
  <c r="AI79" i="3"/>
  <c r="AH79" i="3" a="1"/>
  <c r="AH79" i="3"/>
  <c r="AG79" i="3"/>
  <c r="AF79" i="3"/>
  <c r="AE79" i="3"/>
  <c r="AD79" i="3"/>
  <c r="AC79" i="3"/>
  <c r="AB79" i="3"/>
  <c r="AA79" i="3"/>
  <c r="Y79" i="3" a="1"/>
  <c r="Y79" i="3"/>
  <c r="X79" i="3" a="1"/>
  <c r="X79" i="3"/>
  <c r="W79" i="3" a="1"/>
  <c r="W79" i="3"/>
  <c r="V79" i="3" a="1"/>
  <c r="V79" i="3"/>
  <c r="T79" i="3"/>
  <c r="S79" i="3"/>
  <c r="R79" i="3"/>
  <c r="Q79" i="3"/>
  <c r="P79" i="3"/>
  <c r="O79" i="3"/>
  <c r="N79" i="3"/>
  <c r="M79" i="3"/>
  <c r="L79" i="3" a="1"/>
  <c r="L79" i="3"/>
  <c r="K79" i="3"/>
  <c r="J79" i="3"/>
  <c r="I79" i="3" a="1"/>
  <c r="I79" i="3"/>
  <c r="G79" i="3"/>
  <c r="F79" i="3"/>
  <c r="C79" i="3"/>
  <c r="AN78" i="3"/>
  <c r="AM78" i="3"/>
  <c r="AL78" i="3"/>
  <c r="AK78" i="3"/>
  <c r="AJ78" i="3"/>
  <c r="AI78" i="3"/>
  <c r="AH78" i="3" a="1"/>
  <c r="AH78" i="3"/>
  <c r="AG78" i="3"/>
  <c r="AF78" i="3"/>
  <c r="AE78" i="3"/>
  <c r="AD78" i="3"/>
  <c r="AC78" i="3"/>
  <c r="AB78" i="3"/>
  <c r="AA78" i="3"/>
  <c r="Y78" i="3" a="1"/>
  <c r="Y78" i="3"/>
  <c r="X78" i="3" a="1"/>
  <c r="X78" i="3"/>
  <c r="W78" i="3" a="1"/>
  <c r="W78" i="3"/>
  <c r="V78" i="3" a="1"/>
  <c r="V78" i="3"/>
  <c r="T78" i="3"/>
  <c r="S78" i="3"/>
  <c r="R78" i="3"/>
  <c r="Q78" i="3"/>
  <c r="P78" i="3"/>
  <c r="O78" i="3"/>
  <c r="N78" i="3"/>
  <c r="M78" i="3"/>
  <c r="L78" i="3" a="1"/>
  <c r="L78" i="3"/>
  <c r="K78" i="3"/>
  <c r="J78" i="3"/>
  <c r="I78" i="3" a="1"/>
  <c r="I78" i="3"/>
  <c r="G78" i="3"/>
  <c r="F78" i="3"/>
  <c r="C78" i="3"/>
  <c r="AN77" i="3"/>
  <c r="AM77" i="3"/>
  <c r="AL77" i="3"/>
  <c r="AK77" i="3"/>
  <c r="AJ77" i="3"/>
  <c r="AI77" i="3"/>
  <c r="AH77" i="3" a="1"/>
  <c r="AH77" i="3"/>
  <c r="AG77" i="3"/>
  <c r="AF77" i="3"/>
  <c r="AE77" i="3"/>
  <c r="AD77" i="3"/>
  <c r="AC77" i="3"/>
  <c r="AB77" i="3"/>
  <c r="AA77" i="3"/>
  <c r="Y77" i="3" a="1"/>
  <c r="Y77" i="3"/>
  <c r="X77" i="3" a="1"/>
  <c r="X77" i="3"/>
  <c r="W77" i="3" a="1"/>
  <c r="W77" i="3"/>
  <c r="V77" i="3" a="1"/>
  <c r="V77" i="3"/>
  <c r="T77" i="3"/>
  <c r="S77" i="3"/>
  <c r="R77" i="3"/>
  <c r="Q77" i="3"/>
  <c r="P77" i="3"/>
  <c r="O77" i="3"/>
  <c r="N77" i="3"/>
  <c r="M77" i="3"/>
  <c r="L77" i="3" a="1"/>
  <c r="L77" i="3"/>
  <c r="K77" i="3"/>
  <c r="J77" i="3"/>
  <c r="I77" i="3" a="1"/>
  <c r="I77" i="3"/>
  <c r="G77" i="3"/>
  <c r="F77" i="3"/>
  <c r="C77" i="3"/>
  <c r="AN76" i="3"/>
  <c r="AM76" i="3"/>
  <c r="AL76" i="3"/>
  <c r="AK76" i="3"/>
  <c r="AJ76" i="3"/>
  <c r="AI76" i="3"/>
  <c r="AH76" i="3" a="1"/>
  <c r="AH76" i="3"/>
  <c r="AG76" i="3"/>
  <c r="AF76" i="3"/>
  <c r="AE76" i="3"/>
  <c r="AD76" i="3"/>
  <c r="AC76" i="3"/>
  <c r="AB76" i="3"/>
  <c r="AA76" i="3"/>
  <c r="Y76" i="3" a="1"/>
  <c r="Y76" i="3"/>
  <c r="X76" i="3" a="1"/>
  <c r="X76" i="3"/>
  <c r="W76" i="3" a="1"/>
  <c r="W76" i="3"/>
  <c r="V76" i="3" a="1"/>
  <c r="V76" i="3"/>
  <c r="T76" i="3"/>
  <c r="S76" i="3"/>
  <c r="R76" i="3"/>
  <c r="Q76" i="3"/>
  <c r="P76" i="3"/>
  <c r="O76" i="3"/>
  <c r="N76" i="3"/>
  <c r="M76" i="3"/>
  <c r="L76" i="3" a="1"/>
  <c r="L76" i="3"/>
  <c r="K76" i="3"/>
  <c r="J76" i="3"/>
  <c r="I76" i="3" a="1"/>
  <c r="I76" i="3"/>
  <c r="G76" i="3"/>
  <c r="F76" i="3"/>
  <c r="C76" i="3"/>
  <c r="AN75" i="3"/>
  <c r="AM75" i="3"/>
  <c r="AL75" i="3"/>
  <c r="AK75" i="3"/>
  <c r="AJ75" i="3"/>
  <c r="AI75" i="3"/>
  <c r="AH75" i="3" a="1"/>
  <c r="AH75" i="3"/>
  <c r="AG75" i="3"/>
  <c r="AF75" i="3"/>
  <c r="AE75" i="3"/>
  <c r="AD75" i="3"/>
  <c r="AC75" i="3"/>
  <c r="AB75" i="3"/>
  <c r="AA75" i="3"/>
  <c r="Y75" i="3" a="1"/>
  <c r="Y75" i="3"/>
  <c r="X75" i="3" a="1"/>
  <c r="X75" i="3"/>
  <c r="W75" i="3" a="1"/>
  <c r="W75" i="3"/>
  <c r="V75" i="3" a="1"/>
  <c r="V75" i="3"/>
  <c r="T75" i="3"/>
  <c r="S75" i="3"/>
  <c r="R75" i="3"/>
  <c r="Q75" i="3"/>
  <c r="P75" i="3"/>
  <c r="O75" i="3"/>
  <c r="N75" i="3"/>
  <c r="M75" i="3"/>
  <c r="L75" i="3" a="1"/>
  <c r="L75" i="3"/>
  <c r="K75" i="3"/>
  <c r="J75" i="3"/>
  <c r="I75" i="3" a="1"/>
  <c r="I75" i="3"/>
  <c r="G75" i="3"/>
  <c r="F75" i="3"/>
  <c r="C75" i="3"/>
  <c r="AN74" i="3"/>
  <c r="AM74" i="3"/>
  <c r="AL74" i="3"/>
  <c r="AK74" i="3"/>
  <c r="AJ74" i="3"/>
  <c r="AI74" i="3"/>
  <c r="AH74" i="3" a="1"/>
  <c r="AH74" i="3"/>
  <c r="AG74" i="3"/>
  <c r="AF74" i="3"/>
  <c r="AE74" i="3"/>
  <c r="AD74" i="3"/>
  <c r="AC74" i="3"/>
  <c r="AB74" i="3"/>
  <c r="AA74" i="3"/>
  <c r="Y74" i="3" a="1"/>
  <c r="Y74" i="3"/>
  <c r="X74" i="3" a="1"/>
  <c r="X74" i="3"/>
  <c r="W74" i="3" a="1"/>
  <c r="W74" i="3"/>
  <c r="V74" i="3" a="1"/>
  <c r="V74" i="3"/>
  <c r="T74" i="3"/>
  <c r="S74" i="3"/>
  <c r="R74" i="3"/>
  <c r="Q74" i="3"/>
  <c r="P74" i="3"/>
  <c r="O74" i="3"/>
  <c r="N74" i="3"/>
  <c r="M74" i="3"/>
  <c r="L74" i="3" a="1"/>
  <c r="L74" i="3"/>
  <c r="K74" i="3"/>
  <c r="J74" i="3"/>
  <c r="I74" i="3" a="1"/>
  <c r="I74" i="3"/>
  <c r="G74" i="3"/>
  <c r="F74" i="3"/>
  <c r="C74" i="3"/>
  <c r="AN73" i="3"/>
  <c r="AM73" i="3"/>
  <c r="AL73" i="3"/>
  <c r="AK73" i="3"/>
  <c r="AJ73" i="3"/>
  <c r="AI73" i="3"/>
  <c r="AH73" i="3" a="1"/>
  <c r="AH73" i="3"/>
  <c r="AG73" i="3"/>
  <c r="AF73" i="3"/>
  <c r="AE73" i="3"/>
  <c r="AD73" i="3"/>
  <c r="AC73" i="3"/>
  <c r="AB73" i="3"/>
  <c r="AA73" i="3"/>
  <c r="Y73" i="3" a="1"/>
  <c r="Y73" i="3"/>
  <c r="X73" i="3" a="1"/>
  <c r="X73" i="3"/>
  <c r="W73" i="3" a="1"/>
  <c r="W73" i="3"/>
  <c r="V73" i="3" a="1"/>
  <c r="V73" i="3"/>
  <c r="T73" i="3"/>
  <c r="S73" i="3"/>
  <c r="R73" i="3"/>
  <c r="Q73" i="3"/>
  <c r="P73" i="3"/>
  <c r="O73" i="3"/>
  <c r="N73" i="3"/>
  <c r="M73" i="3"/>
  <c r="L73" i="3" a="1"/>
  <c r="L73" i="3"/>
  <c r="K73" i="3"/>
  <c r="J73" i="3"/>
  <c r="I73" i="3" a="1"/>
  <c r="I73" i="3"/>
  <c r="G73" i="3"/>
  <c r="F73" i="3"/>
  <c r="C73" i="3"/>
  <c r="AN72" i="3"/>
  <c r="AM72" i="3"/>
  <c r="AL72" i="3"/>
  <c r="AK72" i="3"/>
  <c r="AJ72" i="3"/>
  <c r="AI72" i="3"/>
  <c r="AH72" i="3" a="1"/>
  <c r="AH72" i="3"/>
  <c r="AG72" i="3"/>
  <c r="AF72" i="3"/>
  <c r="AE72" i="3"/>
  <c r="AD72" i="3"/>
  <c r="AC72" i="3"/>
  <c r="AB72" i="3"/>
  <c r="AA72" i="3"/>
  <c r="Y72" i="3" a="1"/>
  <c r="Y72" i="3"/>
  <c r="X72" i="3" a="1"/>
  <c r="X72" i="3"/>
  <c r="W72" i="3" a="1"/>
  <c r="W72" i="3"/>
  <c r="V72" i="3" a="1"/>
  <c r="V72" i="3"/>
  <c r="T72" i="3"/>
  <c r="S72" i="3"/>
  <c r="R72" i="3"/>
  <c r="Q72" i="3"/>
  <c r="P72" i="3"/>
  <c r="O72" i="3"/>
  <c r="N72" i="3"/>
  <c r="M72" i="3"/>
  <c r="L72" i="3" a="1"/>
  <c r="L72" i="3"/>
  <c r="K72" i="3"/>
  <c r="J72" i="3"/>
  <c r="I72" i="3" a="1"/>
  <c r="I72" i="3"/>
  <c r="G72" i="3"/>
  <c r="F72" i="3"/>
  <c r="C72" i="3"/>
  <c r="AN71" i="3"/>
  <c r="AM71" i="3"/>
  <c r="AL71" i="3"/>
  <c r="AK71" i="3"/>
  <c r="AJ71" i="3"/>
  <c r="AI71" i="3"/>
  <c r="AH71" i="3" a="1"/>
  <c r="AH71" i="3"/>
  <c r="AG71" i="3"/>
  <c r="AF71" i="3"/>
  <c r="AE71" i="3"/>
  <c r="AD71" i="3"/>
  <c r="AC71" i="3"/>
  <c r="AB71" i="3"/>
  <c r="AA71" i="3"/>
  <c r="Y71" i="3" a="1"/>
  <c r="Y71" i="3"/>
  <c r="X71" i="3" a="1"/>
  <c r="X71" i="3"/>
  <c r="W71" i="3" a="1"/>
  <c r="W71" i="3"/>
  <c r="V71" i="3" a="1"/>
  <c r="V71" i="3"/>
  <c r="T71" i="3"/>
  <c r="S71" i="3"/>
  <c r="R71" i="3"/>
  <c r="Q71" i="3"/>
  <c r="P71" i="3"/>
  <c r="O71" i="3"/>
  <c r="N71" i="3"/>
  <c r="M71" i="3"/>
  <c r="L71" i="3" a="1"/>
  <c r="L71" i="3"/>
  <c r="K71" i="3"/>
  <c r="J71" i="3"/>
  <c r="I71" i="3" a="1"/>
  <c r="I71" i="3"/>
  <c r="G71" i="3"/>
  <c r="F71" i="3"/>
  <c r="C71" i="3"/>
  <c r="AN70" i="3"/>
  <c r="AM70" i="3"/>
  <c r="AL70" i="3"/>
  <c r="AK70" i="3"/>
  <c r="AJ70" i="3"/>
  <c r="AI70" i="3"/>
  <c r="AH70" i="3" a="1"/>
  <c r="AH70" i="3"/>
  <c r="AG70" i="3"/>
  <c r="AF70" i="3"/>
  <c r="AE70" i="3"/>
  <c r="AD70" i="3"/>
  <c r="AC70" i="3"/>
  <c r="AB70" i="3"/>
  <c r="AA70" i="3"/>
  <c r="Y70" i="3" a="1"/>
  <c r="Y70" i="3"/>
  <c r="X70" i="3" a="1"/>
  <c r="X70" i="3"/>
  <c r="W70" i="3" a="1"/>
  <c r="W70" i="3"/>
  <c r="V70" i="3" a="1"/>
  <c r="V70" i="3"/>
  <c r="T70" i="3"/>
  <c r="S70" i="3"/>
  <c r="R70" i="3"/>
  <c r="Q70" i="3"/>
  <c r="P70" i="3"/>
  <c r="O70" i="3"/>
  <c r="N70" i="3"/>
  <c r="M70" i="3"/>
  <c r="L70" i="3" a="1"/>
  <c r="L70" i="3"/>
  <c r="K70" i="3"/>
  <c r="J70" i="3"/>
  <c r="I70" i="3" a="1"/>
  <c r="I70" i="3"/>
  <c r="G70" i="3"/>
  <c r="F70" i="3"/>
  <c r="C70" i="3"/>
  <c r="AN69" i="3"/>
  <c r="AM69" i="3"/>
  <c r="AL69" i="3"/>
  <c r="AK69" i="3"/>
  <c r="AJ69" i="3"/>
  <c r="AI69" i="3"/>
  <c r="AH69" i="3" a="1"/>
  <c r="AH69" i="3"/>
  <c r="AG69" i="3"/>
  <c r="AF69" i="3"/>
  <c r="AE69" i="3"/>
  <c r="AD69" i="3"/>
  <c r="AC69" i="3"/>
  <c r="AB69" i="3"/>
  <c r="AA69" i="3"/>
  <c r="Y69" i="3" a="1"/>
  <c r="Y69" i="3"/>
  <c r="X69" i="3" a="1"/>
  <c r="X69" i="3"/>
  <c r="W69" i="3" a="1"/>
  <c r="W69" i="3"/>
  <c r="V69" i="3" a="1"/>
  <c r="V69" i="3"/>
  <c r="T69" i="3"/>
  <c r="S69" i="3"/>
  <c r="R69" i="3"/>
  <c r="Q69" i="3"/>
  <c r="P69" i="3"/>
  <c r="O69" i="3"/>
  <c r="N69" i="3"/>
  <c r="M69" i="3"/>
  <c r="L69" i="3" a="1"/>
  <c r="L69" i="3"/>
  <c r="K69" i="3"/>
  <c r="J69" i="3"/>
  <c r="I69" i="3" a="1"/>
  <c r="I69" i="3"/>
  <c r="G69" i="3"/>
  <c r="F69" i="3"/>
  <c r="C69" i="3"/>
  <c r="AN68" i="3"/>
  <c r="AM68" i="3"/>
  <c r="AL68" i="3"/>
  <c r="AK68" i="3"/>
  <c r="AJ68" i="3"/>
  <c r="AI68" i="3"/>
  <c r="AH68" i="3" a="1"/>
  <c r="AH68" i="3"/>
  <c r="AG68" i="3"/>
  <c r="AF68" i="3"/>
  <c r="AE68" i="3"/>
  <c r="AD68" i="3"/>
  <c r="AC68" i="3"/>
  <c r="AB68" i="3"/>
  <c r="AA68" i="3"/>
  <c r="Y68" i="3" a="1"/>
  <c r="Y68" i="3"/>
  <c r="X68" i="3" a="1"/>
  <c r="X68" i="3"/>
  <c r="W68" i="3" a="1"/>
  <c r="W68" i="3"/>
  <c r="V68" i="3" a="1"/>
  <c r="V68" i="3"/>
  <c r="T68" i="3"/>
  <c r="S68" i="3"/>
  <c r="R68" i="3"/>
  <c r="Q68" i="3"/>
  <c r="P68" i="3"/>
  <c r="O68" i="3"/>
  <c r="N68" i="3"/>
  <c r="M68" i="3"/>
  <c r="L68" i="3" a="1"/>
  <c r="L68" i="3"/>
  <c r="K68" i="3"/>
  <c r="J68" i="3"/>
  <c r="I68" i="3" a="1"/>
  <c r="I68" i="3"/>
  <c r="G68" i="3"/>
  <c r="F68" i="3"/>
  <c r="C68" i="3"/>
  <c r="AN67" i="3"/>
  <c r="AM67" i="3"/>
  <c r="AL67" i="3"/>
  <c r="AK67" i="3"/>
  <c r="AJ67" i="3"/>
  <c r="AI67" i="3"/>
  <c r="AH67" i="3" a="1"/>
  <c r="AH67" i="3"/>
  <c r="AG67" i="3"/>
  <c r="AF67" i="3"/>
  <c r="AE67" i="3"/>
  <c r="AD67" i="3"/>
  <c r="AC67" i="3"/>
  <c r="AB67" i="3"/>
  <c r="AA67" i="3"/>
  <c r="Y67" i="3" a="1"/>
  <c r="Y67" i="3"/>
  <c r="X67" i="3" a="1"/>
  <c r="X67" i="3"/>
  <c r="W67" i="3" a="1"/>
  <c r="W67" i="3"/>
  <c r="V67" i="3" a="1"/>
  <c r="V67" i="3"/>
  <c r="T67" i="3"/>
  <c r="S67" i="3"/>
  <c r="R67" i="3"/>
  <c r="Q67" i="3"/>
  <c r="P67" i="3"/>
  <c r="O67" i="3"/>
  <c r="N67" i="3"/>
  <c r="M67" i="3"/>
  <c r="L67" i="3" a="1"/>
  <c r="L67" i="3"/>
  <c r="K67" i="3"/>
  <c r="J67" i="3"/>
  <c r="I67" i="3" a="1"/>
  <c r="I67" i="3"/>
  <c r="G67" i="3"/>
  <c r="F67" i="3"/>
  <c r="C67" i="3"/>
  <c r="AN66" i="3"/>
  <c r="AM66" i="3"/>
  <c r="AL66" i="3"/>
  <c r="AK66" i="3"/>
  <c r="AJ66" i="3"/>
  <c r="AI66" i="3"/>
  <c r="AH66" i="3" a="1"/>
  <c r="AH66" i="3"/>
  <c r="AG66" i="3"/>
  <c r="AF66" i="3"/>
  <c r="AE66" i="3"/>
  <c r="AD66" i="3"/>
  <c r="AC66" i="3"/>
  <c r="AB66" i="3"/>
  <c r="AA66" i="3"/>
  <c r="Y66" i="3" a="1"/>
  <c r="Y66" i="3"/>
  <c r="X66" i="3" a="1"/>
  <c r="X66" i="3"/>
  <c r="W66" i="3" a="1"/>
  <c r="W66" i="3"/>
  <c r="V66" i="3" a="1"/>
  <c r="V66" i="3"/>
  <c r="T66" i="3"/>
  <c r="S66" i="3"/>
  <c r="R66" i="3"/>
  <c r="Q66" i="3"/>
  <c r="P66" i="3"/>
  <c r="O66" i="3"/>
  <c r="N66" i="3"/>
  <c r="M66" i="3"/>
  <c r="L66" i="3" a="1"/>
  <c r="L66" i="3"/>
  <c r="K66" i="3"/>
  <c r="J66" i="3"/>
  <c r="I66" i="3" a="1"/>
  <c r="I66" i="3"/>
  <c r="G66" i="3"/>
  <c r="F66" i="3"/>
  <c r="C66" i="3"/>
  <c r="AN65" i="3"/>
  <c r="AM65" i="3"/>
  <c r="AL65" i="3"/>
  <c r="AK65" i="3"/>
  <c r="AJ65" i="3"/>
  <c r="AI65" i="3"/>
  <c r="AH65" i="3" a="1"/>
  <c r="AH65" i="3"/>
  <c r="AG65" i="3"/>
  <c r="AF65" i="3"/>
  <c r="AE65" i="3"/>
  <c r="AD65" i="3"/>
  <c r="AC65" i="3"/>
  <c r="AB65" i="3"/>
  <c r="AA65" i="3"/>
  <c r="Y65" i="3" a="1"/>
  <c r="Y65" i="3"/>
  <c r="X65" i="3" a="1"/>
  <c r="X65" i="3"/>
  <c r="W65" i="3" a="1"/>
  <c r="W65" i="3"/>
  <c r="V65" i="3" a="1"/>
  <c r="V65" i="3"/>
  <c r="T65" i="3"/>
  <c r="S65" i="3"/>
  <c r="R65" i="3"/>
  <c r="Q65" i="3"/>
  <c r="P65" i="3"/>
  <c r="O65" i="3"/>
  <c r="N65" i="3"/>
  <c r="M65" i="3"/>
  <c r="L65" i="3" a="1"/>
  <c r="L65" i="3"/>
  <c r="K65" i="3"/>
  <c r="J65" i="3"/>
  <c r="I65" i="3" a="1"/>
  <c r="I65" i="3"/>
  <c r="G65" i="3"/>
  <c r="F65" i="3"/>
  <c r="C65" i="3"/>
  <c r="AN64" i="3"/>
  <c r="AM64" i="3"/>
  <c r="AL64" i="3"/>
  <c r="AK64" i="3"/>
  <c r="AJ64" i="3"/>
  <c r="AI64" i="3"/>
  <c r="AH64" i="3" a="1"/>
  <c r="AH64" i="3"/>
  <c r="AG64" i="3"/>
  <c r="AF64" i="3"/>
  <c r="AE64" i="3"/>
  <c r="AD64" i="3"/>
  <c r="AC64" i="3"/>
  <c r="AB64" i="3"/>
  <c r="AA64" i="3"/>
  <c r="Y64" i="3" a="1"/>
  <c r="Y64" i="3"/>
  <c r="X64" i="3" a="1"/>
  <c r="X64" i="3"/>
  <c r="W64" i="3" a="1"/>
  <c r="W64" i="3"/>
  <c r="V64" i="3" a="1"/>
  <c r="V64" i="3"/>
  <c r="T64" i="3"/>
  <c r="S64" i="3"/>
  <c r="R64" i="3"/>
  <c r="Q64" i="3"/>
  <c r="P64" i="3"/>
  <c r="O64" i="3"/>
  <c r="N64" i="3"/>
  <c r="M64" i="3"/>
  <c r="L64" i="3" a="1"/>
  <c r="L64" i="3"/>
  <c r="K64" i="3"/>
  <c r="J64" i="3"/>
  <c r="I64" i="3" a="1"/>
  <c r="I64" i="3"/>
  <c r="G64" i="3"/>
  <c r="F64" i="3"/>
  <c r="C64" i="3"/>
  <c r="AN63" i="3"/>
  <c r="AM63" i="3"/>
  <c r="AL63" i="3"/>
  <c r="AK63" i="3"/>
  <c r="AJ63" i="3"/>
  <c r="AI63" i="3"/>
  <c r="AH63" i="3" a="1"/>
  <c r="AH63" i="3"/>
  <c r="AG63" i="3"/>
  <c r="AF63" i="3"/>
  <c r="AE63" i="3"/>
  <c r="AD63" i="3"/>
  <c r="AC63" i="3"/>
  <c r="AB63" i="3"/>
  <c r="AA63" i="3"/>
  <c r="Y63" i="3" a="1"/>
  <c r="Y63" i="3"/>
  <c r="X63" i="3" a="1"/>
  <c r="X63" i="3"/>
  <c r="W63" i="3" a="1"/>
  <c r="W63" i="3"/>
  <c r="V63" i="3" a="1"/>
  <c r="V63" i="3"/>
  <c r="T63" i="3"/>
  <c r="S63" i="3"/>
  <c r="R63" i="3"/>
  <c r="Q63" i="3"/>
  <c r="P63" i="3"/>
  <c r="O63" i="3"/>
  <c r="N63" i="3"/>
  <c r="M63" i="3"/>
  <c r="L63" i="3" a="1"/>
  <c r="L63" i="3"/>
  <c r="K63" i="3"/>
  <c r="J63" i="3"/>
  <c r="I63" i="3" a="1"/>
  <c r="I63" i="3"/>
  <c r="G63" i="3"/>
  <c r="F63" i="3"/>
  <c r="C63" i="3"/>
  <c r="AN62" i="3"/>
  <c r="AM62" i="3"/>
  <c r="AL62" i="3"/>
  <c r="AK62" i="3"/>
  <c r="AJ62" i="3"/>
  <c r="AI62" i="3"/>
  <c r="AH62" i="3" a="1"/>
  <c r="AH62" i="3"/>
  <c r="AG62" i="3"/>
  <c r="AF62" i="3"/>
  <c r="AE62" i="3"/>
  <c r="AD62" i="3"/>
  <c r="AC62" i="3"/>
  <c r="AB62" i="3"/>
  <c r="AA62" i="3"/>
  <c r="Y62" i="3" a="1"/>
  <c r="Y62" i="3"/>
  <c r="X62" i="3" a="1"/>
  <c r="X62" i="3"/>
  <c r="W62" i="3" a="1"/>
  <c r="W62" i="3"/>
  <c r="V62" i="3" a="1"/>
  <c r="V62" i="3"/>
  <c r="T62" i="3"/>
  <c r="S62" i="3"/>
  <c r="R62" i="3"/>
  <c r="Q62" i="3"/>
  <c r="P62" i="3"/>
  <c r="O62" i="3"/>
  <c r="N62" i="3"/>
  <c r="M62" i="3"/>
  <c r="L62" i="3" a="1"/>
  <c r="L62" i="3"/>
  <c r="K62" i="3"/>
  <c r="J62" i="3"/>
  <c r="I62" i="3" a="1"/>
  <c r="I62" i="3"/>
  <c r="G62" i="3"/>
  <c r="F62" i="3"/>
  <c r="C62" i="3"/>
  <c r="AN61" i="3"/>
  <c r="AM61" i="3"/>
  <c r="AL61" i="3"/>
  <c r="AK61" i="3"/>
  <c r="AJ61" i="3"/>
  <c r="AI61" i="3"/>
  <c r="AH61" i="3" a="1"/>
  <c r="AH61" i="3"/>
  <c r="AG61" i="3"/>
  <c r="AF61" i="3"/>
  <c r="AE61" i="3"/>
  <c r="AD61" i="3"/>
  <c r="AC61" i="3"/>
  <c r="AB61" i="3"/>
  <c r="AA61" i="3"/>
  <c r="Y61" i="3" a="1"/>
  <c r="Y61" i="3"/>
  <c r="X61" i="3" a="1"/>
  <c r="X61" i="3"/>
  <c r="W61" i="3" a="1"/>
  <c r="W61" i="3"/>
  <c r="V61" i="3" a="1"/>
  <c r="V61" i="3"/>
  <c r="T61" i="3"/>
  <c r="S61" i="3"/>
  <c r="R61" i="3"/>
  <c r="Q61" i="3"/>
  <c r="P61" i="3"/>
  <c r="O61" i="3"/>
  <c r="N61" i="3"/>
  <c r="M61" i="3"/>
  <c r="L61" i="3" a="1"/>
  <c r="L61" i="3"/>
  <c r="K61" i="3"/>
  <c r="J61" i="3"/>
  <c r="I61" i="3" a="1"/>
  <c r="I61" i="3"/>
  <c r="G61" i="3"/>
  <c r="F61" i="3"/>
  <c r="C61" i="3"/>
  <c r="AN60" i="3"/>
  <c r="AM60" i="3"/>
  <c r="AL60" i="3"/>
  <c r="AK60" i="3"/>
  <c r="AJ60" i="3"/>
  <c r="AI60" i="3"/>
  <c r="AH60" i="3" a="1"/>
  <c r="AH60" i="3"/>
  <c r="AG60" i="3"/>
  <c r="AF60" i="3"/>
  <c r="AE60" i="3"/>
  <c r="AD60" i="3"/>
  <c r="AC60" i="3"/>
  <c r="AB60" i="3"/>
  <c r="AA60" i="3"/>
  <c r="Y60" i="3" a="1"/>
  <c r="Y60" i="3"/>
  <c r="X60" i="3" a="1"/>
  <c r="X60" i="3"/>
  <c r="W60" i="3" a="1"/>
  <c r="W60" i="3"/>
  <c r="V60" i="3" a="1"/>
  <c r="V60" i="3"/>
  <c r="T60" i="3"/>
  <c r="S60" i="3"/>
  <c r="R60" i="3"/>
  <c r="Q60" i="3"/>
  <c r="P60" i="3"/>
  <c r="O60" i="3"/>
  <c r="N60" i="3"/>
  <c r="M60" i="3"/>
  <c r="L60" i="3" a="1"/>
  <c r="L60" i="3"/>
  <c r="K60" i="3"/>
  <c r="J60" i="3"/>
  <c r="I60" i="3" a="1"/>
  <c r="I60" i="3"/>
  <c r="G60" i="3"/>
  <c r="F60" i="3"/>
  <c r="C60" i="3"/>
  <c r="AN59" i="3"/>
  <c r="AM59" i="3"/>
  <c r="AL59" i="3"/>
  <c r="AK59" i="3"/>
  <c r="AJ59" i="3"/>
  <c r="AI59" i="3"/>
  <c r="AH59" i="3" a="1"/>
  <c r="AH59" i="3"/>
  <c r="AG59" i="3"/>
  <c r="AF59" i="3"/>
  <c r="AE59" i="3"/>
  <c r="AD59" i="3"/>
  <c r="AC59" i="3"/>
  <c r="AB59" i="3"/>
  <c r="AA59" i="3"/>
  <c r="Y59" i="3" a="1"/>
  <c r="Y59" i="3"/>
  <c r="X59" i="3" a="1"/>
  <c r="X59" i="3"/>
  <c r="W59" i="3" a="1"/>
  <c r="W59" i="3"/>
  <c r="V59" i="3" a="1"/>
  <c r="V59" i="3"/>
  <c r="T59" i="3"/>
  <c r="S59" i="3"/>
  <c r="R59" i="3"/>
  <c r="Q59" i="3"/>
  <c r="P59" i="3"/>
  <c r="O59" i="3"/>
  <c r="N59" i="3"/>
  <c r="M59" i="3"/>
  <c r="L59" i="3" a="1"/>
  <c r="L59" i="3"/>
  <c r="K59" i="3"/>
  <c r="J59" i="3"/>
  <c r="I59" i="3" a="1"/>
  <c r="I59" i="3"/>
  <c r="G59" i="3"/>
  <c r="F59" i="3"/>
  <c r="C59" i="3"/>
  <c r="AN58" i="3"/>
  <c r="AM58" i="3"/>
  <c r="AL58" i="3"/>
  <c r="AK58" i="3"/>
  <c r="AJ58" i="3"/>
  <c r="AI58" i="3"/>
  <c r="AH58" i="3" a="1"/>
  <c r="AH58" i="3"/>
  <c r="AG58" i="3"/>
  <c r="AF58" i="3"/>
  <c r="AE58" i="3"/>
  <c r="AD58" i="3"/>
  <c r="AC58" i="3"/>
  <c r="AB58" i="3"/>
  <c r="AA58" i="3"/>
  <c r="Y58" i="3" a="1"/>
  <c r="Y58" i="3"/>
  <c r="X58" i="3" a="1"/>
  <c r="X58" i="3"/>
  <c r="W58" i="3" a="1"/>
  <c r="W58" i="3"/>
  <c r="V58" i="3" a="1"/>
  <c r="V58" i="3"/>
  <c r="T58" i="3"/>
  <c r="S58" i="3"/>
  <c r="R58" i="3"/>
  <c r="Q58" i="3"/>
  <c r="P58" i="3"/>
  <c r="O58" i="3"/>
  <c r="N58" i="3"/>
  <c r="M58" i="3"/>
  <c r="L58" i="3" a="1"/>
  <c r="L58" i="3"/>
  <c r="K58" i="3"/>
  <c r="J58" i="3"/>
  <c r="I58" i="3" a="1"/>
  <c r="I58" i="3"/>
  <c r="G58" i="3"/>
  <c r="F58" i="3"/>
  <c r="C58" i="3"/>
  <c r="AN57" i="3"/>
  <c r="AM57" i="3"/>
  <c r="AL57" i="3"/>
  <c r="AK57" i="3"/>
  <c r="AJ57" i="3"/>
  <c r="AI57" i="3"/>
  <c r="AH57" i="3" a="1"/>
  <c r="AH57" i="3"/>
  <c r="AG57" i="3"/>
  <c r="AF57" i="3"/>
  <c r="AE57" i="3"/>
  <c r="AD57" i="3"/>
  <c r="AC57" i="3"/>
  <c r="AB57" i="3"/>
  <c r="AA57" i="3"/>
  <c r="Y57" i="3" a="1"/>
  <c r="Y57" i="3"/>
  <c r="X57" i="3" a="1"/>
  <c r="X57" i="3"/>
  <c r="W57" i="3" a="1"/>
  <c r="W57" i="3"/>
  <c r="V57" i="3" a="1"/>
  <c r="V57" i="3"/>
  <c r="T57" i="3"/>
  <c r="S57" i="3"/>
  <c r="R57" i="3"/>
  <c r="Q57" i="3"/>
  <c r="P57" i="3"/>
  <c r="O57" i="3"/>
  <c r="N57" i="3"/>
  <c r="M57" i="3"/>
  <c r="L57" i="3" a="1"/>
  <c r="L57" i="3"/>
  <c r="K57" i="3"/>
  <c r="J57" i="3"/>
  <c r="I57" i="3" a="1"/>
  <c r="I57" i="3"/>
  <c r="G57" i="3"/>
  <c r="F57" i="3"/>
  <c r="C57" i="3"/>
  <c r="AN56" i="3"/>
  <c r="AM56" i="3"/>
  <c r="AL56" i="3"/>
  <c r="AK56" i="3"/>
  <c r="AJ56" i="3"/>
  <c r="AI56" i="3"/>
  <c r="AH56" i="3" a="1"/>
  <c r="AH56" i="3"/>
  <c r="AG56" i="3"/>
  <c r="AF56" i="3"/>
  <c r="AE56" i="3"/>
  <c r="AD56" i="3"/>
  <c r="AC56" i="3"/>
  <c r="AB56" i="3"/>
  <c r="AA56" i="3"/>
  <c r="Y56" i="3" a="1"/>
  <c r="Y56" i="3"/>
  <c r="X56" i="3" a="1"/>
  <c r="X56" i="3"/>
  <c r="W56" i="3" a="1"/>
  <c r="W56" i="3"/>
  <c r="V56" i="3" a="1"/>
  <c r="V56" i="3"/>
  <c r="T56" i="3"/>
  <c r="S56" i="3"/>
  <c r="R56" i="3"/>
  <c r="Q56" i="3"/>
  <c r="P56" i="3"/>
  <c r="O56" i="3"/>
  <c r="N56" i="3"/>
  <c r="M56" i="3"/>
  <c r="L56" i="3" a="1"/>
  <c r="L56" i="3"/>
  <c r="K56" i="3"/>
  <c r="J56" i="3"/>
  <c r="I56" i="3" a="1"/>
  <c r="I56" i="3"/>
  <c r="G56" i="3"/>
  <c r="F56" i="3"/>
  <c r="C56" i="3"/>
  <c r="AN55" i="3"/>
  <c r="AM55" i="3"/>
  <c r="AL55" i="3"/>
  <c r="AK55" i="3"/>
  <c r="AJ55" i="3"/>
  <c r="AI55" i="3"/>
  <c r="AH55" i="3" a="1"/>
  <c r="AH55" i="3"/>
  <c r="AG55" i="3"/>
  <c r="AF55" i="3"/>
  <c r="AE55" i="3"/>
  <c r="AD55" i="3"/>
  <c r="AC55" i="3"/>
  <c r="AB55" i="3"/>
  <c r="AA55" i="3"/>
  <c r="Y55" i="3" a="1"/>
  <c r="Y55" i="3"/>
  <c r="X55" i="3" a="1"/>
  <c r="X55" i="3"/>
  <c r="W55" i="3" a="1"/>
  <c r="W55" i="3"/>
  <c r="V55" i="3" a="1"/>
  <c r="V55" i="3"/>
  <c r="T55" i="3"/>
  <c r="S55" i="3"/>
  <c r="R55" i="3"/>
  <c r="Q55" i="3"/>
  <c r="P55" i="3"/>
  <c r="O55" i="3"/>
  <c r="N55" i="3"/>
  <c r="M55" i="3"/>
  <c r="L55" i="3" a="1"/>
  <c r="L55" i="3"/>
  <c r="K55" i="3"/>
  <c r="J55" i="3"/>
  <c r="I55" i="3" a="1"/>
  <c r="I55" i="3"/>
  <c r="G55" i="3"/>
  <c r="F55" i="3"/>
  <c r="C55" i="3"/>
  <c r="AN54" i="3"/>
  <c r="AM54" i="3"/>
  <c r="AL54" i="3"/>
  <c r="AK54" i="3"/>
  <c r="AJ54" i="3"/>
  <c r="AI54" i="3"/>
  <c r="AH54" i="3" a="1"/>
  <c r="AH54" i="3"/>
  <c r="AG54" i="3"/>
  <c r="AF54" i="3"/>
  <c r="AE54" i="3"/>
  <c r="AD54" i="3"/>
  <c r="AC54" i="3"/>
  <c r="AB54" i="3"/>
  <c r="AA54" i="3"/>
  <c r="Y54" i="3" a="1"/>
  <c r="Y54" i="3"/>
  <c r="X54" i="3" a="1"/>
  <c r="X54" i="3"/>
  <c r="W54" i="3" a="1"/>
  <c r="W54" i="3"/>
  <c r="V54" i="3" a="1"/>
  <c r="V54" i="3"/>
  <c r="T54" i="3"/>
  <c r="S54" i="3"/>
  <c r="R54" i="3"/>
  <c r="Q54" i="3"/>
  <c r="P54" i="3"/>
  <c r="O54" i="3"/>
  <c r="N54" i="3"/>
  <c r="M54" i="3"/>
  <c r="L54" i="3" a="1"/>
  <c r="L54" i="3"/>
  <c r="K54" i="3"/>
  <c r="J54" i="3"/>
  <c r="I54" i="3" a="1"/>
  <c r="I54" i="3"/>
  <c r="G54" i="3"/>
  <c r="F54" i="3"/>
  <c r="C54" i="3"/>
  <c r="AN53" i="3"/>
  <c r="AM53" i="3"/>
  <c r="AL53" i="3"/>
  <c r="AK53" i="3"/>
  <c r="AJ53" i="3"/>
  <c r="AI53" i="3"/>
  <c r="AH53" i="3" a="1"/>
  <c r="AH53" i="3"/>
  <c r="AG53" i="3"/>
  <c r="AF53" i="3"/>
  <c r="AE53" i="3"/>
  <c r="AD53" i="3"/>
  <c r="AC53" i="3"/>
  <c r="AB53" i="3"/>
  <c r="AA53" i="3"/>
  <c r="Y53" i="3" a="1"/>
  <c r="Y53" i="3"/>
  <c r="X53" i="3" a="1"/>
  <c r="X53" i="3"/>
  <c r="W53" i="3" a="1"/>
  <c r="W53" i="3"/>
  <c r="V53" i="3" a="1"/>
  <c r="V53" i="3"/>
  <c r="T53" i="3"/>
  <c r="S53" i="3"/>
  <c r="R53" i="3"/>
  <c r="Q53" i="3"/>
  <c r="P53" i="3"/>
  <c r="O53" i="3"/>
  <c r="N53" i="3"/>
  <c r="M53" i="3"/>
  <c r="L53" i="3" a="1"/>
  <c r="L53" i="3"/>
  <c r="K53" i="3"/>
  <c r="J53" i="3"/>
  <c r="I53" i="3" a="1"/>
  <c r="I53" i="3"/>
  <c r="G53" i="3"/>
  <c r="F53" i="3"/>
  <c r="C53" i="3"/>
  <c r="AN52" i="3"/>
  <c r="AM52" i="3"/>
  <c r="AL52" i="3"/>
  <c r="AK52" i="3"/>
  <c r="AJ52" i="3"/>
  <c r="AI52" i="3"/>
  <c r="AH52" i="3" a="1"/>
  <c r="AH52" i="3"/>
  <c r="AG52" i="3"/>
  <c r="AF52" i="3"/>
  <c r="AE52" i="3"/>
  <c r="AD52" i="3"/>
  <c r="AC52" i="3"/>
  <c r="AB52" i="3"/>
  <c r="AA52" i="3"/>
  <c r="Y52" i="3" a="1"/>
  <c r="Y52" i="3"/>
  <c r="X52" i="3" a="1"/>
  <c r="X52" i="3"/>
  <c r="W52" i="3" a="1"/>
  <c r="W52" i="3"/>
  <c r="V52" i="3" a="1"/>
  <c r="V52" i="3"/>
  <c r="T52" i="3"/>
  <c r="S52" i="3"/>
  <c r="R52" i="3"/>
  <c r="Q52" i="3"/>
  <c r="P52" i="3"/>
  <c r="O52" i="3"/>
  <c r="N52" i="3"/>
  <c r="M52" i="3"/>
  <c r="L52" i="3" a="1"/>
  <c r="L52" i="3"/>
  <c r="K52" i="3"/>
  <c r="J52" i="3"/>
  <c r="I52" i="3" a="1"/>
  <c r="I52" i="3"/>
  <c r="G52" i="3"/>
  <c r="F52" i="3"/>
  <c r="C52" i="3"/>
  <c r="AN51" i="3"/>
  <c r="AM51" i="3"/>
  <c r="AL51" i="3"/>
  <c r="AK51" i="3"/>
  <c r="AJ51" i="3"/>
  <c r="AI51" i="3"/>
  <c r="AH51" i="3" a="1"/>
  <c r="AH51" i="3"/>
  <c r="AG51" i="3"/>
  <c r="AF51" i="3"/>
  <c r="AE51" i="3"/>
  <c r="AD51" i="3"/>
  <c r="AC51" i="3"/>
  <c r="AB51" i="3"/>
  <c r="AA51" i="3"/>
  <c r="Y51" i="3" a="1"/>
  <c r="Y51" i="3"/>
  <c r="X51" i="3" a="1"/>
  <c r="X51" i="3"/>
  <c r="W51" i="3" a="1"/>
  <c r="W51" i="3"/>
  <c r="V51" i="3" a="1"/>
  <c r="V51" i="3"/>
  <c r="T51" i="3"/>
  <c r="S51" i="3"/>
  <c r="R51" i="3"/>
  <c r="Q51" i="3"/>
  <c r="P51" i="3"/>
  <c r="O51" i="3"/>
  <c r="N51" i="3"/>
  <c r="M51" i="3"/>
  <c r="L51" i="3" a="1"/>
  <c r="L51" i="3"/>
  <c r="K51" i="3"/>
  <c r="J51" i="3"/>
  <c r="I51" i="3" a="1"/>
  <c r="I51" i="3"/>
  <c r="G51" i="3"/>
  <c r="F51" i="3"/>
  <c r="C51" i="3"/>
  <c r="AN50" i="3"/>
  <c r="AM50" i="3"/>
  <c r="AL50" i="3"/>
  <c r="AK50" i="3"/>
  <c r="AJ50" i="3"/>
  <c r="AI50" i="3"/>
  <c r="AH50" i="3" a="1"/>
  <c r="AH50" i="3"/>
  <c r="AG50" i="3"/>
  <c r="AF50" i="3"/>
  <c r="AE50" i="3"/>
  <c r="AD50" i="3"/>
  <c r="AC50" i="3"/>
  <c r="AB50" i="3"/>
  <c r="AA50" i="3"/>
  <c r="Y50" i="3" a="1"/>
  <c r="Y50" i="3"/>
  <c r="X50" i="3" a="1"/>
  <c r="X50" i="3"/>
  <c r="W50" i="3" a="1"/>
  <c r="W50" i="3"/>
  <c r="V50" i="3" a="1"/>
  <c r="V50" i="3"/>
  <c r="T50" i="3"/>
  <c r="S50" i="3"/>
  <c r="R50" i="3"/>
  <c r="Q50" i="3"/>
  <c r="P50" i="3"/>
  <c r="O50" i="3"/>
  <c r="N50" i="3"/>
  <c r="M50" i="3"/>
  <c r="L50" i="3" a="1"/>
  <c r="L50" i="3"/>
  <c r="K50" i="3"/>
  <c r="J50" i="3"/>
  <c r="I50" i="3" a="1"/>
  <c r="I50" i="3"/>
  <c r="G50" i="3"/>
  <c r="F50" i="3"/>
  <c r="C50" i="3"/>
  <c r="AN49" i="3"/>
  <c r="AM49" i="3"/>
  <c r="AL49" i="3"/>
  <c r="AK49" i="3"/>
  <c r="AJ49" i="3"/>
  <c r="AI49" i="3"/>
  <c r="AH49" i="3" a="1"/>
  <c r="AH49" i="3"/>
  <c r="AG49" i="3"/>
  <c r="AF49" i="3"/>
  <c r="AE49" i="3"/>
  <c r="AD49" i="3"/>
  <c r="AC49" i="3"/>
  <c r="AB49" i="3"/>
  <c r="AA49" i="3"/>
  <c r="Y49" i="3" a="1"/>
  <c r="Y49" i="3"/>
  <c r="X49" i="3" a="1"/>
  <c r="X49" i="3"/>
  <c r="W49" i="3" a="1"/>
  <c r="W49" i="3"/>
  <c r="V49" i="3" a="1"/>
  <c r="V49" i="3"/>
  <c r="T49" i="3"/>
  <c r="S49" i="3"/>
  <c r="R49" i="3"/>
  <c r="Q49" i="3"/>
  <c r="P49" i="3"/>
  <c r="O49" i="3"/>
  <c r="N49" i="3"/>
  <c r="M49" i="3"/>
  <c r="L49" i="3" a="1"/>
  <c r="L49" i="3"/>
  <c r="K49" i="3"/>
  <c r="J49" i="3"/>
  <c r="I49" i="3" a="1"/>
  <c r="I49" i="3"/>
  <c r="G49" i="3"/>
  <c r="F49" i="3"/>
  <c r="C49" i="3"/>
  <c r="AN48" i="3"/>
  <c r="AM48" i="3"/>
  <c r="AL48" i="3"/>
  <c r="AK48" i="3"/>
  <c r="AJ48" i="3"/>
  <c r="AI48" i="3"/>
  <c r="AH48" i="3" a="1"/>
  <c r="AH48" i="3"/>
  <c r="AG48" i="3"/>
  <c r="AF48" i="3"/>
  <c r="AE48" i="3"/>
  <c r="AD48" i="3"/>
  <c r="AC48" i="3"/>
  <c r="AB48" i="3"/>
  <c r="AA48" i="3"/>
  <c r="Y48" i="3" a="1"/>
  <c r="Y48" i="3"/>
  <c r="X48" i="3" a="1"/>
  <c r="X48" i="3"/>
  <c r="W48" i="3" a="1"/>
  <c r="W48" i="3"/>
  <c r="V48" i="3" a="1"/>
  <c r="V48" i="3"/>
  <c r="T48" i="3"/>
  <c r="S48" i="3"/>
  <c r="R48" i="3"/>
  <c r="Q48" i="3"/>
  <c r="P48" i="3"/>
  <c r="O48" i="3"/>
  <c r="N48" i="3"/>
  <c r="M48" i="3"/>
  <c r="L48" i="3" a="1"/>
  <c r="L48" i="3"/>
  <c r="K48" i="3"/>
  <c r="J48" i="3"/>
  <c r="I48" i="3" a="1"/>
  <c r="I48" i="3"/>
  <c r="G48" i="3"/>
  <c r="F48" i="3"/>
  <c r="C48" i="3"/>
  <c r="AN47" i="3"/>
  <c r="AM47" i="3"/>
  <c r="AL47" i="3"/>
  <c r="AK47" i="3"/>
  <c r="AJ47" i="3"/>
  <c r="AI47" i="3"/>
  <c r="AH47" i="3" a="1"/>
  <c r="AH47" i="3"/>
  <c r="AG47" i="3"/>
  <c r="AF47" i="3"/>
  <c r="AE47" i="3"/>
  <c r="AD47" i="3"/>
  <c r="AC47" i="3"/>
  <c r="AB47" i="3"/>
  <c r="AA47" i="3"/>
  <c r="Y47" i="3" a="1"/>
  <c r="Y47" i="3"/>
  <c r="X47" i="3" a="1"/>
  <c r="X47" i="3"/>
  <c r="W47" i="3" a="1"/>
  <c r="W47" i="3"/>
  <c r="V47" i="3" a="1"/>
  <c r="V47" i="3"/>
  <c r="T47" i="3"/>
  <c r="S47" i="3"/>
  <c r="R47" i="3"/>
  <c r="Q47" i="3"/>
  <c r="P47" i="3"/>
  <c r="O47" i="3"/>
  <c r="N47" i="3"/>
  <c r="M47" i="3"/>
  <c r="L47" i="3" a="1"/>
  <c r="L47" i="3"/>
  <c r="K47" i="3"/>
  <c r="J47" i="3"/>
  <c r="I47" i="3" a="1"/>
  <c r="I47" i="3"/>
  <c r="G47" i="3"/>
  <c r="F47" i="3"/>
  <c r="C47" i="3"/>
  <c r="AN46" i="3"/>
  <c r="AM46" i="3"/>
  <c r="AL46" i="3"/>
  <c r="AK46" i="3"/>
  <c r="AJ46" i="3"/>
  <c r="AI46" i="3"/>
  <c r="AH46" i="3" a="1"/>
  <c r="AH46" i="3"/>
  <c r="AG46" i="3"/>
  <c r="AF46" i="3"/>
  <c r="AE46" i="3"/>
  <c r="AD46" i="3"/>
  <c r="AC46" i="3"/>
  <c r="AB46" i="3"/>
  <c r="AA46" i="3"/>
  <c r="Y46" i="3" a="1"/>
  <c r="Y46" i="3"/>
  <c r="X46" i="3" a="1"/>
  <c r="X46" i="3"/>
  <c r="W46" i="3" a="1"/>
  <c r="W46" i="3"/>
  <c r="V46" i="3" a="1"/>
  <c r="V46" i="3"/>
  <c r="T46" i="3"/>
  <c r="S46" i="3"/>
  <c r="R46" i="3"/>
  <c r="Q46" i="3"/>
  <c r="P46" i="3"/>
  <c r="O46" i="3"/>
  <c r="N46" i="3"/>
  <c r="M46" i="3"/>
  <c r="L46" i="3" a="1"/>
  <c r="L46" i="3"/>
  <c r="K46" i="3"/>
  <c r="J46" i="3"/>
  <c r="I46" i="3" a="1"/>
  <c r="I46" i="3"/>
  <c r="G46" i="3"/>
  <c r="F46" i="3"/>
  <c r="C46" i="3"/>
  <c r="AN45" i="3"/>
  <c r="AM45" i="3"/>
  <c r="AL45" i="3"/>
  <c r="AK45" i="3"/>
  <c r="AJ45" i="3"/>
  <c r="AI45" i="3"/>
  <c r="AH45" i="3" a="1"/>
  <c r="AH45" i="3"/>
  <c r="AG45" i="3"/>
  <c r="AF45" i="3"/>
  <c r="AE45" i="3"/>
  <c r="AD45" i="3"/>
  <c r="AC45" i="3"/>
  <c r="AB45" i="3"/>
  <c r="AA45" i="3"/>
  <c r="Y45" i="3" a="1"/>
  <c r="Y45" i="3"/>
  <c r="X45" i="3" a="1"/>
  <c r="X45" i="3"/>
  <c r="W45" i="3" a="1"/>
  <c r="W45" i="3"/>
  <c r="V45" i="3" a="1"/>
  <c r="V45" i="3"/>
  <c r="T45" i="3"/>
  <c r="S45" i="3"/>
  <c r="R45" i="3"/>
  <c r="Q45" i="3"/>
  <c r="P45" i="3"/>
  <c r="O45" i="3"/>
  <c r="N45" i="3"/>
  <c r="M45" i="3"/>
  <c r="L45" i="3" a="1"/>
  <c r="L45" i="3"/>
  <c r="K45" i="3"/>
  <c r="J45" i="3"/>
  <c r="I45" i="3" a="1"/>
  <c r="I45" i="3"/>
  <c r="G45" i="3"/>
  <c r="F45" i="3"/>
  <c r="C45" i="3"/>
  <c r="AN44" i="3"/>
  <c r="AM44" i="3"/>
  <c r="AL44" i="3"/>
  <c r="AK44" i="3"/>
  <c r="AJ44" i="3"/>
  <c r="AI44" i="3"/>
  <c r="AH44" i="3" a="1"/>
  <c r="AH44" i="3"/>
  <c r="AG44" i="3"/>
  <c r="AF44" i="3"/>
  <c r="AE44" i="3"/>
  <c r="AD44" i="3"/>
  <c r="AC44" i="3"/>
  <c r="AB44" i="3"/>
  <c r="AA44" i="3"/>
  <c r="Y44" i="3" a="1"/>
  <c r="Y44" i="3"/>
  <c r="X44" i="3" a="1"/>
  <c r="X44" i="3"/>
  <c r="W44" i="3" a="1"/>
  <c r="W44" i="3"/>
  <c r="V44" i="3" a="1"/>
  <c r="V44" i="3"/>
  <c r="T44" i="3"/>
  <c r="S44" i="3"/>
  <c r="R44" i="3"/>
  <c r="Q44" i="3"/>
  <c r="P44" i="3"/>
  <c r="O44" i="3"/>
  <c r="N44" i="3"/>
  <c r="M44" i="3"/>
  <c r="L44" i="3" a="1"/>
  <c r="L44" i="3"/>
  <c r="K44" i="3"/>
  <c r="J44" i="3"/>
  <c r="I44" i="3" a="1"/>
  <c r="I44" i="3"/>
  <c r="G44" i="3"/>
  <c r="F44" i="3"/>
  <c r="C44" i="3"/>
  <c r="AN43" i="3"/>
  <c r="AM43" i="3"/>
  <c r="AL43" i="3"/>
  <c r="AK43" i="3"/>
  <c r="AJ43" i="3"/>
  <c r="AI43" i="3"/>
  <c r="AH43" i="3" a="1"/>
  <c r="AH43" i="3"/>
  <c r="AG43" i="3"/>
  <c r="AF43" i="3"/>
  <c r="AE43" i="3"/>
  <c r="AD43" i="3"/>
  <c r="AC43" i="3"/>
  <c r="AB43" i="3"/>
  <c r="AA43" i="3"/>
  <c r="Y43" i="3" a="1"/>
  <c r="Y43" i="3"/>
  <c r="X43" i="3" a="1"/>
  <c r="X43" i="3"/>
  <c r="W43" i="3" a="1"/>
  <c r="W43" i="3"/>
  <c r="V43" i="3" a="1"/>
  <c r="V43" i="3"/>
  <c r="T43" i="3"/>
  <c r="S43" i="3"/>
  <c r="R43" i="3"/>
  <c r="Q43" i="3"/>
  <c r="P43" i="3"/>
  <c r="O43" i="3"/>
  <c r="N43" i="3"/>
  <c r="M43" i="3"/>
  <c r="L43" i="3" a="1"/>
  <c r="L43" i="3"/>
  <c r="K43" i="3"/>
  <c r="J43" i="3"/>
  <c r="I43" i="3" a="1"/>
  <c r="I43" i="3"/>
  <c r="G43" i="3"/>
  <c r="F43" i="3"/>
  <c r="C43" i="3"/>
  <c r="AN42" i="3"/>
  <c r="AM42" i="3"/>
  <c r="AL42" i="3"/>
  <c r="AK42" i="3"/>
  <c r="AJ42" i="3"/>
  <c r="AI42" i="3"/>
  <c r="AH42" i="3" a="1"/>
  <c r="AH42" i="3"/>
  <c r="AG42" i="3"/>
  <c r="AF42" i="3"/>
  <c r="AE42" i="3"/>
  <c r="AD42" i="3"/>
  <c r="AC42" i="3"/>
  <c r="AB42" i="3"/>
  <c r="AA42" i="3"/>
  <c r="Y42" i="3" a="1"/>
  <c r="Y42" i="3"/>
  <c r="X42" i="3" a="1"/>
  <c r="X42" i="3"/>
  <c r="W42" i="3" a="1"/>
  <c r="W42" i="3"/>
  <c r="V42" i="3" a="1"/>
  <c r="V42" i="3"/>
  <c r="T42" i="3"/>
  <c r="S42" i="3"/>
  <c r="R42" i="3"/>
  <c r="Q42" i="3"/>
  <c r="P42" i="3"/>
  <c r="O42" i="3"/>
  <c r="N42" i="3"/>
  <c r="M42" i="3"/>
  <c r="L42" i="3" a="1"/>
  <c r="L42" i="3"/>
  <c r="K42" i="3"/>
  <c r="J42" i="3"/>
  <c r="I42" i="3" a="1"/>
  <c r="I42" i="3"/>
  <c r="G42" i="3"/>
  <c r="F42" i="3"/>
  <c r="C42" i="3"/>
  <c r="AN41" i="3"/>
  <c r="AM41" i="3"/>
  <c r="AL41" i="3"/>
  <c r="AK41" i="3"/>
  <c r="AJ41" i="3"/>
  <c r="AI41" i="3"/>
  <c r="AH41" i="3" a="1"/>
  <c r="AH41" i="3"/>
  <c r="AG41" i="3"/>
  <c r="AF41" i="3"/>
  <c r="AE41" i="3"/>
  <c r="AD41" i="3"/>
  <c r="AC41" i="3"/>
  <c r="AB41" i="3"/>
  <c r="AA41" i="3"/>
  <c r="Y41" i="3" a="1"/>
  <c r="Y41" i="3"/>
  <c r="X41" i="3" a="1"/>
  <c r="X41" i="3"/>
  <c r="W41" i="3" a="1"/>
  <c r="W41" i="3"/>
  <c r="V41" i="3" a="1"/>
  <c r="V41" i="3"/>
  <c r="T41" i="3"/>
  <c r="S41" i="3"/>
  <c r="R41" i="3"/>
  <c r="Q41" i="3"/>
  <c r="P41" i="3"/>
  <c r="O41" i="3"/>
  <c r="N41" i="3"/>
  <c r="M41" i="3"/>
  <c r="L41" i="3" a="1"/>
  <c r="L41" i="3"/>
  <c r="K41" i="3"/>
  <c r="J41" i="3"/>
  <c r="I41" i="3" a="1"/>
  <c r="I41" i="3"/>
  <c r="G41" i="3"/>
  <c r="F41" i="3"/>
  <c r="C41" i="3"/>
  <c r="AN40" i="3"/>
  <c r="AM40" i="3"/>
  <c r="AL40" i="3"/>
  <c r="AK40" i="3"/>
  <c r="AJ40" i="3"/>
  <c r="AI40" i="3"/>
  <c r="AH40" i="3" a="1"/>
  <c r="AH40" i="3"/>
  <c r="AG40" i="3"/>
  <c r="AF40" i="3"/>
  <c r="AE40" i="3"/>
  <c r="AD40" i="3"/>
  <c r="AC40" i="3"/>
  <c r="AB40" i="3"/>
  <c r="AA40" i="3"/>
  <c r="Y40" i="3" a="1"/>
  <c r="Y40" i="3"/>
  <c r="X40" i="3" a="1"/>
  <c r="X40" i="3"/>
  <c r="W40" i="3" a="1"/>
  <c r="W40" i="3"/>
  <c r="V40" i="3" a="1"/>
  <c r="V40" i="3"/>
  <c r="T40" i="3"/>
  <c r="S40" i="3"/>
  <c r="R40" i="3"/>
  <c r="Q40" i="3"/>
  <c r="P40" i="3"/>
  <c r="O40" i="3"/>
  <c r="N40" i="3"/>
  <c r="M40" i="3"/>
  <c r="L40" i="3" a="1"/>
  <c r="L40" i="3"/>
  <c r="K40" i="3"/>
  <c r="J40" i="3"/>
  <c r="I40" i="3" a="1"/>
  <c r="I40" i="3"/>
  <c r="G40" i="3"/>
  <c r="F40" i="3"/>
  <c r="C40" i="3"/>
  <c r="AN39" i="3"/>
  <c r="AM39" i="3"/>
  <c r="AL39" i="3"/>
  <c r="AK39" i="3"/>
  <c r="AJ39" i="3"/>
  <c r="AI39" i="3"/>
  <c r="AH39" i="3" a="1"/>
  <c r="AH39" i="3"/>
  <c r="AG39" i="3"/>
  <c r="AF39" i="3"/>
  <c r="AE39" i="3"/>
  <c r="AD39" i="3"/>
  <c r="AC39" i="3"/>
  <c r="AB39" i="3"/>
  <c r="AA39" i="3"/>
  <c r="Y39" i="3" a="1"/>
  <c r="Y39" i="3"/>
  <c r="X39" i="3" a="1"/>
  <c r="X39" i="3"/>
  <c r="W39" i="3" a="1"/>
  <c r="W39" i="3"/>
  <c r="V39" i="3" a="1"/>
  <c r="V39" i="3"/>
  <c r="T39" i="3"/>
  <c r="S39" i="3"/>
  <c r="R39" i="3"/>
  <c r="Q39" i="3"/>
  <c r="P39" i="3"/>
  <c r="O39" i="3"/>
  <c r="N39" i="3"/>
  <c r="M39" i="3"/>
  <c r="L39" i="3" a="1"/>
  <c r="L39" i="3"/>
  <c r="K39" i="3"/>
  <c r="J39" i="3"/>
  <c r="I39" i="3" a="1"/>
  <c r="I39" i="3"/>
  <c r="G39" i="3"/>
  <c r="F39" i="3"/>
  <c r="C39" i="3"/>
  <c r="AN38" i="3"/>
  <c r="AM38" i="3"/>
  <c r="AL38" i="3"/>
  <c r="AK38" i="3"/>
  <c r="AJ38" i="3"/>
  <c r="AI38" i="3"/>
  <c r="AH38" i="3" a="1"/>
  <c r="AH38" i="3"/>
  <c r="AG38" i="3"/>
  <c r="AF38" i="3"/>
  <c r="AE38" i="3"/>
  <c r="AD38" i="3"/>
  <c r="AC38" i="3"/>
  <c r="AB38" i="3"/>
  <c r="AA38" i="3"/>
  <c r="Y38" i="3" a="1"/>
  <c r="Y38" i="3"/>
  <c r="X38" i="3" a="1"/>
  <c r="X38" i="3"/>
  <c r="W38" i="3" a="1"/>
  <c r="W38" i="3"/>
  <c r="V38" i="3" a="1"/>
  <c r="V38" i="3"/>
  <c r="T38" i="3"/>
  <c r="S38" i="3"/>
  <c r="R38" i="3"/>
  <c r="Q38" i="3"/>
  <c r="P38" i="3"/>
  <c r="O38" i="3"/>
  <c r="N38" i="3"/>
  <c r="M38" i="3"/>
  <c r="L38" i="3" a="1"/>
  <c r="L38" i="3"/>
  <c r="K38" i="3"/>
  <c r="J38" i="3"/>
  <c r="I38" i="3" a="1"/>
  <c r="I38" i="3"/>
  <c r="G38" i="3"/>
  <c r="F38" i="3"/>
  <c r="C38" i="3"/>
  <c r="AN37" i="3"/>
  <c r="AM37" i="3"/>
  <c r="AL37" i="3"/>
  <c r="AK37" i="3"/>
  <c r="AJ37" i="3"/>
  <c r="AI37" i="3"/>
  <c r="AH37" i="3" a="1"/>
  <c r="AH37" i="3"/>
  <c r="AG37" i="3"/>
  <c r="AF37" i="3"/>
  <c r="AE37" i="3"/>
  <c r="AD37" i="3"/>
  <c r="AC37" i="3"/>
  <c r="AB37" i="3"/>
  <c r="AA37" i="3"/>
  <c r="Y37" i="3" a="1"/>
  <c r="Y37" i="3"/>
  <c r="X37" i="3" a="1"/>
  <c r="X37" i="3"/>
  <c r="W37" i="3" a="1"/>
  <c r="W37" i="3"/>
  <c r="V37" i="3" a="1"/>
  <c r="V37" i="3"/>
  <c r="T37" i="3"/>
  <c r="S37" i="3"/>
  <c r="R37" i="3"/>
  <c r="Q37" i="3"/>
  <c r="P37" i="3"/>
  <c r="O37" i="3"/>
  <c r="N37" i="3"/>
  <c r="M37" i="3"/>
  <c r="L37" i="3" a="1"/>
  <c r="L37" i="3"/>
  <c r="K37" i="3"/>
  <c r="J37" i="3"/>
  <c r="I37" i="3" a="1"/>
  <c r="I37" i="3"/>
  <c r="G37" i="3"/>
  <c r="F37" i="3"/>
  <c r="C37" i="3"/>
  <c r="AN36" i="3"/>
  <c r="AM36" i="3"/>
  <c r="AL36" i="3"/>
  <c r="AK36" i="3"/>
  <c r="AJ36" i="3"/>
  <c r="AI36" i="3"/>
  <c r="AH36" i="3" a="1"/>
  <c r="AH36" i="3"/>
  <c r="AG36" i="3"/>
  <c r="AF36" i="3"/>
  <c r="AE36" i="3"/>
  <c r="AD36" i="3"/>
  <c r="AC36" i="3"/>
  <c r="AB36" i="3"/>
  <c r="AA36" i="3"/>
  <c r="Y36" i="3" a="1"/>
  <c r="Y36" i="3"/>
  <c r="X36" i="3" a="1"/>
  <c r="X36" i="3"/>
  <c r="W36" i="3" a="1"/>
  <c r="W36" i="3"/>
  <c r="V36" i="3" a="1"/>
  <c r="V36" i="3"/>
  <c r="T36" i="3"/>
  <c r="S36" i="3"/>
  <c r="R36" i="3"/>
  <c r="Q36" i="3"/>
  <c r="P36" i="3"/>
  <c r="O36" i="3"/>
  <c r="N36" i="3"/>
  <c r="M36" i="3"/>
  <c r="L36" i="3" a="1"/>
  <c r="L36" i="3"/>
  <c r="K36" i="3"/>
  <c r="J36" i="3"/>
  <c r="I36" i="3" a="1"/>
  <c r="I36" i="3"/>
  <c r="G36" i="3"/>
  <c r="F36" i="3"/>
  <c r="C36" i="3"/>
  <c r="AN35" i="3"/>
  <c r="AM35" i="3"/>
  <c r="AL35" i="3"/>
  <c r="AK35" i="3"/>
  <c r="AJ35" i="3"/>
  <c r="AI35" i="3"/>
  <c r="AH35" i="3" a="1"/>
  <c r="AH35" i="3"/>
  <c r="AG35" i="3"/>
  <c r="AF35" i="3"/>
  <c r="AE35" i="3"/>
  <c r="AD35" i="3"/>
  <c r="AC35" i="3"/>
  <c r="AB35" i="3"/>
  <c r="AA35" i="3"/>
  <c r="Y35" i="3" a="1"/>
  <c r="Y35" i="3"/>
  <c r="X35" i="3" a="1"/>
  <c r="X35" i="3"/>
  <c r="W35" i="3" a="1"/>
  <c r="W35" i="3"/>
  <c r="V35" i="3" a="1"/>
  <c r="V35" i="3"/>
  <c r="T35" i="3"/>
  <c r="S35" i="3"/>
  <c r="R35" i="3"/>
  <c r="Q35" i="3"/>
  <c r="P35" i="3"/>
  <c r="O35" i="3"/>
  <c r="N35" i="3"/>
  <c r="M35" i="3"/>
  <c r="L35" i="3" a="1"/>
  <c r="L35" i="3"/>
  <c r="K35" i="3"/>
  <c r="J35" i="3"/>
  <c r="I35" i="3" a="1"/>
  <c r="I35" i="3"/>
  <c r="G35" i="3"/>
  <c r="F35" i="3"/>
  <c r="C35" i="3"/>
  <c r="AN34" i="3"/>
  <c r="AM34" i="3"/>
  <c r="AL34" i="3"/>
  <c r="AK34" i="3"/>
  <c r="AJ34" i="3"/>
  <c r="AI34" i="3"/>
  <c r="AH34" i="3" a="1"/>
  <c r="AH34" i="3"/>
  <c r="AG34" i="3"/>
  <c r="AF34" i="3"/>
  <c r="AE34" i="3"/>
  <c r="AD34" i="3"/>
  <c r="AC34" i="3"/>
  <c r="AB34" i="3"/>
  <c r="AA34" i="3"/>
  <c r="Y34" i="3" a="1"/>
  <c r="Y34" i="3"/>
  <c r="X34" i="3" a="1"/>
  <c r="X34" i="3"/>
  <c r="W34" i="3" a="1"/>
  <c r="W34" i="3"/>
  <c r="V34" i="3" a="1"/>
  <c r="V34" i="3"/>
  <c r="T34" i="3"/>
  <c r="S34" i="3"/>
  <c r="R34" i="3"/>
  <c r="Q34" i="3"/>
  <c r="P34" i="3"/>
  <c r="O34" i="3"/>
  <c r="N34" i="3"/>
  <c r="M34" i="3"/>
  <c r="L34" i="3" a="1"/>
  <c r="L34" i="3"/>
  <c r="K34" i="3"/>
  <c r="J34" i="3"/>
  <c r="I34" i="3" a="1"/>
  <c r="I34" i="3"/>
  <c r="G34" i="3"/>
  <c r="F34" i="3"/>
  <c r="C34" i="3"/>
  <c r="AN33" i="3"/>
  <c r="AM33" i="3"/>
  <c r="AL33" i="3"/>
  <c r="AK33" i="3"/>
  <c r="AJ33" i="3"/>
  <c r="AI33" i="3"/>
  <c r="AH33" i="3" a="1"/>
  <c r="AH33" i="3"/>
  <c r="AG33" i="3"/>
  <c r="AF33" i="3"/>
  <c r="AE33" i="3"/>
  <c r="AD33" i="3"/>
  <c r="AC33" i="3"/>
  <c r="AB33" i="3"/>
  <c r="AA33" i="3"/>
  <c r="Y33" i="3" a="1"/>
  <c r="Y33" i="3"/>
  <c r="X33" i="3" a="1"/>
  <c r="X33" i="3"/>
  <c r="W33" i="3" a="1"/>
  <c r="W33" i="3"/>
  <c r="V33" i="3" a="1"/>
  <c r="V33" i="3"/>
  <c r="T33" i="3"/>
  <c r="S33" i="3"/>
  <c r="R33" i="3"/>
  <c r="Q33" i="3"/>
  <c r="P33" i="3"/>
  <c r="O33" i="3"/>
  <c r="N33" i="3"/>
  <c r="M33" i="3"/>
  <c r="L33" i="3" a="1"/>
  <c r="L33" i="3"/>
  <c r="K33" i="3"/>
  <c r="J33" i="3"/>
  <c r="I33" i="3" a="1"/>
  <c r="I33" i="3"/>
  <c r="G33" i="3"/>
  <c r="F33" i="3"/>
  <c r="C33" i="3"/>
  <c r="AN32" i="3"/>
  <c r="AM32" i="3"/>
  <c r="AL32" i="3"/>
  <c r="AK32" i="3"/>
  <c r="AJ32" i="3"/>
  <c r="AI32" i="3"/>
  <c r="AH32" i="3" a="1"/>
  <c r="AH32" i="3"/>
  <c r="AG32" i="3"/>
  <c r="AF32" i="3"/>
  <c r="AE32" i="3"/>
  <c r="AD32" i="3"/>
  <c r="AC32" i="3"/>
  <c r="AB32" i="3"/>
  <c r="AA32" i="3"/>
  <c r="Y32" i="3" a="1"/>
  <c r="Y32" i="3"/>
  <c r="X32" i="3" a="1"/>
  <c r="X32" i="3"/>
  <c r="W32" i="3" a="1"/>
  <c r="W32" i="3"/>
  <c r="V32" i="3" a="1"/>
  <c r="V32" i="3"/>
  <c r="T32" i="3"/>
  <c r="S32" i="3"/>
  <c r="R32" i="3"/>
  <c r="Q32" i="3"/>
  <c r="P32" i="3"/>
  <c r="O32" i="3"/>
  <c r="N32" i="3"/>
  <c r="M32" i="3"/>
  <c r="L32" i="3" a="1"/>
  <c r="L32" i="3"/>
  <c r="K32" i="3"/>
  <c r="J32" i="3"/>
  <c r="I32" i="3" a="1"/>
  <c r="I32" i="3"/>
  <c r="G32" i="3"/>
  <c r="F32" i="3"/>
  <c r="C32" i="3"/>
  <c r="AN31" i="3"/>
  <c r="AM31" i="3"/>
  <c r="AL31" i="3"/>
  <c r="AK31" i="3"/>
  <c r="AJ31" i="3"/>
  <c r="AI31" i="3"/>
  <c r="AH31" i="3" a="1"/>
  <c r="AH31" i="3"/>
  <c r="AG31" i="3"/>
  <c r="AF31" i="3"/>
  <c r="AE31" i="3"/>
  <c r="AD31" i="3"/>
  <c r="AC31" i="3"/>
  <c r="AB31" i="3"/>
  <c r="AA31" i="3"/>
  <c r="Y31" i="3" a="1"/>
  <c r="Y31" i="3"/>
  <c r="X31" i="3" a="1"/>
  <c r="X31" i="3"/>
  <c r="W31" i="3" a="1"/>
  <c r="W31" i="3"/>
  <c r="V31" i="3" a="1"/>
  <c r="V31" i="3"/>
  <c r="T31" i="3"/>
  <c r="S31" i="3"/>
  <c r="R31" i="3"/>
  <c r="Q31" i="3"/>
  <c r="P31" i="3"/>
  <c r="O31" i="3"/>
  <c r="N31" i="3"/>
  <c r="M31" i="3"/>
  <c r="L31" i="3" a="1"/>
  <c r="L31" i="3"/>
  <c r="K31" i="3"/>
  <c r="J31" i="3"/>
  <c r="I31" i="3" a="1"/>
  <c r="I31" i="3"/>
  <c r="G31" i="3"/>
  <c r="F31" i="3"/>
  <c r="C31" i="3"/>
  <c r="AN30" i="3"/>
  <c r="AM30" i="3"/>
  <c r="AL30" i="3"/>
  <c r="AK30" i="3"/>
  <c r="AJ30" i="3"/>
  <c r="AI30" i="3"/>
  <c r="AH30" i="3" a="1"/>
  <c r="AH30" i="3"/>
  <c r="AG30" i="3"/>
  <c r="AF30" i="3"/>
  <c r="AE30" i="3"/>
  <c r="AD30" i="3"/>
  <c r="AC30" i="3"/>
  <c r="AB30" i="3"/>
  <c r="AA30" i="3"/>
  <c r="Y30" i="3" a="1"/>
  <c r="Y30" i="3"/>
  <c r="X30" i="3" a="1"/>
  <c r="X30" i="3"/>
  <c r="W30" i="3" a="1"/>
  <c r="W30" i="3"/>
  <c r="V30" i="3" a="1"/>
  <c r="V30" i="3"/>
  <c r="T30" i="3"/>
  <c r="S30" i="3"/>
  <c r="R30" i="3"/>
  <c r="Q30" i="3"/>
  <c r="P30" i="3"/>
  <c r="O30" i="3"/>
  <c r="N30" i="3"/>
  <c r="M30" i="3"/>
  <c r="L30" i="3" a="1"/>
  <c r="L30" i="3"/>
  <c r="K30" i="3"/>
  <c r="J30" i="3"/>
  <c r="I30" i="3" a="1"/>
  <c r="I30" i="3"/>
  <c r="G30" i="3"/>
  <c r="F30" i="3"/>
  <c r="C30" i="3"/>
  <c r="AN29" i="3"/>
  <c r="AM29" i="3"/>
  <c r="AL29" i="3"/>
  <c r="AK29" i="3"/>
  <c r="AJ29" i="3"/>
  <c r="AI29" i="3"/>
  <c r="AH29" i="3" a="1"/>
  <c r="AH29" i="3"/>
  <c r="AG29" i="3"/>
  <c r="AF29" i="3"/>
  <c r="AE29" i="3"/>
  <c r="AD29" i="3"/>
  <c r="AC29" i="3"/>
  <c r="AB29" i="3"/>
  <c r="AA29" i="3"/>
  <c r="Y29" i="3" a="1"/>
  <c r="Y29" i="3"/>
  <c r="X29" i="3" a="1"/>
  <c r="X29" i="3"/>
  <c r="W29" i="3" a="1"/>
  <c r="W29" i="3"/>
  <c r="V29" i="3" a="1"/>
  <c r="V29" i="3"/>
  <c r="T29" i="3"/>
  <c r="S29" i="3"/>
  <c r="R29" i="3"/>
  <c r="Q29" i="3"/>
  <c r="P29" i="3"/>
  <c r="O29" i="3"/>
  <c r="N29" i="3"/>
  <c r="M29" i="3"/>
  <c r="L29" i="3" a="1"/>
  <c r="L29" i="3"/>
  <c r="K29" i="3"/>
  <c r="J29" i="3"/>
  <c r="I29" i="3" a="1"/>
  <c r="I29" i="3"/>
  <c r="G29" i="3"/>
  <c r="F29" i="3"/>
  <c r="C29" i="3"/>
  <c r="AN28" i="3"/>
  <c r="AM28" i="3"/>
  <c r="AL28" i="3"/>
  <c r="AK28" i="3"/>
  <c r="AJ28" i="3"/>
  <c r="AI28" i="3"/>
  <c r="AH28" i="3" a="1"/>
  <c r="AH28" i="3"/>
  <c r="AG28" i="3"/>
  <c r="AF28" i="3"/>
  <c r="AE28" i="3"/>
  <c r="AD28" i="3"/>
  <c r="AC28" i="3"/>
  <c r="AB28" i="3"/>
  <c r="AA28" i="3"/>
  <c r="Y28" i="3" a="1"/>
  <c r="Y28" i="3"/>
  <c r="X28" i="3" a="1"/>
  <c r="X28" i="3"/>
  <c r="W28" i="3" a="1"/>
  <c r="W28" i="3"/>
  <c r="V28" i="3" a="1"/>
  <c r="V28" i="3"/>
  <c r="T28" i="3"/>
  <c r="S28" i="3"/>
  <c r="R28" i="3"/>
  <c r="Q28" i="3"/>
  <c r="P28" i="3"/>
  <c r="O28" i="3"/>
  <c r="N28" i="3"/>
  <c r="M28" i="3"/>
  <c r="L28" i="3" a="1"/>
  <c r="L28" i="3"/>
  <c r="K28" i="3"/>
  <c r="J28" i="3"/>
  <c r="I28" i="3" a="1"/>
  <c r="I28" i="3"/>
  <c r="G28" i="3"/>
  <c r="F28" i="3"/>
  <c r="C28" i="3"/>
  <c r="AN27" i="3"/>
  <c r="AM27" i="3"/>
  <c r="AL27" i="3"/>
  <c r="AK27" i="3"/>
  <c r="AJ27" i="3"/>
  <c r="AI27" i="3"/>
  <c r="AH27" i="3" a="1"/>
  <c r="AH27" i="3"/>
  <c r="AG27" i="3"/>
  <c r="AF27" i="3"/>
  <c r="AE27" i="3"/>
  <c r="AD27" i="3"/>
  <c r="AC27" i="3"/>
  <c r="AB27" i="3"/>
  <c r="AA27" i="3"/>
  <c r="Y27" i="3" a="1"/>
  <c r="Y27" i="3"/>
  <c r="X27" i="3" a="1"/>
  <c r="X27" i="3"/>
  <c r="W27" i="3" a="1"/>
  <c r="W27" i="3"/>
  <c r="V27" i="3" a="1"/>
  <c r="V27" i="3"/>
  <c r="T27" i="3"/>
  <c r="S27" i="3"/>
  <c r="R27" i="3"/>
  <c r="Q27" i="3"/>
  <c r="P27" i="3"/>
  <c r="O27" i="3"/>
  <c r="N27" i="3"/>
  <c r="M27" i="3"/>
  <c r="L27" i="3" a="1"/>
  <c r="L27" i="3"/>
  <c r="K27" i="3"/>
  <c r="J27" i="3"/>
  <c r="I27" i="3" a="1"/>
  <c r="I27" i="3"/>
  <c r="G27" i="3"/>
  <c r="F27" i="3"/>
  <c r="C27" i="3"/>
  <c r="AN26" i="3"/>
  <c r="AM26" i="3"/>
  <c r="AL26" i="3"/>
  <c r="AK26" i="3"/>
  <c r="AJ26" i="3"/>
  <c r="AI26" i="3"/>
  <c r="AH26" i="3" a="1"/>
  <c r="AH26" i="3"/>
  <c r="AG26" i="3"/>
  <c r="AF26" i="3"/>
  <c r="AE26" i="3"/>
  <c r="AD26" i="3"/>
  <c r="AC26" i="3"/>
  <c r="AB26" i="3"/>
  <c r="AA26" i="3"/>
  <c r="Y26" i="3" a="1"/>
  <c r="Y26" i="3"/>
  <c r="X26" i="3" a="1"/>
  <c r="X26" i="3"/>
  <c r="W26" i="3" a="1"/>
  <c r="W26" i="3"/>
  <c r="V26" i="3" a="1"/>
  <c r="V26" i="3"/>
  <c r="T26" i="3"/>
  <c r="S26" i="3"/>
  <c r="R26" i="3"/>
  <c r="Q26" i="3"/>
  <c r="P26" i="3"/>
  <c r="O26" i="3"/>
  <c r="N26" i="3"/>
  <c r="M26" i="3"/>
  <c r="L26" i="3" a="1"/>
  <c r="L26" i="3"/>
  <c r="K26" i="3"/>
  <c r="J26" i="3"/>
  <c r="I26" i="3" a="1"/>
  <c r="I26" i="3"/>
  <c r="G26" i="3"/>
  <c r="F26" i="3"/>
  <c r="C26" i="3"/>
  <c r="AN25" i="3"/>
  <c r="AM25" i="3"/>
  <c r="AL25" i="3"/>
  <c r="AK25" i="3"/>
  <c r="AJ25" i="3"/>
  <c r="AI25" i="3"/>
  <c r="AH25" i="3" a="1"/>
  <c r="AH25" i="3"/>
  <c r="AG25" i="3"/>
  <c r="AF25" i="3"/>
  <c r="AE25" i="3"/>
  <c r="AD25" i="3"/>
  <c r="AC25" i="3"/>
  <c r="AB25" i="3"/>
  <c r="AA25" i="3"/>
  <c r="Y25" i="3" a="1"/>
  <c r="Y25" i="3"/>
  <c r="X25" i="3" a="1"/>
  <c r="X25" i="3"/>
  <c r="W25" i="3" a="1"/>
  <c r="W25" i="3"/>
  <c r="V25" i="3" a="1"/>
  <c r="V25" i="3"/>
  <c r="T25" i="3"/>
  <c r="S25" i="3"/>
  <c r="R25" i="3"/>
  <c r="Q25" i="3"/>
  <c r="P25" i="3"/>
  <c r="O25" i="3"/>
  <c r="N25" i="3"/>
  <c r="M25" i="3"/>
  <c r="L25" i="3" a="1"/>
  <c r="L25" i="3"/>
  <c r="K25" i="3"/>
  <c r="J25" i="3"/>
  <c r="I25" i="3" a="1"/>
  <c r="I25" i="3"/>
  <c r="G25" i="3"/>
  <c r="F25" i="3"/>
  <c r="C25" i="3"/>
  <c r="AN24" i="3"/>
  <c r="AM24" i="3"/>
  <c r="AL24" i="3"/>
  <c r="AK24" i="3"/>
  <c r="AJ24" i="3"/>
  <c r="AI24" i="3"/>
  <c r="AH24" i="3" a="1"/>
  <c r="AH24" i="3"/>
  <c r="AG24" i="3"/>
  <c r="AF24" i="3"/>
  <c r="AE24" i="3"/>
  <c r="AD24" i="3"/>
  <c r="AC24" i="3"/>
  <c r="AB24" i="3"/>
  <c r="AA24" i="3"/>
  <c r="Y24" i="3" a="1"/>
  <c r="Y24" i="3"/>
  <c r="X24" i="3" a="1"/>
  <c r="X24" i="3"/>
  <c r="W24" i="3" a="1"/>
  <c r="W24" i="3"/>
  <c r="V24" i="3" a="1"/>
  <c r="V24" i="3"/>
  <c r="T24" i="3"/>
  <c r="S24" i="3"/>
  <c r="R24" i="3"/>
  <c r="Q24" i="3"/>
  <c r="P24" i="3"/>
  <c r="O24" i="3"/>
  <c r="N24" i="3"/>
  <c r="M24" i="3"/>
  <c r="L24" i="3" a="1"/>
  <c r="L24" i="3"/>
  <c r="K24" i="3"/>
  <c r="J24" i="3"/>
  <c r="I24" i="3" a="1"/>
  <c r="I24" i="3"/>
  <c r="G24" i="3"/>
  <c r="F24" i="3"/>
  <c r="C24" i="3"/>
  <c r="AN23" i="3"/>
  <c r="AM23" i="3"/>
  <c r="AL23" i="3"/>
  <c r="AK23" i="3"/>
  <c r="AJ23" i="3"/>
  <c r="AI23" i="3"/>
  <c r="AH23" i="3" a="1"/>
  <c r="AH23" i="3"/>
  <c r="AG23" i="3"/>
  <c r="AF23" i="3"/>
  <c r="AE23" i="3"/>
  <c r="AD23" i="3"/>
  <c r="AC23" i="3"/>
  <c r="AB23" i="3"/>
  <c r="AA23" i="3"/>
  <c r="Y23" i="3" a="1"/>
  <c r="Y23" i="3"/>
  <c r="X23" i="3" a="1"/>
  <c r="X23" i="3"/>
  <c r="W23" i="3" a="1"/>
  <c r="W23" i="3"/>
  <c r="V23" i="3" a="1"/>
  <c r="V23" i="3"/>
  <c r="T23" i="3"/>
  <c r="S23" i="3"/>
  <c r="R23" i="3"/>
  <c r="Q23" i="3"/>
  <c r="P23" i="3"/>
  <c r="O23" i="3"/>
  <c r="N23" i="3"/>
  <c r="M23" i="3"/>
  <c r="L23" i="3" a="1"/>
  <c r="L23" i="3"/>
  <c r="K23" i="3"/>
  <c r="J23" i="3"/>
  <c r="I23" i="3" a="1"/>
  <c r="I23" i="3"/>
  <c r="G23" i="3"/>
  <c r="F23" i="3"/>
  <c r="C23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Y22" i="3" a="1"/>
  <c r="Y22" i="3"/>
  <c r="X22" i="3" a="1"/>
  <c r="X22" i="3"/>
  <c r="W22" i="3" a="1"/>
  <c r="W22" i="3"/>
  <c r="V22" i="3" a="1"/>
  <c r="V22" i="3"/>
  <c r="T22" i="3"/>
  <c r="S22" i="3"/>
  <c r="R22" i="3"/>
  <c r="Q22" i="3"/>
  <c r="P22" i="3"/>
  <c r="O22" i="3"/>
  <c r="N22" i="3"/>
  <c r="M22" i="3"/>
  <c r="L22" i="3" a="1"/>
  <c r="L22" i="3"/>
  <c r="K22" i="3"/>
  <c r="J22" i="3"/>
  <c r="I22" i="3" a="1"/>
  <c r="I22" i="3"/>
  <c r="G22" i="3"/>
  <c r="F22" i="3"/>
  <c r="C22" i="3"/>
  <c r="AN21" i="3"/>
  <c r="AM21" i="3"/>
  <c r="AL21" i="3"/>
  <c r="AK21" i="3"/>
  <c r="AJ21" i="3"/>
  <c r="AI21" i="3"/>
  <c r="AH21" i="3" a="1"/>
  <c r="AH21" i="3"/>
  <c r="AG21" i="3"/>
  <c r="AF21" i="3"/>
  <c r="AE21" i="3"/>
  <c r="AD21" i="3"/>
  <c r="AB21" i="3"/>
  <c r="AA21" i="3"/>
  <c r="Y21" i="3" a="1"/>
  <c r="Y21" i="3"/>
  <c r="X21" i="3" a="1"/>
  <c r="X21" i="3"/>
  <c r="W21" i="3" a="1"/>
  <c r="W21" i="3"/>
  <c r="V21" i="3" a="1"/>
  <c r="V21" i="3"/>
  <c r="T21" i="3"/>
  <c r="S21" i="3"/>
  <c r="R21" i="3"/>
  <c r="Q21" i="3"/>
  <c r="P21" i="3"/>
  <c r="O21" i="3"/>
  <c r="L21" i="3" a="1"/>
  <c r="L21" i="3"/>
  <c r="K21" i="3"/>
  <c r="J21" i="3"/>
  <c r="I21" i="3" a="1"/>
  <c r="I21" i="3"/>
  <c r="G21" i="3"/>
  <c r="F21" i="3"/>
  <c r="C21" i="3"/>
  <c r="AN20" i="3"/>
  <c r="AM20" i="3"/>
  <c r="AL20" i="3"/>
  <c r="AK20" i="3"/>
  <c r="AJ20" i="3"/>
  <c r="AI20" i="3"/>
  <c r="AH20" i="3" a="1"/>
  <c r="AH20" i="3"/>
  <c r="AG20" i="3"/>
  <c r="AF20" i="3"/>
  <c r="AE20" i="3"/>
  <c r="AD20" i="3"/>
  <c r="AB20" i="3"/>
  <c r="AA20" i="3"/>
  <c r="Y20" i="3" a="1"/>
  <c r="Y20" i="3"/>
  <c r="X20" i="3" a="1"/>
  <c r="X20" i="3"/>
  <c r="W20" i="3" a="1"/>
  <c r="W20" i="3"/>
  <c r="V20" i="3" a="1"/>
  <c r="V20" i="3"/>
  <c r="T20" i="3"/>
  <c r="S20" i="3"/>
  <c r="R20" i="3"/>
  <c r="Q20" i="3"/>
  <c r="P20" i="3"/>
  <c r="O20" i="3"/>
  <c r="L20" i="3" a="1"/>
  <c r="L20" i="3"/>
  <c r="K20" i="3"/>
  <c r="J20" i="3"/>
  <c r="I20" i="3" a="1"/>
  <c r="I20" i="3"/>
  <c r="G20" i="3"/>
  <c r="F20" i="3"/>
  <c r="C20" i="3"/>
  <c r="AN19" i="3"/>
  <c r="AM19" i="3"/>
  <c r="AL19" i="3"/>
  <c r="AK19" i="3"/>
  <c r="AJ19" i="3"/>
  <c r="AI19" i="3"/>
  <c r="AH19" i="3" a="1"/>
  <c r="AH19" i="3"/>
  <c r="AG19" i="3"/>
  <c r="AF19" i="3"/>
  <c r="AE19" i="3"/>
  <c r="AD19" i="3"/>
  <c r="AB19" i="3"/>
  <c r="AA19" i="3"/>
  <c r="Y19" i="3" a="1"/>
  <c r="Y19" i="3"/>
  <c r="X19" i="3" a="1"/>
  <c r="X19" i="3"/>
  <c r="W19" i="3" a="1"/>
  <c r="W19" i="3"/>
  <c r="V19" i="3" a="1"/>
  <c r="V19" i="3"/>
  <c r="T19" i="3"/>
  <c r="S19" i="3"/>
  <c r="R19" i="3"/>
  <c r="Q19" i="3"/>
  <c r="P19" i="3"/>
  <c r="O19" i="3"/>
  <c r="L19" i="3" a="1"/>
  <c r="L19" i="3"/>
  <c r="K19" i="3"/>
  <c r="J19" i="3"/>
  <c r="I19" i="3" a="1"/>
  <c r="I19" i="3"/>
  <c r="G19" i="3"/>
  <c r="F19" i="3"/>
  <c r="C19" i="3"/>
  <c r="AN18" i="3"/>
  <c r="AM18" i="3"/>
  <c r="AL18" i="3"/>
  <c r="AK18" i="3"/>
  <c r="AJ18" i="3"/>
  <c r="AI18" i="3"/>
  <c r="AH18" i="3" a="1"/>
  <c r="AH18" i="3"/>
  <c r="AG18" i="3"/>
  <c r="AF18" i="3"/>
  <c r="AE18" i="3"/>
  <c r="AD18" i="3"/>
  <c r="AB18" i="3"/>
  <c r="AA18" i="3"/>
  <c r="Y18" i="3" a="1"/>
  <c r="Y18" i="3"/>
  <c r="X18" i="3" a="1"/>
  <c r="X18" i="3"/>
  <c r="W18" i="3" a="1"/>
  <c r="W18" i="3"/>
  <c r="V18" i="3" a="1"/>
  <c r="V18" i="3"/>
  <c r="T18" i="3"/>
  <c r="S18" i="3"/>
  <c r="R18" i="3"/>
  <c r="Q18" i="3"/>
  <c r="P18" i="3"/>
  <c r="O18" i="3"/>
  <c r="L18" i="3" a="1"/>
  <c r="L18" i="3"/>
  <c r="K18" i="3"/>
  <c r="J18" i="3"/>
  <c r="I18" i="3" a="1"/>
  <c r="I18" i="3"/>
  <c r="G18" i="3"/>
  <c r="F18" i="3"/>
  <c r="C18" i="3"/>
  <c r="AN17" i="3"/>
  <c r="AM17" i="3"/>
  <c r="AL17" i="3"/>
  <c r="AK17" i="3"/>
  <c r="AJ17" i="3"/>
  <c r="AI17" i="3"/>
  <c r="AH17" i="3" a="1"/>
  <c r="AH17" i="3"/>
  <c r="AG17" i="3"/>
  <c r="AF17" i="3"/>
  <c r="AE17" i="3"/>
  <c r="AD17" i="3"/>
  <c r="AB17" i="3"/>
  <c r="AA17" i="3"/>
  <c r="Y17" i="3" a="1"/>
  <c r="Y17" i="3"/>
  <c r="X17" i="3" a="1"/>
  <c r="X17" i="3"/>
  <c r="W17" i="3" a="1"/>
  <c r="W17" i="3"/>
  <c r="V17" i="3" a="1"/>
  <c r="V17" i="3"/>
  <c r="T17" i="3"/>
  <c r="S17" i="3"/>
  <c r="R17" i="3"/>
  <c r="Q17" i="3"/>
  <c r="P17" i="3"/>
  <c r="O17" i="3"/>
  <c r="L17" i="3" a="1"/>
  <c r="L17" i="3"/>
  <c r="K17" i="3"/>
  <c r="J17" i="3"/>
  <c r="I17" i="3" a="1"/>
  <c r="I17" i="3"/>
  <c r="G17" i="3"/>
  <c r="F17" i="3"/>
  <c r="C17" i="3"/>
  <c r="AN16" i="3"/>
  <c r="AM16" i="3"/>
  <c r="AL16" i="3"/>
  <c r="AK16" i="3"/>
  <c r="AJ16" i="3"/>
  <c r="AI16" i="3"/>
  <c r="AH16" i="3" a="1"/>
  <c r="AH16" i="3"/>
  <c r="AG16" i="3"/>
  <c r="AF16" i="3"/>
  <c r="AE16" i="3"/>
  <c r="AD16" i="3"/>
  <c r="AB16" i="3"/>
  <c r="AA16" i="3"/>
  <c r="Y16" i="3" a="1"/>
  <c r="Y16" i="3"/>
  <c r="X16" i="3" a="1"/>
  <c r="X16" i="3"/>
  <c r="W16" i="3" a="1"/>
  <c r="W16" i="3"/>
  <c r="V16" i="3" a="1"/>
  <c r="V16" i="3"/>
  <c r="T16" i="3"/>
  <c r="S16" i="3"/>
  <c r="R16" i="3"/>
  <c r="Q16" i="3"/>
  <c r="P16" i="3"/>
  <c r="O16" i="3"/>
  <c r="L16" i="3" a="1"/>
  <c r="L16" i="3"/>
  <c r="K16" i="3"/>
  <c r="J16" i="3"/>
  <c r="I16" i="3" a="1"/>
  <c r="I16" i="3"/>
  <c r="G16" i="3"/>
  <c r="F16" i="3"/>
  <c r="C16" i="3"/>
  <c r="AN15" i="3"/>
  <c r="AM15" i="3"/>
  <c r="AL15" i="3"/>
  <c r="AK15" i="3"/>
  <c r="AJ15" i="3"/>
  <c r="AI15" i="3"/>
  <c r="AH15" i="3" a="1"/>
  <c r="AH15" i="3"/>
  <c r="AG15" i="3"/>
  <c r="AF15" i="3"/>
  <c r="AE15" i="3"/>
  <c r="AD15" i="3"/>
  <c r="AB15" i="3"/>
  <c r="AA15" i="3"/>
  <c r="Y15" i="3" a="1"/>
  <c r="Y15" i="3"/>
  <c r="X15" i="3" a="1"/>
  <c r="X15" i="3"/>
  <c r="W15" i="3" a="1"/>
  <c r="W15" i="3"/>
  <c r="V15" i="3" a="1"/>
  <c r="V15" i="3"/>
  <c r="T15" i="3"/>
  <c r="S15" i="3"/>
  <c r="R15" i="3"/>
  <c r="Q15" i="3"/>
  <c r="P15" i="3"/>
  <c r="O15" i="3"/>
  <c r="L15" i="3" a="1"/>
  <c r="L15" i="3"/>
  <c r="K15" i="3"/>
  <c r="J15" i="3"/>
  <c r="I15" i="3" a="1"/>
  <c r="I15" i="3"/>
  <c r="G15" i="3"/>
  <c r="F15" i="3"/>
  <c r="C15" i="3"/>
  <c r="AN14" i="3"/>
  <c r="AM14" i="3"/>
  <c r="AL14" i="3"/>
  <c r="AK14" i="3"/>
  <c r="AJ14" i="3"/>
  <c r="AI14" i="3"/>
  <c r="AH14" i="3" a="1"/>
  <c r="AH14" i="3"/>
  <c r="AG14" i="3"/>
  <c r="AF14" i="3"/>
  <c r="AE14" i="3"/>
  <c r="AD14" i="3"/>
  <c r="AB14" i="3"/>
  <c r="AA14" i="3"/>
  <c r="Y14" i="3" a="1"/>
  <c r="Y14" i="3"/>
  <c r="X14" i="3" a="1"/>
  <c r="X14" i="3"/>
  <c r="W14" i="3" a="1"/>
  <c r="W14" i="3"/>
  <c r="V14" i="3" a="1"/>
  <c r="V14" i="3"/>
  <c r="T14" i="3"/>
  <c r="S14" i="3"/>
  <c r="R14" i="3"/>
  <c r="Q14" i="3"/>
  <c r="P14" i="3"/>
  <c r="O14" i="3"/>
  <c r="L14" i="3" a="1"/>
  <c r="L14" i="3"/>
  <c r="K14" i="3"/>
  <c r="J14" i="3"/>
  <c r="I14" i="3" a="1"/>
  <c r="I14" i="3"/>
  <c r="G14" i="3"/>
  <c r="F14" i="3"/>
  <c r="C14" i="3"/>
  <c r="AN13" i="3"/>
  <c r="AM13" i="3"/>
  <c r="AL13" i="3"/>
  <c r="AK13" i="3"/>
  <c r="AJ13" i="3"/>
  <c r="AI13" i="3"/>
  <c r="AH13" i="3" a="1"/>
  <c r="AH13" i="3"/>
  <c r="AG13" i="3"/>
  <c r="AF13" i="3"/>
  <c r="AE13" i="3"/>
  <c r="AD13" i="3"/>
  <c r="AB13" i="3"/>
  <c r="AA13" i="3"/>
  <c r="Y13" i="3" a="1"/>
  <c r="Y13" i="3"/>
  <c r="X13" i="3" a="1"/>
  <c r="X13" i="3"/>
  <c r="W13" i="3" a="1"/>
  <c r="W13" i="3"/>
  <c r="V13" i="3" a="1"/>
  <c r="V13" i="3"/>
  <c r="T13" i="3"/>
  <c r="S13" i="3"/>
  <c r="R13" i="3"/>
  <c r="Q13" i="3"/>
  <c r="P13" i="3"/>
  <c r="O13" i="3"/>
  <c r="L13" i="3" a="1"/>
  <c r="L13" i="3"/>
  <c r="K13" i="3"/>
  <c r="J13" i="3"/>
  <c r="I13" i="3" a="1"/>
  <c r="I13" i="3"/>
  <c r="G13" i="3"/>
  <c r="F13" i="3"/>
  <c r="C13" i="3"/>
  <c r="AN12" i="3"/>
  <c r="AM12" i="3"/>
  <c r="AL12" i="3"/>
  <c r="AK12" i="3"/>
  <c r="AJ12" i="3"/>
  <c r="AI12" i="3"/>
  <c r="AH12" i="3" a="1"/>
  <c r="AH12" i="3"/>
  <c r="AG12" i="3"/>
  <c r="AF12" i="3"/>
  <c r="AE12" i="3"/>
  <c r="AD12" i="3"/>
  <c r="AB12" i="3"/>
  <c r="AA12" i="3"/>
  <c r="Y12" i="3" a="1"/>
  <c r="Y12" i="3"/>
  <c r="X12" i="3" a="1"/>
  <c r="X12" i="3"/>
  <c r="W12" i="3" a="1"/>
  <c r="W12" i="3"/>
  <c r="V12" i="3" a="1"/>
  <c r="V12" i="3"/>
  <c r="T12" i="3"/>
  <c r="S12" i="3"/>
  <c r="R12" i="3"/>
  <c r="Q12" i="3"/>
  <c r="P12" i="3"/>
  <c r="O12" i="3"/>
  <c r="L12" i="3" a="1"/>
  <c r="L12" i="3"/>
  <c r="K12" i="3"/>
  <c r="J12" i="3"/>
  <c r="I12" i="3" a="1"/>
  <c r="I12" i="3"/>
  <c r="G12" i="3"/>
  <c r="F12" i="3"/>
  <c r="C12" i="3"/>
  <c r="AN11" i="3"/>
  <c r="AM11" i="3"/>
  <c r="AL11" i="3"/>
  <c r="AK11" i="3"/>
  <c r="AJ11" i="3"/>
  <c r="AI11" i="3"/>
  <c r="AH11" i="3" a="1"/>
  <c r="AH11" i="3"/>
  <c r="AG11" i="3"/>
  <c r="AF11" i="3"/>
  <c r="AE11" i="3"/>
  <c r="AD11" i="3"/>
  <c r="AB11" i="3"/>
  <c r="AA11" i="3"/>
  <c r="Y11" i="3" a="1"/>
  <c r="Y11" i="3"/>
  <c r="X11" i="3" a="1"/>
  <c r="X11" i="3"/>
  <c r="W11" i="3" a="1"/>
  <c r="W11" i="3"/>
  <c r="V11" i="3" a="1"/>
  <c r="V11" i="3"/>
  <c r="T11" i="3"/>
  <c r="S11" i="3"/>
  <c r="R11" i="3"/>
  <c r="Q11" i="3"/>
  <c r="P11" i="3"/>
  <c r="O11" i="3"/>
  <c r="L11" i="3" a="1"/>
  <c r="L11" i="3"/>
  <c r="K11" i="3"/>
  <c r="J11" i="3"/>
  <c r="I11" i="3" a="1"/>
  <c r="I11" i="3"/>
  <c r="G11" i="3"/>
  <c r="F11" i="3"/>
  <c r="C11" i="3"/>
  <c r="AN10" i="3"/>
  <c r="AM10" i="3"/>
  <c r="AL10" i="3"/>
  <c r="AK10" i="3"/>
  <c r="AJ10" i="3"/>
  <c r="AI10" i="3"/>
  <c r="AH10" i="3" a="1"/>
  <c r="AH10" i="3"/>
  <c r="AG10" i="3"/>
  <c r="AF10" i="3"/>
  <c r="AE10" i="3"/>
  <c r="AD10" i="3"/>
  <c r="AB10" i="3"/>
  <c r="AA10" i="3"/>
  <c r="Y10" i="3" a="1"/>
  <c r="Y10" i="3"/>
  <c r="X10" i="3" a="1"/>
  <c r="X10" i="3"/>
  <c r="W10" i="3" a="1"/>
  <c r="W10" i="3"/>
  <c r="V10" i="3" a="1"/>
  <c r="V10" i="3"/>
  <c r="T10" i="3"/>
  <c r="S10" i="3"/>
  <c r="R10" i="3"/>
  <c r="Q10" i="3"/>
  <c r="P10" i="3"/>
  <c r="O10" i="3"/>
  <c r="L10" i="3" a="1"/>
  <c r="L10" i="3"/>
  <c r="K10" i="3"/>
  <c r="J10" i="3"/>
  <c r="I10" i="3" a="1"/>
  <c r="I10" i="3"/>
  <c r="G10" i="3"/>
  <c r="F10" i="3"/>
  <c r="C10" i="3"/>
  <c r="AN9" i="3"/>
  <c r="AM9" i="3"/>
  <c r="AL9" i="3"/>
  <c r="AK9" i="3"/>
  <c r="AJ9" i="3"/>
  <c r="AI9" i="3"/>
  <c r="AH9" i="3" a="1"/>
  <c r="AH9" i="3"/>
  <c r="AG9" i="3"/>
  <c r="AF9" i="3"/>
  <c r="AE9" i="3"/>
  <c r="AD9" i="3"/>
  <c r="AB9" i="3"/>
  <c r="AA9" i="3"/>
  <c r="Y9" i="3" a="1"/>
  <c r="Y9" i="3"/>
  <c r="X9" i="3" a="1"/>
  <c r="X9" i="3"/>
  <c r="W9" i="3" a="1"/>
  <c r="W9" i="3"/>
  <c r="V9" i="3" a="1"/>
  <c r="V9" i="3"/>
  <c r="T9" i="3"/>
  <c r="S9" i="3"/>
  <c r="R9" i="3"/>
  <c r="Q9" i="3"/>
  <c r="P9" i="3"/>
  <c r="O9" i="3"/>
  <c r="L9" i="3" a="1"/>
  <c r="L9" i="3"/>
  <c r="K9" i="3"/>
  <c r="J9" i="3"/>
  <c r="I9" i="3" a="1"/>
  <c r="I9" i="3"/>
  <c r="G9" i="3"/>
  <c r="F9" i="3"/>
  <c r="C9" i="3"/>
  <c r="AN8" i="3"/>
  <c r="AM8" i="3"/>
  <c r="AL8" i="3"/>
  <c r="AK8" i="3"/>
  <c r="AJ8" i="3"/>
  <c r="AI8" i="3"/>
  <c r="AH8" i="3" a="1"/>
  <c r="AH8" i="3"/>
  <c r="AG8" i="3"/>
  <c r="AF8" i="3"/>
  <c r="AE8" i="3"/>
  <c r="AD8" i="3"/>
  <c r="AB8" i="3"/>
  <c r="AA8" i="3"/>
  <c r="Y8" i="3" a="1"/>
  <c r="Y8" i="3"/>
  <c r="X8" i="3" a="1"/>
  <c r="X8" i="3"/>
  <c r="W8" i="3" a="1"/>
  <c r="W8" i="3"/>
  <c r="V8" i="3" a="1"/>
  <c r="V8" i="3"/>
  <c r="T8" i="3"/>
  <c r="S8" i="3"/>
  <c r="R8" i="3"/>
  <c r="Q8" i="3"/>
  <c r="P8" i="3"/>
  <c r="O8" i="3"/>
  <c r="L8" i="3" a="1"/>
  <c r="L8" i="3"/>
  <c r="K8" i="3"/>
  <c r="J8" i="3"/>
  <c r="I8" i="3" a="1"/>
  <c r="I8" i="3"/>
  <c r="G8" i="3"/>
  <c r="F8" i="3"/>
  <c r="C8" i="3"/>
  <c r="AN7" i="3"/>
  <c r="AM7" i="3"/>
  <c r="AL7" i="3"/>
  <c r="AK7" i="3"/>
  <c r="AJ7" i="3"/>
  <c r="AI7" i="3"/>
  <c r="AH7" i="3" a="1"/>
  <c r="AH7" i="3"/>
  <c r="AG7" i="3"/>
  <c r="AF7" i="3"/>
  <c r="AE7" i="3"/>
  <c r="AD7" i="3"/>
  <c r="AC7" i="3"/>
  <c r="AB7" i="3"/>
  <c r="AA7" i="3"/>
  <c r="Y7" i="3" a="1"/>
  <c r="Y7" i="3"/>
  <c r="X7" i="3" a="1"/>
  <c r="X7" i="3"/>
  <c r="W7" i="3" a="1"/>
  <c r="W7" i="3"/>
  <c r="V7" i="3" a="1"/>
  <c r="V7" i="3"/>
  <c r="T7" i="3"/>
  <c r="S7" i="3"/>
  <c r="R7" i="3"/>
  <c r="Q7" i="3"/>
  <c r="P7" i="3"/>
  <c r="O7" i="3"/>
  <c r="L7" i="3" a="1"/>
  <c r="L7" i="3"/>
  <c r="K7" i="3"/>
  <c r="J7" i="3"/>
  <c r="I7" i="3" a="1"/>
  <c r="I7" i="3"/>
  <c r="G7" i="3"/>
  <c r="F7" i="3"/>
  <c r="C7" i="3"/>
  <c r="AN6" i="3"/>
  <c r="AM6" i="3"/>
  <c r="AL6" i="3"/>
  <c r="AK6" i="3"/>
  <c r="AJ6" i="3"/>
  <c r="AI6" i="3"/>
  <c r="AH6" i="3" a="1"/>
  <c r="AH6" i="3"/>
  <c r="AG6" i="3"/>
  <c r="AF6" i="3"/>
  <c r="AE6" i="3"/>
  <c r="AD6" i="3"/>
  <c r="AC6" i="3"/>
  <c r="AB6" i="3"/>
  <c r="AA6" i="3"/>
  <c r="Y6" i="3" a="1"/>
  <c r="Y6" i="3"/>
  <c r="X6" i="3" a="1"/>
  <c r="X6" i="3"/>
  <c r="W6" i="3" a="1"/>
  <c r="W6" i="3"/>
  <c r="V6" i="3" a="1"/>
  <c r="V6" i="3"/>
  <c r="T6" i="3"/>
  <c r="S6" i="3"/>
  <c r="R6" i="3"/>
  <c r="Q6" i="3"/>
  <c r="P6" i="3"/>
  <c r="O6" i="3"/>
  <c r="L6" i="3" a="1"/>
  <c r="L6" i="3"/>
  <c r="K6" i="3"/>
  <c r="J6" i="3"/>
  <c r="I6" i="3" a="1"/>
  <c r="I6" i="3"/>
  <c r="G6" i="3"/>
  <c r="F6" i="3"/>
  <c r="C6" i="3"/>
  <c r="AN5" i="3"/>
  <c r="AM5" i="3"/>
  <c r="AL5" i="3"/>
  <c r="AK5" i="3"/>
  <c r="AJ5" i="3"/>
  <c r="AI5" i="3"/>
  <c r="AH5" i="3" a="1"/>
  <c r="AH5" i="3"/>
  <c r="AG5" i="3"/>
  <c r="AF5" i="3"/>
  <c r="AE5" i="3"/>
  <c r="AD5" i="3"/>
  <c r="AC5" i="3"/>
  <c r="AB5" i="3"/>
  <c r="AA5" i="3"/>
  <c r="Y5" i="3" a="1"/>
  <c r="Y5" i="3"/>
  <c r="X5" i="3" a="1"/>
  <c r="X5" i="3"/>
  <c r="W5" i="3" a="1"/>
  <c r="W5" i="3"/>
  <c r="V5" i="3" a="1"/>
  <c r="V5" i="3"/>
  <c r="T5" i="3"/>
  <c r="S5" i="3"/>
  <c r="R5" i="3"/>
  <c r="Q5" i="3"/>
  <c r="P5" i="3"/>
  <c r="O5" i="3"/>
  <c r="L5" i="3" a="1"/>
  <c r="L5" i="3"/>
  <c r="K5" i="3"/>
  <c r="J5" i="3"/>
  <c r="I5" i="3" a="1"/>
  <c r="I5" i="3"/>
  <c r="G5" i="3"/>
  <c r="F5" i="3"/>
  <c r="C5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Y4" i="3" a="1"/>
  <c r="Y4" i="3"/>
  <c r="X4" i="3" a="1"/>
  <c r="X4" i="3"/>
  <c r="W4" i="3" a="1"/>
  <c r="W4" i="3"/>
  <c r="V4" i="3" a="1"/>
  <c r="V4" i="3"/>
  <c r="T4" i="3"/>
  <c r="S4" i="3"/>
  <c r="R4" i="3"/>
  <c r="Q4" i="3"/>
  <c r="O4" i="3"/>
  <c r="L4" i="3" a="1"/>
  <c r="L4" i="3"/>
  <c r="K4" i="3"/>
  <c r="J4" i="3"/>
  <c r="I4" i="3" a="1"/>
  <c r="I4" i="3"/>
  <c r="G4" i="3"/>
  <c r="F4" i="3"/>
  <c r="C4" i="3"/>
</calcChain>
</file>

<file path=xl/comments1.xml><?xml version="1.0" encoding="utf-8"?>
<comments xmlns="http://schemas.openxmlformats.org/spreadsheetml/2006/main">
  <authors>
    <author>Administrator</author>
  </authors>
  <commentList>
    <comment ref="B9" authorId="0">
      <text>
        <r>
          <rPr>
            <sz val="9"/>
            <color indexed="81"/>
            <rFont val="宋体"/>
            <family val="3"/>
            <charset val="134"/>
          </rPr>
          <t>Administrator:
光棱</t>
        </r>
      </text>
    </comment>
    <comment ref="B37" authorId="0">
      <text>
        <r>
          <rPr>
            <sz val="9"/>
            <color indexed="81"/>
            <rFont val="宋体"/>
            <family val="3"/>
            <charset val="134"/>
          </rPr>
          <t>Administrator:
娜塔莎</t>
        </r>
      </text>
    </comment>
    <comment ref="B38" authorId="0">
      <text>
        <r>
          <rPr>
            <sz val="9"/>
            <color indexed="81"/>
            <rFont val="宋体"/>
            <family val="3"/>
            <charset val="134"/>
          </rPr>
          <t>Administrator:
尤里X</t>
        </r>
      </text>
    </comment>
    <comment ref="B40" authorId="0">
      <text>
        <r>
          <rPr>
            <sz val="9"/>
            <color indexed="81"/>
            <rFont val="宋体"/>
            <family val="3"/>
            <charset val="134"/>
          </rPr>
          <t>Administrator:
警犬</t>
        </r>
      </text>
    </comment>
    <comment ref="B41" authorId="0">
      <text>
        <r>
          <rPr>
            <sz val="9"/>
            <color indexed="81"/>
            <rFont val="宋体"/>
            <family val="3"/>
            <charset val="134"/>
          </rPr>
          <t>Administrator:
间谍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color indexed="81"/>
            <rFont val="宋体"/>
            <family val="3"/>
            <charset val="134"/>
          </rPr>
          <t>Administrator:
当前等级</t>
        </r>
      </text>
    </comment>
    <comment ref="B1" authorId="0">
      <text>
        <r>
          <rPr>
            <sz val="9"/>
            <color indexed="81"/>
            <rFont val="宋体"/>
            <family val="3"/>
            <charset val="134"/>
          </rPr>
          <t>Administrator:
升级至下级需要的经验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B31" authorId="0">
      <text>
        <r>
          <rPr>
            <sz val="9"/>
            <color indexed="81"/>
            <rFont val="宋体"/>
            <family val="3"/>
            <charset val="134"/>
          </rPr>
          <t>Administrator:
间谍</t>
        </r>
      </text>
    </comment>
    <comment ref="B32" authorId="0">
      <text>
        <r>
          <rPr>
            <sz val="9"/>
            <color indexed="81"/>
            <rFont val="宋体"/>
            <family val="3"/>
            <charset val="134"/>
          </rPr>
          <t>Administrator:
警犬</t>
        </r>
      </text>
    </comment>
    <comment ref="B35" authorId="0">
      <text>
        <r>
          <rPr>
            <sz val="9"/>
            <color indexed="81"/>
            <rFont val="宋体"/>
            <family val="3"/>
            <charset val="134"/>
          </rPr>
          <t>Administrator:
娜塔莎</t>
        </r>
      </text>
    </comment>
    <comment ref="B36" authorId="0">
      <text>
        <r>
          <rPr>
            <sz val="9"/>
            <color indexed="81"/>
            <rFont val="宋体"/>
            <family val="3"/>
            <charset val="134"/>
          </rPr>
          <t>Administrator:
尤里X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B38" authorId="0">
      <text>
        <r>
          <rPr>
            <sz val="9"/>
            <color indexed="81"/>
            <rFont val="宋体"/>
            <family val="3"/>
            <charset val="134"/>
          </rPr>
          <t>Administrator:
警犬</t>
        </r>
      </text>
    </comment>
    <comment ref="B39" authorId="0">
      <text>
        <r>
          <rPr>
            <sz val="9"/>
            <color indexed="81"/>
            <rFont val="宋体"/>
            <family val="3"/>
            <charset val="134"/>
          </rPr>
          <t>Administrator:
间谍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color indexed="81"/>
            <rFont val="宋体"/>
            <family val="3"/>
            <charset val="134"/>
          </rPr>
          <t>Administrator:
当前等级</t>
        </r>
      </text>
    </comment>
    <comment ref="B1" authorId="0">
      <text>
        <r>
          <rPr>
            <sz val="9"/>
            <color indexed="81"/>
            <rFont val="宋体"/>
            <family val="3"/>
            <charset val="134"/>
          </rPr>
          <t>Administrator:
升级至下级需要的经验</t>
        </r>
      </text>
    </comment>
  </commentList>
</comments>
</file>

<file path=xl/sharedStrings.xml><?xml version="1.0" encoding="utf-8"?>
<sst xmlns="http://schemas.openxmlformats.org/spreadsheetml/2006/main" count="2361" uniqueCount="1064">
  <si>
    <t>英雄id</t>
  </si>
  <si>
    <t>名字</t>
  </si>
  <si>
    <t xml:space="preserve">资源id </t>
  </si>
  <si>
    <t>幻影资源名</t>
  </si>
  <si>
    <t>是否有 武器资源</t>
  </si>
  <si>
    <t>轮胎资源
有的行走有痕迹(1履带,2轮胎)</t>
  </si>
  <si>
    <t>头像</t>
  </si>
  <si>
    <t>一次连续出多少单位</t>
  </si>
  <si>
    <t>多少数量集合成一个单位
(多步兵集合在一起)</t>
  </si>
  <si>
    <t>职业</t>
  </si>
  <si>
    <t>单位类型
0、机械的（飞机坦克）默认
1、建筑
2、生物（人类、狗）</t>
  </si>
  <si>
    <t>兵种
0:其他
1：坦克类
2：战车类
3：飞机类
4：士兵类</t>
  </si>
  <si>
    <r>
      <rPr>
        <sz val="11"/>
        <color indexed="30"/>
        <rFont val="宋体"/>
        <family val="3"/>
        <charset val="134"/>
      </rPr>
      <t xml:space="preserve">
</t>
    </r>
    <r>
      <rPr>
        <sz val="11"/>
        <color indexed="10"/>
        <rFont val="宋体"/>
        <family val="3"/>
        <charset val="134"/>
      </rPr>
      <t>必填</t>
    </r>
    <r>
      <rPr>
        <sz val="11"/>
        <color indexed="30"/>
        <rFont val="宋体"/>
        <family val="3"/>
        <charset val="134"/>
      </rPr>
      <t xml:space="preserve">
单位所在范围
0、陆地
1、空中</t>
    </r>
  </si>
  <si>
    <t>飞行方式
0、漂浮类
1、盘旋</t>
  </si>
  <si>
    <t>飞行高度</t>
  </si>
  <si>
    <t>在地图上的占位
(默认是占一格)
写2（表示长宽2,占4格）
写3（表示长宽3,占9格）</t>
  </si>
  <si>
    <t>路障
额外占用可行走区域
{-1,-1},{1,1}
相对于路障点周围的点</t>
  </si>
  <si>
    <t>所占的人口</t>
  </si>
  <si>
    <t>生产时间(毫秒)</t>
  </si>
  <si>
    <t>主武器伤害对装甲
2500,2500,2500,7500,10000,10000,6500,6500,6000,2500,10000 
10000为分母</t>
  </si>
  <si>
    <t>副武器伤害对装甲
加成</t>
  </si>
  <si>
    <r>
      <rPr>
        <sz val="11"/>
        <color indexed="10"/>
        <rFont val="宋体"/>
        <family val="3"/>
        <charset val="134"/>
      </rPr>
      <t xml:space="preserve">必填
</t>
    </r>
    <r>
      <rPr>
        <sz val="11"/>
        <color indexed="30"/>
        <rFont val="宋体"/>
        <family val="3"/>
        <charset val="134"/>
      </rPr>
      <t xml:space="preserve">
攻击空中 陆地
0、陆地
1、空中
2、全部</t>
    </r>
  </si>
  <si>
    <t>装甲类型
1无盔甲、2英雄盔甲、3重型盔甲、4轻型装甲、5中型装甲、6重型装甲、7建筑:木质材料、8建筑:钢铁材料、9建筑:钢筋混凝土材料、10轻型特殊装甲、11重型特殊装甲</t>
  </si>
  <si>
    <t>目标优先级(填职业)</t>
  </si>
  <si>
    <t>忽略列表（填职业）</t>
  </si>
  <si>
    <t>炮弹值(飞机有效)
武器类型,炮弹值
1,3 表示主武器炮弹值3
2,4  表示副武器炮弹值4
副武器炮弹值消耗完了不会回家装弹</t>
  </si>
  <si>
    <t>主攻击间隔(ms)</t>
  </si>
  <si>
    <t>副武器攻击间隔</t>
  </si>
  <si>
    <r>
      <rPr>
        <sz val="11"/>
        <color indexed="30"/>
        <rFont val="宋体"/>
        <family val="3"/>
        <charset val="134"/>
      </rPr>
      <t>移动速度(走一格多少毫秒)
 为-1时,不能移动,</t>
    </r>
    <r>
      <rPr>
        <sz val="11"/>
        <color indexed="10"/>
        <rFont val="宋体"/>
        <family val="3"/>
        <charset val="134"/>
      </rPr>
      <t>对</t>
    </r>
    <r>
      <rPr>
        <b/>
        <sz val="11"/>
        <color indexed="10"/>
        <rFont val="宋体"/>
        <family val="3"/>
        <charset val="134"/>
      </rPr>
      <t>时空军团兵</t>
    </r>
    <r>
      <rPr>
        <sz val="11"/>
        <color indexed="10"/>
        <rFont val="宋体"/>
        <family val="3"/>
        <charset val="134"/>
      </rPr>
      <t>来说该值为</t>
    </r>
    <r>
      <rPr>
        <b/>
        <sz val="11"/>
        <color indexed="10"/>
        <rFont val="宋体"/>
        <family val="3"/>
        <charset val="134"/>
      </rPr>
      <t>传送后每一格距离僵直时间</t>
    </r>
  </si>
  <si>
    <t>转身速度
(多少毫秒转一圈)
飞机移动速度越快 转圈速度也要越快</t>
  </si>
  <si>
    <t>主武器  攻击范围
【最大攻击距离，最小攻击距离（可不填）】
10,4
(表示最大攻击10，最小攻4)
9
（表示最大攻击9，最小可不填）</t>
  </si>
  <si>
    <t>副武器  攻击范围
【最大攻击距离，最小攻击距离（可不填）】
10,4
(表示最大攻击10，最小攻4)
9
（表示最大攻击9，最小可不填）</t>
  </si>
  <si>
    <t>eye范围
10,4
(表示视野10，最小视野4)
注：最小视野范围可不填</t>
  </si>
  <si>
    <t>技能01</t>
  </si>
  <si>
    <t>技能发招顺序</t>
  </si>
  <si>
    <t>副武器 技能02</t>
  </si>
  <si>
    <t>可载多少人</t>
  </si>
  <si>
    <t xml:space="preserve">可载什么职业
</t>
  </si>
  <si>
    <t>不同职业，炮台改变资源
没变的不填
不同炮台这样填
"x","xxx","xx"</t>
  </si>
  <si>
    <t>不同职业乘客
改变运兵车技能</t>
  </si>
  <si>
    <t>伤害对装甲
1无盔甲、2英雄盔甲、3重型盔甲、4轻型装甲、5中型装甲、6重型装甲、7建筑:木质材料、8建筑:钢铁材料、9建筑:钢筋混凝土材料、10轻型特殊装甲、11重型特殊装甲
加成变化
(第x类装甲,百分比,第y类装甲,百分比,....)（10000为基数）
{1,500,4,-200},{1,500,4,-200}</t>
  </si>
  <si>
    <t>载人后增加属性种类
1：当前hp,
2：最大hp(生命上限)
3：移动速度
4：主武器攻击
5：副武器攻击
6：主武器攻击速度
7：副武器攻击速度
8:防御</t>
  </si>
  <si>
    <t>载人后增加对应的属性百份比
（10000为基数）</t>
  </si>
  <si>
    <t>载人后对应职业切换的ai</t>
  </si>
  <si>
    <t>s音效
可以有多个
"hero1001"
或者
"hero1001","hero1002"</t>
  </si>
  <si>
    <t>一直加在英雄身上的特效</t>
  </si>
  <si>
    <t>移动特效</t>
  </si>
  <si>
    <t>待机特效</t>
  </si>
  <si>
    <t>死亡特效</t>
  </si>
  <si>
    <t>尸体特效
死亡后留在场景</t>
  </si>
  <si>
    <t>死亡技能</t>
  </si>
  <si>
    <t>特殊AI
0.普通AI
1、轰炸机AI
2.幻影坦克AI
3.超时空军团兵AI
4.多功能运兵车
5.心灵控制AI
6.谭雅AI
7.恐怖机械人AI
8.冷冻直升机AI
9.法国巨炮AI
10.神经突击车AI
11.工程师AI
12.间谍AI
13.娜塔莎AI
14.自爆AI
15.空母AI
16.空母战机
17.士兵ai 不动的时候防御提高
18.警犬ai
19.飞碟AI,停留时使附机械单位瘫痪
20.天启AI,场上天启越多就越硬,加BUFF
21.灰熊AI,场上有大兵提升灰熊攻速,能发现幻影
22 鬼王机甲  死亡爆炸 尸体停留</t>
  </si>
  <si>
    <t>免疫xx,免疫是
默认是可以
第1位=1,表示免疫心灵控制,不会给控制
第2位=1,表示免疫爆破,不会给谭雅绑炸弹
第3位=1,表示免疫寄生,不会给恐怖机械人寄生
第4位=1,表示免疫冰冻,不会给冷冻直升机冰冻
第5位=1,表示免疫混乱,不会让神经突击车变混乱
第6位=1,表示不能修理,不能让工程师修理
第7位=1,可以识别间谍</t>
  </si>
  <si>
    <t>心灵控制数量</t>
  </si>
  <si>
    <t xml:space="preserve">单位出场动画
总部有
法国巨炮有
</t>
  </si>
  <si>
    <t>属性系数</t>
  </si>
  <si>
    <t>英雄简介
()</t>
  </si>
  <si>
    <t>是否可为机器人
0：不可配置为机器人
1：可以</t>
  </si>
  <si>
    <t>定位</t>
  </si>
  <si>
    <t>主武器名字</t>
  </si>
  <si>
    <t>副武器名字</t>
  </si>
  <si>
    <t>装甲名字</t>
  </si>
  <si>
    <t>图鉴</t>
  </si>
  <si>
    <t>载人后副武器技能</t>
  </si>
  <si>
    <t>出现</t>
  </si>
  <si>
    <t>能力（1-5）</t>
  </si>
  <si>
    <t>副武器</t>
  </si>
  <si>
    <t>id</t>
  </si>
  <si>
    <t>name</t>
  </si>
  <si>
    <t>res</t>
  </si>
  <si>
    <t>illusory</t>
  </si>
  <si>
    <t>atkRes</t>
  </si>
  <si>
    <t>tyre</t>
  </si>
  <si>
    <t>head</t>
  </si>
  <si>
    <r>
      <rPr>
        <sz val="11"/>
        <color indexed="30"/>
        <rFont val="宋体"/>
        <family val="3"/>
        <charset val="134"/>
      </rPr>
      <t>h</t>
    </r>
    <r>
      <rPr>
        <sz val="11"/>
        <color indexed="30"/>
        <rFont val="宋体"/>
        <family val="3"/>
        <charset val="134"/>
      </rPr>
      <t>eroNum</t>
    </r>
  </si>
  <si>
    <t>avNum</t>
  </si>
  <si>
    <t>career</t>
  </si>
  <si>
    <t>heroType</t>
  </si>
  <si>
    <t>arm</t>
  </si>
  <si>
    <t>scope</t>
  </si>
  <si>
    <t>flyType</t>
  </si>
  <si>
    <t>flyHeight</t>
  </si>
  <si>
    <t>posLength</t>
  </si>
  <si>
    <t>occupy</t>
  </si>
  <si>
    <t>populace</t>
  </si>
  <si>
    <t>pTime</t>
  </si>
  <si>
    <t>atkRate</t>
  </si>
  <si>
    <t>atkRate_1</t>
  </si>
  <si>
    <t>atkScope</t>
  </si>
  <si>
    <t>defType</t>
  </si>
  <si>
    <t>bombNum</t>
  </si>
  <si>
    <t>main_atkCD</t>
  </si>
  <si>
    <t>minor_atkCD</t>
  </si>
  <si>
    <t>speed</t>
  </si>
  <si>
    <t>turnSpeed</t>
  </si>
  <si>
    <r>
      <rPr>
        <sz val="11"/>
        <color indexed="30"/>
        <rFont val="宋体"/>
        <family val="3"/>
        <charset val="134"/>
      </rPr>
      <t>a</t>
    </r>
    <r>
      <rPr>
        <sz val="11"/>
        <color indexed="30"/>
        <rFont val="宋体"/>
        <family val="3"/>
        <charset val="134"/>
      </rPr>
      <t>tkRange</t>
    </r>
  </si>
  <si>
    <t>atkRange_1</t>
  </si>
  <si>
    <t>warnRange</t>
  </si>
  <si>
    <t>skills</t>
  </si>
  <si>
    <t>skillTurn</t>
  </si>
  <si>
    <t>skills_1</t>
  </si>
  <si>
    <t>skillTurn_1</t>
  </si>
  <si>
    <t>passengerNum</t>
  </si>
  <si>
    <t>passengerCareer</t>
  </si>
  <si>
    <t>passengerAtkRes</t>
  </si>
  <si>
    <t>passengerSkill</t>
  </si>
  <si>
    <t>passengerAtkRate</t>
  </si>
  <si>
    <t>passengerAttType</t>
  </si>
  <si>
    <t>passengerAttRate</t>
  </si>
  <si>
    <t>passengerAI</t>
  </si>
  <si>
    <t>effect</t>
  </si>
  <si>
    <t>heroMagic</t>
  </si>
  <si>
    <t>moveMagic</t>
  </si>
  <si>
    <t>standMagic</t>
  </si>
  <si>
    <t>dieMagic</t>
  </si>
  <si>
    <t>corpseMagic</t>
  </si>
  <si>
    <t>dieSkill</t>
  </si>
  <si>
    <t>speciaAI</t>
  </si>
  <si>
    <t>immune</t>
  </si>
  <si>
    <t>charmNum</t>
  </si>
  <si>
    <t>comeOutRes</t>
  </si>
  <si>
    <t>attrFactor</t>
  </si>
  <si>
    <t>desc</t>
  </si>
  <si>
    <t>robot</t>
  </si>
  <si>
    <t>designing</t>
  </si>
  <si>
    <t>main_atk_name</t>
  </si>
  <si>
    <t>minor_atk_name</t>
  </si>
  <si>
    <t>defName</t>
  </si>
  <si>
    <t>card</t>
  </si>
  <si>
    <t>passengerSkill_1</t>
  </si>
  <si>
    <t>int</t>
  </si>
  <si>
    <t>string</t>
  </si>
  <si>
    <r>
      <rPr>
        <sz val="11"/>
        <color indexed="30"/>
        <rFont val="宋体"/>
        <family val="3"/>
        <charset val="134"/>
      </rPr>
      <t>i</t>
    </r>
    <r>
      <rPr>
        <sz val="11"/>
        <color indexed="30"/>
        <rFont val="宋体"/>
        <family val="3"/>
        <charset val="134"/>
      </rPr>
      <t>nt</t>
    </r>
  </si>
  <si>
    <t>array</t>
  </si>
  <si>
    <r>
      <rPr>
        <sz val="11"/>
        <color indexed="30"/>
        <rFont val="宋体"/>
        <family val="3"/>
        <charset val="134"/>
      </rPr>
      <t>a</t>
    </r>
    <r>
      <rPr>
        <sz val="11"/>
        <color indexed="30"/>
        <rFont val="宋体"/>
        <family val="3"/>
        <charset val="134"/>
      </rPr>
      <t>rray</t>
    </r>
  </si>
  <si>
    <r>
      <rPr>
        <sz val="11"/>
        <color indexed="8"/>
        <rFont val="宋体"/>
        <family val="3"/>
        <charset val="134"/>
      </rPr>
      <t>s</t>
    </r>
    <r>
      <rPr>
        <sz val="11"/>
        <color indexed="8"/>
        <rFont val="宋体"/>
        <family val="3"/>
        <charset val="134"/>
      </rPr>
      <t>tring</t>
    </r>
  </si>
  <si>
    <t>float</t>
  </si>
  <si>
    <t>幻影坦克</t>
  </si>
  <si>
    <t>hero/MirageTank</t>
  </si>
  <si>
    <t>fight_tree</t>
  </si>
  <si>
    <t>15000,15000,14000,5000,5000,5000,3000,2000,2000,10000,10000</t>
  </si>
  <si>
    <t>1,2,110</t>
  </si>
  <si>
    <t>5,6,7</t>
  </si>
  <si>
    <t>"s_standingBy"</t>
  </si>
  <si>
    <t>107</t>
  </si>
  <si>
    <t>0,0,0,0,0,0,0</t>
  </si>
  <si>
    <t>可以伪装成树木来隐藏自己，随后突然发动袭击。</t>
  </si>
  <si>
    <t>进攻型单位</t>
  </si>
  <si>
    <t>光谱散射炮</t>
  </si>
  <si>
    <t>无</t>
  </si>
  <si>
    <t>乔巴姆装甲</t>
  </si>
  <si>
    <t>第一次测试</t>
  </si>
  <si>
    <t>宝箱</t>
  </si>
  <si>
    <t>天启坦克</t>
  </si>
  <si>
    <t>hero/ApocalypseTank</t>
  </si>
  <si>
    <t>2500,2500,2500,7500,10000,10000,10000,10000,7000,6000,10000</t>
  </si>
  <si>
    <t>10000,9000,8000,7000,3500,3500,7500,4000,2000,8000,10000</t>
  </si>
  <si>
    <t>0,1</t>
  </si>
  <si>
    <t>"s_MovingOut"</t>
  </si>
  <si>
    <t>103</t>
  </si>
  <si>
    <t>100,13</t>
  </si>
  <si>
    <t>最坚实可靠的坦克,场上的天启越多,单体防御就越高,防空能力有限。</t>
  </si>
  <si>
    <t>龙式加农炮</t>
  </si>
  <si>
    <t>猛犸牙防空导弹</t>
  </si>
  <si>
    <t>自愈型装甲</t>
  </si>
  <si>
    <t>有</t>
  </si>
  <si>
    <t>犀牛坦克</t>
  </si>
  <si>
    <t>hero/Rhino</t>
  </si>
  <si>
    <t>2500,2500,1500,7500,10000,10000,6500,4500,6000,6000,10000</t>
  </si>
  <si>
    <t>"s_RhinoBorn"</t>
  </si>
  <si>
    <t>便宜，高效，但炮击对防御工事内的士兵伤害不高。</t>
  </si>
  <si>
    <t>进攻型单位，支援型单位</t>
  </si>
  <si>
    <t>自供弹滑膛炮</t>
  </si>
  <si>
    <t>复合装甲</t>
  </si>
  <si>
    <t>送</t>
  </si>
  <si>
    <t>坦克杀手</t>
  </si>
  <si>
    <t>hero/tankKiller</t>
  </si>
  <si>
    <t>200,200,200,30000,12000,30000,200,200,200,200,10000</t>
  </si>
  <si>
    <t>101,107,108,111,112,113,114,115,121,122,123,124</t>
  </si>
  <si>
    <t>"s_tankKillerBorn"</t>
  </si>
  <si>
    <t>所有重甲类单位的恶梦，但那飞机好像一点都不怕他。</t>
  </si>
  <si>
    <t>辅助型单位</t>
  </si>
  <si>
    <t>贫铀穿甲炮</t>
  </si>
  <si>
    <t>灰熊坦克</t>
  </si>
  <si>
    <t>hero/GrizzlyTank</t>
  </si>
  <si>
    <t>7000,7000,5000,7500,10000,10000,6500,4500,6000,6000,10000</t>
  </si>
  <si>
    <t>"s_GrizzlyTankBorn"</t>
  </si>
  <si>
    <t>便宜，高效，利用量大的优势形成钢铁洪流冲垮敌人。</t>
  </si>
  <si>
    <t>支援型单位，进攻型单位</t>
  </si>
  <si>
    <t>线膛炮</t>
  </si>
  <si>
    <t>光棱</t>
  </si>
  <si>
    <t>10000,10000,8000,10000,10000,10000,3000,2000,2000,10000,10000</t>
  </si>
  <si>
    <t>当死神把光线当做镰刀，激光溅射使成片的敌人将倒下他的身下。</t>
  </si>
  <si>
    <t>进攻型单位，辅助型单位</t>
  </si>
  <si>
    <t>光棱透镜炮台</t>
  </si>
  <si>
    <t>轻便装甲</t>
  </si>
  <si>
    <t>磁能坦克</t>
  </si>
  <si>
    <t>hero/teslaTank</t>
  </si>
  <si>
    <t>30000,30000,30000,8500,10000,10000,5000,5000,5000,20000,10000</t>
  </si>
  <si>
    <t>103,116,110,119,117,118</t>
  </si>
  <si>
    <t>"s_Electrodesready"</t>
  </si>
  <si>
    <t>104</t>
  </si>
  <si>
    <t>运用特拉斯能量形成致命的电流。对士兵杀伤力巨大。</t>
  </si>
  <si>
    <t>支援型单位</t>
  </si>
  <si>
    <t>磁爆线圈</t>
  </si>
  <si>
    <t>钢腔绝缘装甲</t>
  </si>
  <si>
    <t>遥控坦克</t>
  </si>
  <si>
    <t>hero/RobotTank</t>
  </si>
  <si>
    <t>110,107</t>
  </si>
  <si>
    <t>"s_RobotTankBORN"</t>
  </si>
  <si>
    <t>133</t>
  </si>
  <si>
    <t>1,0,0,0,1,0,0</t>
  </si>
  <si>
    <t>遥控坦克并没有驾驶人员，所以不受心灵控制/神经毒气的影响。</t>
  </si>
  <si>
    <t>近距85mm双管炮</t>
  </si>
  <si>
    <t>铝合金装甲</t>
  </si>
  <si>
    <t>盖特坦克</t>
  </si>
  <si>
    <t>hero/gateTank</t>
  </si>
  <si>
    <t>20000,16000,14000,3000,2000,800,1000,500,300,20000,5000</t>
  </si>
  <si>
    <t>"s_easyTarget"</t>
  </si>
  <si>
    <t>这种坦克装备着两口大型机关枪，可以对空或对地。对士兵/轻甲单位杀伤力巨大。</t>
  </si>
  <si>
    <t>液氮加特林机枪</t>
  </si>
  <si>
    <t>未来坦克</t>
  </si>
  <si>
    <t>hero/FutureTank</t>
  </si>
  <si>
    <t>"s_SUHamme_VoiAttacke"</t>
  </si>
  <si>
    <t>137</t>
  </si>
  <si>
    <t>1,0,1,1,1,0,0</t>
  </si>
  <si>
    <t>高级电脑控制的坦克。不受心灵控制/神经毒气/时空旋涡/寄生的影响。</t>
  </si>
  <si>
    <t>中子扰动炮</t>
  </si>
  <si>
    <t>未来装甲</t>
  </si>
  <si>
    <t>鬼王机甲</t>
  </si>
  <si>
    <t>hero/KingOni</t>
  </si>
  <si>
    <t>10000,8000,6000,16000,15000,15000,10000,10000,6000,10000,10000</t>
  </si>
  <si>
    <t>0,2</t>
  </si>
  <si>
    <t>"s_JUKingO_VoiMovAttd"</t>
  </si>
  <si>
    <t>横行陆地。不受心灵控制/神经毒气/冷冻/寄生的影响。</t>
  </si>
  <si>
    <t>双眼死光炮</t>
  </si>
  <si>
    <t>多功能车</t>
  </si>
  <si>
    <t>hero/MultInfantryVeh</t>
  </si>
  <si>
    <t>10000,10000,10000,7000,7000,3500,7500,4000,2000,8000,10000</t>
  </si>
  <si>
    <t>103,116,109</t>
  </si>
  <si>
    <t>"x","xxxxx","xx"</t>
  </si>
  <si>
    <t>13110,13111,13112</t>
  </si>
  <si>
    <t>{1,2000,2,2000,3,2000,4,2000,5,2000},{1,3333,2,3333,3,3333},{1,2000,2,2000,3,2000,4,2000,5,2000}</t>
  </si>
  <si>
    <t>{2,4,8},{2,4,8},{2,4,8}</t>
  </si>
  <si>
    <t>{10000,10000,10000},{10000,10000,10000},{10000,10000,10000}</t>
  </si>
  <si>
    <t>0,3,0</t>
  </si>
  <si>
    <t>"s_AUIFV_VoiCreatea"</t>
  </si>
  <si>
    <t>会因内部搭载的士兵部队而改变其武装,士兵越强,战车越强。</t>
  </si>
  <si>
    <t>特殊多功能炮塔</t>
  </si>
  <si>
    <t>恐怖机器人</t>
  </si>
  <si>
    <t>hero/TerrorDrone</t>
  </si>
  <si>
    <t>10000,8000,8000,5000,2500,2500,7500,5000,2500,10000,10000</t>
  </si>
  <si>
    <t>10000,8000,8000,15000,25000,25000,7500,5000,2500,10000,10000</t>
  </si>
  <si>
    <t>0,0</t>
  </si>
  <si>
    <t>3,4,5,6,7</t>
  </si>
  <si>
    <t>"s_TerrorDronea"</t>
  </si>
  <si>
    <t>1,0,1,0,1,0,0</t>
  </si>
  <si>
    <t>被恐怖机器人所寄生是大部分机械单位的克星，速度快，攻击力强。</t>
  </si>
  <si>
    <t>铱合金拆卸爪</t>
  </si>
  <si>
    <t>自爆卡车</t>
  </si>
  <si>
    <t>hero/ExplosiveTruck</t>
  </si>
  <si>
    <t>50000,50000,50000,50000,50000,50000,40000,75000,50000,50000,50000</t>
  </si>
  <si>
    <t>"s_ExplosiveTruckBorn"</t>
  </si>
  <si>
    <t>0,0,1,0,0,0,0</t>
  </si>
  <si>
    <t>向敌人发动自杀式爆炸，并产生核辐射对敌人造成持续伤害。</t>
  </si>
  <si>
    <t>小型自爆核弹</t>
  </si>
  <si>
    <t>心灵控制车</t>
  </si>
  <si>
    <t>hero/MasterMind</t>
  </si>
  <si>
    <t>10000,10000,10000,5000,5000,5000,0,0,0,0,0</t>
  </si>
  <si>
    <t>1,2</t>
  </si>
  <si>
    <t>12111</t>
  </si>
  <si>
    <t>"s_makeItGrow"</t>
  </si>
  <si>
    <t>1,0,0,0,1,0,1</t>
  </si>
  <si>
    <t>能控制敌方地面部队的战车，据说能求出敌人的心理阴影面积。</t>
  </si>
  <si>
    <t>主脑控制仪</t>
  </si>
  <si>
    <t>中型心灵冲击装置</t>
  </si>
  <si>
    <t>自我修复装甲</t>
  </si>
  <si>
    <t>防空车</t>
  </si>
  <si>
    <t>hero/AirDefenseTrackedVehicle</t>
  </si>
  <si>
    <t>20000,17500,15000,23000,15000,10000,8000,7000,6000,10000,10000</t>
  </si>
  <si>
    <t>"s_yesCommander"</t>
  </si>
  <si>
    <t>这款轻型装甲车看起来打不过任何坦克，但这是所有飞行单位的恶梦。</t>
  </si>
  <si>
    <t>高射破片防空炮</t>
  </si>
  <si>
    <t>轻型装甲</t>
  </si>
  <si>
    <t>V3火箭</t>
  </si>
  <si>
    <t>hero/V3rocket</t>
  </si>
  <si>
    <t>10000,10000,10000,22500,15000,15000,60000,60000,60000,30000,30000</t>
  </si>
  <si>
    <t>11,3</t>
  </si>
  <si>
    <t>"s_v3build"</t>
  </si>
  <si>
    <t>当你还没看到他时，你已经在他的射程范围之内了。</t>
  </si>
  <si>
    <t>V3飞弹</t>
  </si>
  <si>
    <r>
      <rPr>
        <sz val="11"/>
        <color indexed="8"/>
        <rFont val="宋体"/>
        <family val="3"/>
        <charset val="134"/>
      </rPr>
      <t>V</t>
    </r>
    <r>
      <rPr>
        <sz val="11"/>
        <color indexed="8"/>
        <rFont val="宋体"/>
        <family val="3"/>
        <charset val="134"/>
      </rPr>
      <t>3装甲</t>
    </r>
  </si>
  <si>
    <t>神经突击车</t>
  </si>
  <si>
    <t>hero/ChaosCar</t>
  </si>
  <si>
    <t>"s_ChaosCar"</t>
  </si>
  <si>
    <t>当其散发出神经毒气云时，就要注意你的同伴，他们会狂暴的向你开火。</t>
  </si>
  <si>
    <t>毒气轮盘喷管</t>
  </si>
  <si>
    <t>战斗要塞</t>
  </si>
  <si>
    <t>hero/BattleFortress</t>
  </si>
  <si>
    <t>10000,8000,7000,5000,2000,2000,2000,1500,1000,40000,10000</t>
  </si>
  <si>
    <t>2000,2000,2000,10000,5000,10000,1000,1000,1000,10000,10000</t>
  </si>
  <si>
    <t>12510</t>
  </si>
  <si>
    <t>{2,4,8}</t>
  </si>
  <si>
    <t>{10000,10000,10000}</t>
  </si>
  <si>
    <t>"s_BattleFortressBorn"</t>
  </si>
  <si>
    <t>这个大型的战车搭载士兵后能发射对空/对地导弹,同时属性大增。</t>
  </si>
  <si>
    <t>多管自动炮塔</t>
  </si>
  <si>
    <t>标枪导弹</t>
  </si>
  <si>
    <t>要塞装甲</t>
  </si>
  <si>
    <t>武装采矿车</t>
  </si>
  <si>
    <t>hero/warMiner</t>
  </si>
  <si>
    <t>5000,5000,5000,10000,10000,10000,10000,10000,10000,10000,10000</t>
  </si>
  <si>
    <t>"s_AUProsp_VoiCreateb"</t>
  </si>
  <si>
    <t>平时只采矿，进入战斗时架设机枪，杀伤敌人。无视心灵控制/神经毒气</t>
  </si>
  <si>
    <t>小型自动炮塔</t>
  </si>
  <si>
    <t>采矿炸药</t>
  </si>
  <si>
    <t>法国巨炮</t>
  </si>
  <si>
    <t>hero/GrandCannon</t>
  </si>
  <si>
    <t>10000,10000,10000,7500,7500,7500,10000,10000,5000,10000,10000</t>
  </si>
  <si>
    <t>15,3</t>
  </si>
  <si>
    <t>"s_OpenFire"</t>
  </si>
  <si>
    <t>129</t>
  </si>
  <si>
    <t>超强的攻击力，超远的射程，能有效防卫基地，抵御敌方地面的攻击。</t>
  </si>
  <si>
    <t>防御型单位</t>
  </si>
  <si>
    <t>200mm撞击榴弹炮</t>
  </si>
  <si>
    <t>重型装甲</t>
  </si>
  <si>
    <t>将军刽子手</t>
  </si>
  <si>
    <t>镭射幽浮</t>
  </si>
  <si>
    <t>hero/FloatingDisk</t>
  </si>
  <si>
    <t>10000,10000,10000,5000,5000,5000,10000,10000,10000,10000,10000</t>
  </si>
  <si>
    <t>1,2,110,102,109</t>
  </si>
  <si>
    <t>"s_floatDiskMove"</t>
  </si>
  <si>
    <t>157</t>
  </si>
  <si>
    <t>1,1,1,1,1,1,0</t>
  </si>
  <si>
    <t>能有效对付地面单位，悬停时使附近机械单位受到EMP冲击而瘫痪。</t>
  </si>
  <si>
    <t>高斯激光炮</t>
  </si>
  <si>
    <t>电力吸取装置</t>
  </si>
  <si>
    <t>记忆装甲</t>
  </si>
  <si>
    <t>基洛夫空艇</t>
  </si>
  <si>
    <t>hero/KirovAirship</t>
  </si>
  <si>
    <t>10000,10000,10000,14000,13500,13500,15000,15000,5000,10000,10000</t>
  </si>
  <si>
    <t>1,2,2005</t>
  </si>
  <si>
    <t>"s_Kirovreporting"</t>
  </si>
  <si>
    <t>10111,10112</t>
  </si>
  <si>
    <t>专门为轰炸地面而设计的空中死神，基洛夫飞艇代表着体型、力量、坚定和信仰。</t>
  </si>
  <si>
    <t>进攻型单位，防御型单位</t>
  </si>
  <si>
    <t>迅雷炸弹</t>
  </si>
  <si>
    <t>封闭防火装甲</t>
  </si>
  <si>
    <t>武装直升机</t>
  </si>
  <si>
    <t>hero/helicopter</t>
  </si>
  <si>
    <t>2,0</t>
  </si>
  <si>
    <t>"s_Airtransportready"</t>
  </si>
  <si>
    <t>10913,10912</t>
  </si>
  <si>
    <t>强大的火力，对空能力稍弱,攻击地面是把好手</t>
  </si>
  <si>
    <t>复仇者机炮</t>
  </si>
  <si>
    <t>战斧对地导弹</t>
  </si>
  <si>
    <t>陶瓷金属装甲</t>
  </si>
  <si>
    <t>入侵者战机</t>
  </si>
  <si>
    <t>hero/invaderPlane</t>
  </si>
  <si>
    <t>10000,10000,20000,30000,30000,30000,30000,10000,7500,10000,10000</t>
  </si>
  <si>
    <t>10000,10000,10000,10000,10000,10000,10000,10000,7500,10000,10000</t>
  </si>
  <si>
    <t>1,0</t>
  </si>
  <si>
    <t>"s_readyToStrike"</t>
  </si>
  <si>
    <t>121,122</t>
  </si>
  <si>
    <t>能悬停的喷气式飞机，对空远比对地强。</t>
  </si>
  <si>
    <t>机鼻链炮</t>
  </si>
  <si>
    <t>宝石路激光炸弹</t>
  </si>
  <si>
    <t>黑鹰战机</t>
  </si>
  <si>
    <t>hero/blackBird</t>
  </si>
  <si>
    <t>101,107,108,111,112,113,114,115,121,122,123,124,2005</t>
  </si>
  <si>
    <t>1,3</t>
  </si>
  <si>
    <t>"s_BlackEaglereporting"</t>
  </si>
  <si>
    <t>10213,10214</t>
  </si>
  <si>
    <t>“黑鹰黑鹰黑鹰”,敌人连呼三声是因为它会向地面连射三枚致命的导弹。</t>
  </si>
  <si>
    <t>AS-10对地导弹</t>
  </si>
  <si>
    <t>冷冻直升机</t>
  </si>
  <si>
    <t>hero/iceHelicopter</t>
  </si>
  <si>
    <t>1,2,110,102,109,2005</t>
  </si>
  <si>
    <t>"s_iceSystemReadyToGo"</t>
  </si>
  <si>
    <t>131</t>
  </si>
  <si>
    <t>发射冷冻光束冻住地面敌人，这种能力着实是敌人的噩梦。</t>
  </si>
  <si>
    <t>定向冷冻光束炮</t>
  </si>
  <si>
    <t>超级要塞</t>
  </si>
  <si>
    <t>hero/Gigafortress</t>
  </si>
  <si>
    <t>10000,10000,10000,7500,5000,5000,20000,20000,20000,10000,10000</t>
  </si>
  <si>
    <t>"s_gunDamBootb"</t>
  </si>
  <si>
    <t>12911,12911</t>
  </si>
  <si>
    <t>悬浮空中的机械怪兽，用“神之鼻息”激光系统收割地面的敌人,能连续发射两枚空对空导弹。</t>
  </si>
  <si>
    <t>神之鼻息装置</t>
  </si>
  <si>
    <t>纳米装甲</t>
  </si>
  <si>
    <t>世纪轰炸机</t>
  </si>
  <si>
    <t>悬浮空中的机械怪兽，用“神之鼻息”激光系统收割地面的敌人。</t>
  </si>
  <si>
    <t>双刃直升机</t>
  </si>
  <si>
    <t>132</t>
  </si>
  <si>
    <t>美国大兵</t>
  </si>
  <si>
    <t>hero/solider</t>
  </si>
  <si>
    <t>10411</t>
  </si>
  <si>
    <t>"s_Siryessir"</t>
  </si>
  <si>
    <t>31,15</t>
  </si>
  <si>
    <t>0,1,0,0,0,1,0</t>
  </si>
  <si>
    <t>用机枪和单兵防空导弹还有血肉之躯，停下时搭建简易工事加强防御。</t>
  </si>
  <si>
    <t>M78机枪</t>
  </si>
  <si>
    <t>标枪单兵导弹</t>
  </si>
  <si>
    <t>轻便型装甲</t>
  </si>
  <si>
    <t>谭雅</t>
  </si>
  <si>
    <t>hero/Tanya</t>
  </si>
  <si>
    <t>10000,10000,10000,0,0,0,100,100,100,100,10000</t>
  </si>
  <si>
    <t>0,0,0,10000,10000,10000,10000,10000,10000,10000,10000</t>
  </si>
  <si>
    <t>11111</t>
  </si>
  <si>
    <t>"s_LetRockAndRoll"</t>
  </si>
  <si>
    <t>1,1,1,0,1,0,0</t>
  </si>
  <si>
    <t>特战队队长，有着强悍的双枪、C4炸弹，强大的意志免疫心灵控制及神经毒气</t>
  </si>
  <si>
    <t>黑秃鹰特制手枪</t>
  </si>
  <si>
    <t>C4塑胶炸弹</t>
  </si>
  <si>
    <t>曲光型装甲</t>
  </si>
  <si>
    <t>娜塔莎</t>
  </si>
  <si>
    <t>hero/Natasha</t>
  </si>
  <si>
    <t>13311,13312</t>
  </si>
  <si>
    <t>"s_NatasAction"</t>
  </si>
  <si>
    <t>狙击步枪作为武器，激光引导米格战机攻击。不受心灵控制/神经毒气影响。</t>
  </si>
  <si>
    <t>SVD狙击步枪</t>
  </si>
  <si>
    <t>激光指示器</t>
  </si>
  <si>
    <t>伪装型装甲</t>
  </si>
  <si>
    <t>尤里X</t>
  </si>
  <si>
    <t>hero/yuri</t>
  </si>
  <si>
    <t>"s_yuriTellYourWish"</t>
  </si>
  <si>
    <t>1,0,1,0,1,0,1</t>
  </si>
  <si>
    <t>控制(敌方地面部队)软弱的心灵，对近身敌人释放心灵爆震.</t>
  </si>
  <si>
    <t>心灵控制仪</t>
  </si>
  <si>
    <t>蛇式信号放大仪</t>
  </si>
  <si>
    <t>时空军团兵</t>
  </si>
  <si>
    <t>hero/timeTravelSolider</t>
  </si>
  <si>
    <t>1000,1000,1000,600,400,400,750,500,250,1000,1000</t>
  </si>
  <si>
    <t>101,110,121,122</t>
  </si>
  <si>
    <t>"s_theyAreHitstory"</t>
  </si>
  <si>
    <t>125,134</t>
  </si>
  <si>
    <t>0,1,1,0,0,1,0</t>
  </si>
  <si>
    <t>让敌人陷入时空乱流,不能还击,不能移动,只能等待被抹杀。</t>
  </si>
  <si>
    <t>小型裂缝产生器</t>
  </si>
  <si>
    <t>时空干扰装甲</t>
  </si>
  <si>
    <t>警犬</t>
  </si>
  <si>
    <t>hero/dog</t>
  </si>
  <si>
    <t>100000,10000,10000,5000,2500,2500,7500,5000,2500,10000,10000</t>
  </si>
  <si>
    <t>3,4,5,6,7,105,101,107,108,111,112,113,114,115,121,122,123,124</t>
  </si>
  <si>
    <t>"s_dogAction"</t>
  </si>
  <si>
    <t>55</t>
  </si>
  <si>
    <t>0,1,1,0,0,1,1</t>
  </si>
  <si>
    <t>识别间谍,Shumov-3型吼声放大器增幅怒吼震晕周围士兵类敌军3秒</t>
  </si>
  <si>
    <t>钢腔獠牙</t>
  </si>
  <si>
    <t>Shumov吼声放大器</t>
  </si>
  <si>
    <t>间谍</t>
  </si>
  <si>
    <t>hero/spy</t>
  </si>
  <si>
    <t>"s_spyhAction"</t>
  </si>
  <si>
    <t>1,1,1,0,1,1,0</t>
  </si>
  <si>
    <t>间谍不会受到除警犬外其他单位的攻击,成功潜入后依据间谍能力加成己方单位能力.</t>
  </si>
  <si>
    <t>鸡尾酒调酒棒</t>
  </si>
  <si>
    <t>等级</t>
  </si>
  <si>
    <t>英雄升级需要经验</t>
  </si>
  <si>
    <t>免伤系数</t>
  </si>
  <si>
    <t>lev</t>
  </si>
  <si>
    <t>exp</t>
  </si>
  <si>
    <t>def_factor</t>
  </si>
  <si>
    <t>英雄ID</t>
  </si>
  <si>
    <t>品阶</t>
  </si>
  <si>
    <t>物品数量</t>
  </si>
  <si>
    <t>金币</t>
  </si>
  <si>
    <t>需要等级</t>
  </si>
  <si>
    <t>军衔附加属性</t>
  </si>
  <si>
    <t>最大库存多少
（一开始可以召唤多少只然后才有cd）</t>
  </si>
  <si>
    <t>英雄名称</t>
  </si>
  <si>
    <t>能力值</t>
  </si>
  <si>
    <t>所需勋章</t>
  </si>
  <si>
    <t>所需图纸</t>
  </si>
  <si>
    <t>所需勋章num</t>
  </si>
  <si>
    <t>所需图纸num</t>
  </si>
  <si>
    <t>主攻击</t>
  </si>
  <si>
    <t>副攻击</t>
  </si>
  <si>
    <t>生命</t>
  </si>
  <si>
    <t>防御</t>
  </si>
  <si>
    <r>
      <rPr>
        <sz val="12"/>
        <rFont val="宋体"/>
        <family val="3"/>
        <charset val="134"/>
      </rPr>
      <t xml:space="preserve">子项目1系数
</t>
    </r>
    <r>
      <rPr>
        <sz val="12"/>
        <color indexed="10"/>
        <rFont val="宋体"/>
        <family val="3"/>
        <charset val="134"/>
      </rPr>
      <t>(10000为分母)</t>
    </r>
  </si>
  <si>
    <r>
      <rPr>
        <sz val="12"/>
        <rFont val="宋体"/>
        <family val="3"/>
        <charset val="134"/>
      </rPr>
      <t xml:space="preserve">子项目2系数
</t>
    </r>
    <r>
      <rPr>
        <sz val="12"/>
        <color indexed="10"/>
        <rFont val="宋体"/>
        <family val="3"/>
        <charset val="134"/>
      </rPr>
      <t>(10000为分母)</t>
    </r>
  </si>
  <si>
    <r>
      <rPr>
        <sz val="12"/>
        <rFont val="宋体"/>
        <family val="3"/>
        <charset val="134"/>
      </rPr>
      <t xml:space="preserve">子项目3系数
</t>
    </r>
    <r>
      <rPr>
        <sz val="12"/>
        <color indexed="10"/>
        <rFont val="宋体"/>
        <family val="3"/>
        <charset val="134"/>
      </rPr>
      <t>(10000为分母)</t>
    </r>
  </si>
  <si>
    <r>
      <rPr>
        <sz val="12"/>
        <rFont val="宋体"/>
        <family val="3"/>
        <charset val="134"/>
      </rPr>
      <t xml:space="preserve">子项目4系数
</t>
    </r>
    <r>
      <rPr>
        <sz val="12"/>
        <color indexed="10"/>
        <rFont val="宋体"/>
        <family val="3"/>
        <charset val="134"/>
      </rPr>
      <t>(10000为分母)</t>
    </r>
  </si>
  <si>
    <t>调节系数</t>
  </si>
  <si>
    <t>标准生命</t>
  </si>
  <si>
    <t>等级段</t>
  </si>
  <si>
    <t>标准防御</t>
  </si>
  <si>
    <t>免伤比</t>
  </si>
  <si>
    <t>占人口</t>
  </si>
  <si>
    <t>主攻击/生命</t>
  </si>
  <si>
    <t>副攻击/生命</t>
  </si>
  <si>
    <t xml:space="preserve">攻击能力
主攻击/主CD </t>
  </si>
  <si>
    <t>副攻击/副cd</t>
  </si>
  <si>
    <t>主_攻击间隔</t>
  </si>
  <si>
    <t>副_攻击间隔</t>
  </si>
  <si>
    <t>hero_id</t>
  </si>
  <si>
    <t>quality</t>
  </si>
  <si>
    <t>items</t>
  </si>
  <si>
    <t>coin</t>
  </si>
  <si>
    <t>level</t>
  </si>
  <si>
    <t>attrList</t>
  </si>
  <si>
    <t>stockNum</t>
  </si>
  <si>
    <t>飞碟</t>
  </si>
  <si>
    <t>尤里</t>
  </si>
  <si>
    <t>超时空军团兵</t>
  </si>
  <si>
    <t>英雄军衔</t>
  </si>
  <si>
    <t>等别</t>
  </si>
  <si>
    <t>级别</t>
  </si>
  <si>
    <t>图标</t>
  </si>
  <si>
    <t>icon</t>
  </si>
  <si>
    <t>士兵</t>
  </si>
  <si>
    <t>新兵</t>
  </si>
  <si>
    <t>52001</t>
  </si>
  <si>
    <t>二等兵</t>
  </si>
  <si>
    <t>52002</t>
  </si>
  <si>
    <t>一等兵</t>
  </si>
  <si>
    <t>52003</t>
  </si>
  <si>
    <t>橙1星</t>
  </si>
  <si>
    <t>士官</t>
  </si>
  <si>
    <t>下士</t>
  </si>
  <si>
    <t>52004</t>
  </si>
  <si>
    <t>中士</t>
  </si>
  <si>
    <t>52005</t>
  </si>
  <si>
    <t>二级士官</t>
  </si>
  <si>
    <t>上士</t>
  </si>
  <si>
    <t>52006</t>
  </si>
  <si>
    <t>橙2星</t>
  </si>
  <si>
    <t>尉官</t>
  </si>
  <si>
    <t>准尉</t>
  </si>
  <si>
    <t>52007</t>
  </si>
  <si>
    <t>少尉</t>
  </si>
  <si>
    <t>52008</t>
  </si>
  <si>
    <t>中尉</t>
  </si>
  <si>
    <t>52009</t>
  </si>
  <si>
    <t>上尉</t>
  </si>
  <si>
    <t>52010</t>
  </si>
  <si>
    <t>橙3星</t>
  </si>
  <si>
    <t>校官</t>
  </si>
  <si>
    <t>少校</t>
  </si>
  <si>
    <t>52011</t>
  </si>
  <si>
    <t>中校</t>
  </si>
  <si>
    <t>52012</t>
  </si>
  <si>
    <t>上校</t>
  </si>
  <si>
    <t>52013</t>
  </si>
  <si>
    <t>橙4星</t>
  </si>
  <si>
    <t>将官</t>
  </si>
  <si>
    <t>准将</t>
  </si>
  <si>
    <t>52014</t>
  </si>
  <si>
    <t>少将</t>
  </si>
  <si>
    <t>52015</t>
  </si>
  <si>
    <t>中将</t>
  </si>
  <si>
    <t>52016</t>
  </si>
  <si>
    <t>上将</t>
  </si>
  <si>
    <t>52017</t>
  </si>
  <si>
    <t>橙5星</t>
  </si>
  <si>
    <t>5星上将</t>
  </si>
  <si>
    <t>52018</t>
  </si>
  <si>
    <t>精英等级</t>
  </si>
  <si>
    <t>所需材料
{item,num}</t>
  </si>
  <si>
    <t>所需军衔等级</t>
  </si>
  <si>
    <t>加成当前军衔属性百份比,填整数</t>
  </si>
  <si>
    <t>NUM</t>
  </si>
  <si>
    <t>eliteLevel</t>
  </si>
  <si>
    <t>needItem</t>
  </si>
  <si>
    <t>qualityLevel</t>
  </si>
  <si>
    <t>attrPercent</t>
  </si>
  <si>
    <t>{10700,8}</t>
  </si>
  <si>
    <t>{10700,15}</t>
  </si>
  <si>
    <t>{10700,20}</t>
  </si>
  <si>
    <t>{10700,30}</t>
  </si>
  <si>
    <t>{10700,50}</t>
  </si>
  <si>
    <t>{10701,8}</t>
  </si>
  <si>
    <t>{10701,15}</t>
  </si>
  <si>
    <t>{10701,20}</t>
  </si>
  <si>
    <t>{10701,30}</t>
  </si>
  <si>
    <t>{10701,50}</t>
  </si>
  <si>
    <t>{10702,8}</t>
  </si>
  <si>
    <t>{10702,15}</t>
  </si>
  <si>
    <t>{10702,20}</t>
  </si>
  <si>
    <t>{10702,30}</t>
  </si>
  <si>
    <t>{10702,50}</t>
  </si>
  <si>
    <t>{10703,8}</t>
  </si>
  <si>
    <t>{10703,15}</t>
  </si>
  <si>
    <t>{10703,20}</t>
  </si>
  <si>
    <t>{10703,30}</t>
  </si>
  <si>
    <t>{10703,50}</t>
  </si>
  <si>
    <t>{10704,8}</t>
  </si>
  <si>
    <t>{10704,15}</t>
  </si>
  <si>
    <t>{10704,20}</t>
  </si>
  <si>
    <t>{10704,30}</t>
  </si>
  <si>
    <t>{10704,50}</t>
  </si>
  <si>
    <t>{10705,8}</t>
  </si>
  <si>
    <t>{10705,15}</t>
  </si>
  <si>
    <t>{10705,20}</t>
  </si>
  <si>
    <t>{10705,30}</t>
  </si>
  <si>
    <t>{10705,50}</t>
  </si>
  <si>
    <t>{10706,8}</t>
  </si>
  <si>
    <t>{10706,15}</t>
  </si>
  <si>
    <t>{10706,20}</t>
  </si>
  <si>
    <t>{10706,30}</t>
  </si>
  <si>
    <t>{10706,50}</t>
  </si>
  <si>
    <t>{10707,8}</t>
  </si>
  <si>
    <t>{10707,15}</t>
  </si>
  <si>
    <t>{10707,20}</t>
  </si>
  <si>
    <t>{10707,30}</t>
  </si>
  <si>
    <t>{10707,50}</t>
  </si>
  <si>
    <t>{10708,8}</t>
  </si>
  <si>
    <t>{10708,15}</t>
  </si>
  <si>
    <t>{10708,20}</t>
  </si>
  <si>
    <t>{10708,30}</t>
  </si>
  <si>
    <t>{10708,50}</t>
  </si>
  <si>
    <t>{10709,8}</t>
  </si>
  <si>
    <t>{10709,15}</t>
  </si>
  <si>
    <t>{10709,20}</t>
  </si>
  <si>
    <t>{10709,30}</t>
  </si>
  <si>
    <t>{10709,50}</t>
  </si>
  <si>
    <t>{10710,8}</t>
  </si>
  <si>
    <t>{10710,15}</t>
  </si>
  <si>
    <t>{10710,20}</t>
  </si>
  <si>
    <t>{10710,30}</t>
  </si>
  <si>
    <t>{10710,50}</t>
  </si>
  <si>
    <t>{10711,8}</t>
  </si>
  <si>
    <t>{10711,15}</t>
  </si>
  <si>
    <t>{10711,20}</t>
  </si>
  <si>
    <t>{10711,30}</t>
  </si>
  <si>
    <t>{10711,50}</t>
  </si>
  <si>
    <t>{10712,8}</t>
  </si>
  <si>
    <t>{10712,15}</t>
  </si>
  <si>
    <t>{10712,20}</t>
  </si>
  <si>
    <t>{10712,30}</t>
  </si>
  <si>
    <t>{10712,50}</t>
  </si>
  <si>
    <t>{10713,8}</t>
  </si>
  <si>
    <t>{10713,15}</t>
  </si>
  <si>
    <t>{10713,20}</t>
  </si>
  <si>
    <t>{10713,30}</t>
  </si>
  <si>
    <t>{10713,50}</t>
  </si>
  <si>
    <t>{10714,8}</t>
  </si>
  <si>
    <t>{10714,15}</t>
  </si>
  <si>
    <t>{10714,20}</t>
  </si>
  <si>
    <t>{10714,30}</t>
  </si>
  <si>
    <t>{10714,50}</t>
  </si>
  <si>
    <t>{10715,8}</t>
  </si>
  <si>
    <t>{10715,15}</t>
  </si>
  <si>
    <t>{10715,20}</t>
  </si>
  <si>
    <t>{10715,30}</t>
  </si>
  <si>
    <t>{10715,50}</t>
  </si>
  <si>
    <t>{10716,8}</t>
  </si>
  <si>
    <t>{10716,15}</t>
  </si>
  <si>
    <t>{10716,20}</t>
  </si>
  <si>
    <t>{10716,30}</t>
  </si>
  <si>
    <t>{10716,50}</t>
  </si>
  <si>
    <t>{10717,8}</t>
  </si>
  <si>
    <t>{10717,15}</t>
  </si>
  <si>
    <t>{10717,20}</t>
  </si>
  <si>
    <t>{10717,30}</t>
  </si>
  <si>
    <t>{10717,50}</t>
  </si>
  <si>
    <t>{10718,8}</t>
  </si>
  <si>
    <t>{10718,15}</t>
  </si>
  <si>
    <t>{10718,20}</t>
  </si>
  <si>
    <t>{10718,30}</t>
  </si>
  <si>
    <t>{10718,50}</t>
  </si>
  <si>
    <t>{10719,8}</t>
  </si>
  <si>
    <t>{10719,15}</t>
  </si>
  <si>
    <t>{10719,20}</t>
  </si>
  <si>
    <t>{10719,30}</t>
  </si>
  <si>
    <t>{10719,50}</t>
  </si>
  <si>
    <t>{10720,8}</t>
  </si>
  <si>
    <t>{10720,15}</t>
  </si>
  <si>
    <t>{10720,20}</t>
  </si>
  <si>
    <t>{10720,30}</t>
  </si>
  <si>
    <t>{10720,50}</t>
  </si>
  <si>
    <t>{10721,8}</t>
  </si>
  <si>
    <t>{10721,15}</t>
  </si>
  <si>
    <t>{10721,20}</t>
  </si>
  <si>
    <t>{10721,30}</t>
  </si>
  <si>
    <t>{10721,50}</t>
  </si>
  <si>
    <t>{10722,8}</t>
  </si>
  <si>
    <t>{10722,15}</t>
  </si>
  <si>
    <t>{10722,20}</t>
  </si>
  <si>
    <t>{10722,30}</t>
  </si>
  <si>
    <t>{10722,50}</t>
  </si>
  <si>
    <t>{10723,8}</t>
  </si>
  <si>
    <t>{10723,15}</t>
  </si>
  <si>
    <t>{10723,20}</t>
  </si>
  <si>
    <t>{10723,30}</t>
  </si>
  <si>
    <t>{10723,50}</t>
  </si>
  <si>
    <t>{10724,8}</t>
  </si>
  <si>
    <t>{10724,15}</t>
  </si>
  <si>
    <t>{10724,20}</t>
  </si>
  <si>
    <t>{10724,30}</t>
  </si>
  <si>
    <t>{10724,50}</t>
  </si>
  <si>
    <t>{10725,8}</t>
  </si>
  <si>
    <t>{10725,15}</t>
  </si>
  <si>
    <t>{10725,20}</t>
  </si>
  <si>
    <t>{10725,30}</t>
  </si>
  <si>
    <t>{10725,50}</t>
  </si>
  <si>
    <t>{10726,8}</t>
  </si>
  <si>
    <t>{10726,15}</t>
  </si>
  <si>
    <t>{10726,20}</t>
  </si>
  <si>
    <t>{10726,30}</t>
  </si>
  <si>
    <t>{10726,50}</t>
  </si>
  <si>
    <t>{10727,8}</t>
  </si>
  <si>
    <t>{10727,15}</t>
  </si>
  <si>
    <t>{10727,20}</t>
  </si>
  <si>
    <t>{10727,30}</t>
  </si>
  <si>
    <t>{10727,50}</t>
  </si>
  <si>
    <t>{10728,8}</t>
  </si>
  <si>
    <t>{10728,15}</t>
  </si>
  <si>
    <t>{10728,20}</t>
  </si>
  <si>
    <t>{10728,30}</t>
  </si>
  <si>
    <t>{10728,50}</t>
  </si>
  <si>
    <t>{10729,8}</t>
  </si>
  <si>
    <t>{10729,15}</t>
  </si>
  <si>
    <t>{10729,20}</t>
  </si>
  <si>
    <t>{10729,30}</t>
  </si>
  <si>
    <t>{10729,50}</t>
  </si>
  <si>
    <t>{10730,8}</t>
  </si>
  <si>
    <t>{10730,15}</t>
  </si>
  <si>
    <t>{10730,20}</t>
  </si>
  <si>
    <t>{10730,30}</t>
  </si>
  <si>
    <t>{10730,50}</t>
  </si>
  <si>
    <t>{10731,8}</t>
  </si>
  <si>
    <t>{10731,15}</t>
  </si>
  <si>
    <t>{10731,20}</t>
  </si>
  <si>
    <t>{10731,30}</t>
  </si>
  <si>
    <t>{10731,50}</t>
  </si>
  <si>
    <t>{10732,8}</t>
  </si>
  <si>
    <t>{10732,15}</t>
  </si>
  <si>
    <t>{10732,20}</t>
  </si>
  <si>
    <t>{10732,30}</t>
  </si>
  <si>
    <t>{10732,50}</t>
  </si>
  <si>
    <t>{10733,8}</t>
  </si>
  <si>
    <t>{10733,15}</t>
  </si>
  <si>
    <t>{10733,20}</t>
  </si>
  <si>
    <t>{10733,30}</t>
  </si>
  <si>
    <t>{10733,50}</t>
  </si>
  <si>
    <t>{10734,8}</t>
  </si>
  <si>
    <t>{10734,15}</t>
  </si>
  <si>
    <t>{10734,20}</t>
  </si>
  <si>
    <t>{10734,30}</t>
  </si>
  <si>
    <t>{10734,50}</t>
  </si>
  <si>
    <t>属性类配置于statistic_column表，下面解释所有属性的最终计算</t>
  </si>
  <si>
    <t>hp</t>
  </si>
  <si>
    <t>军衔、等级、研究院</t>
  </si>
  <si>
    <t>（军衔附加+等级附加+研究院附加的绝对值部分）*（1+装备附加+研究院附加的万分比部分）</t>
  </si>
  <si>
    <t>main_atk</t>
  </si>
  <si>
    <t>攻击</t>
  </si>
  <si>
    <t>minor_atk</t>
  </si>
  <si>
    <t>主攻击间隔</t>
  </si>
  <si>
    <t>固定值，配置于英雄基础数据表</t>
  </si>
  <si>
    <t>副攻击间隔</t>
  </si>
  <si>
    <t>def</t>
  </si>
  <si>
    <t>固定值，直接读英雄基础数据表</t>
  </si>
  <si>
    <t>移动速度</t>
  </si>
  <si>
    <t>atk_none</t>
  </si>
  <si>
    <t>对无盔甲单位伤害</t>
  </si>
  <si>
    <t>英雄基础数据表、装备、研究院</t>
  </si>
  <si>
    <t>atk_flak</t>
  </si>
  <si>
    <t>对英雄盔甲单位伤害</t>
  </si>
  <si>
    <t>atk_plate</t>
  </si>
  <si>
    <t>对重型盔甲单位伤害</t>
  </si>
  <si>
    <t>英雄基础数据表+装备附加+研究院附加的万分比部分</t>
  </si>
  <si>
    <t>atk_light</t>
  </si>
  <si>
    <t>对轻型装甲单位伤害</t>
  </si>
  <si>
    <t>atk_medium</t>
  </si>
  <si>
    <t>对中型装甲单位伤害</t>
  </si>
  <si>
    <t>atk_heavy</t>
  </si>
  <si>
    <t>对重型装甲单位伤害</t>
  </si>
  <si>
    <t>atk_wood</t>
  </si>
  <si>
    <t>对木质材料建筑伤害</t>
  </si>
  <si>
    <t>atk_steel</t>
  </si>
  <si>
    <t>对钢铁材料建筑伤害</t>
  </si>
  <si>
    <t>atk_concrete</t>
  </si>
  <si>
    <t>对钢筋混泥土材料建筑伤害</t>
  </si>
  <si>
    <t>atk_special_1</t>
  </si>
  <si>
    <t>对轻型特殊装甲建筑伤害</t>
  </si>
  <si>
    <t>atk_special_2</t>
  </si>
  <si>
    <t>对重型特殊装甲建筑伤害</t>
  </si>
  <si>
    <t>hp_percent</t>
  </si>
  <si>
    <t>装备、研究院</t>
  </si>
  <si>
    <t>main_atk_percent</t>
  </si>
  <si>
    <t>minor_atk_percent</t>
  </si>
  <si>
    <t>def_percent</t>
  </si>
  <si>
    <t>强攻</t>
  </si>
  <si>
    <t>为英雄的攻击和副攻击提供百分比加成（等同于研究院附加的万分比部分）</t>
  </si>
  <si>
    <t>atk_factor</t>
  </si>
  <si>
    <t>装备</t>
  </si>
  <si>
    <t>暴击几率</t>
  </si>
  <si>
    <t>用于触发暴击的概率计算，当暴击几率大于目标暴击抵抗时，有概率触发暴击，触发概率=暴击几率（攻击方）-暴击抵抗（目标）</t>
  </si>
  <si>
    <t>crit</t>
  </si>
  <si>
    <t>暴击抵抗</t>
  </si>
  <si>
    <t>用于触发暴击的概率计算，同上</t>
  </si>
  <si>
    <t>anti_crit</t>
  </si>
  <si>
    <t>暴击伤害</t>
  </si>
  <si>
    <t>用于提高暴击的加成系数（万分比）。初始暴击伤害为正常伤害*150，提升后为正常伤害*（150%+暴击伤害）</t>
  </si>
  <si>
    <t>crit_factor</t>
  </si>
  <si>
    <t>tank_atk</t>
  </si>
  <si>
    <t>坦克战略攻击（主副都加）</t>
  </si>
  <si>
    <t>指挥官</t>
  </si>
  <si>
    <t>可成长</t>
  </si>
  <si>
    <t>军衔会附加（1）生命、（2）攻击、（3）副攻击、（6）防御，均为绝对值属性；英雄是什么军衔就直接读该军衔的附加属性</t>
  </si>
  <si>
    <t>tank_def</t>
  </si>
  <si>
    <t>坦克战略防御</t>
  </si>
  <si>
    <t>等级会附加（1）生命、（2）攻击、（3）副攻击、（6）防御，均为绝对值属性；英雄多少级 就直接读研究院该英雄的属性</t>
  </si>
  <si>
    <t>tank_life</t>
  </si>
  <si>
    <t>坦克战略生命</t>
  </si>
  <si>
    <t>研究院会附加所有属性，绝对值和万分比属性都有；该部分属性=研究院中所有有关该英雄部分的值之和</t>
  </si>
  <si>
    <t>fly_atk</t>
  </si>
  <si>
    <t>飞机战略攻击（主副都加）</t>
  </si>
  <si>
    <t>装备会附加8-22号属性，装备附加的属性均为万分比属性；装备属性=该英雄穿戴的所有装备之和</t>
  </si>
  <si>
    <t>fly_def</t>
  </si>
  <si>
    <t>飞机战略防御</t>
  </si>
  <si>
    <t>英雄基础数据表附加4、5、7-18号属性，其中4/5/7为固定属性，8-18为可变属性</t>
  </si>
  <si>
    <t>fly_life</t>
  </si>
  <si>
    <t>飞机战略生命</t>
  </si>
  <si>
    <t>soldier_atk</t>
  </si>
  <si>
    <t>士兵战略攻击（主副都加）</t>
  </si>
  <si>
    <t>soldier_def</t>
  </si>
  <si>
    <t>士兵战略防御</t>
  </si>
  <si>
    <t>soldier_life</t>
  </si>
  <si>
    <t>士兵战略生命</t>
  </si>
  <si>
    <t>panzer_atk</t>
  </si>
  <si>
    <t>战车战略攻击（主副都加）</t>
  </si>
  <si>
    <t>panzer_def</t>
  </si>
  <si>
    <t>战车战略防御</t>
  </si>
  <si>
    <t>panzer_life</t>
  </si>
  <si>
    <t>战车战略生命</t>
  </si>
  <si>
    <t>采矿量增加/每分钟</t>
  </si>
  <si>
    <t>负重提升百分比,以10000为底,前端显示为:负重+XX%</t>
  </si>
  <si>
    <t>*</t>
  </si>
  <si>
    <r>
      <rPr>
        <sz val="11"/>
        <color indexed="8"/>
        <rFont val="宋体"/>
        <family val="3"/>
        <charset val="134"/>
      </rPr>
      <t>采矿速度增加百份比,以10000为底,</t>
    </r>
    <r>
      <rPr>
        <b/>
        <sz val="11"/>
        <color indexed="10"/>
        <rFont val="宋体"/>
        <family val="3"/>
        <charset val="134"/>
      </rPr>
      <t>采矿速度加成必须是该支部队纯由矿车组成</t>
    </r>
    <r>
      <rPr>
        <sz val="11"/>
        <color indexed="8"/>
        <rFont val="宋体"/>
        <family val="3"/>
        <charset val="134"/>
      </rPr>
      <t>,前端显示为:采矿速度+XX%</t>
    </r>
  </si>
  <si>
    <t>小</t>
  </si>
  <si>
    <t>中</t>
  </si>
  <si>
    <t>大</t>
  </si>
  <si>
    <t>特</t>
  </si>
  <si>
    <t>{10411,10}</t>
  </si>
  <si>
    <t>{10411,20}</t>
  </si>
  <si>
    <t>{10411,30}</t>
  </si>
  <si>
    <t>,</t>
  </si>
  <si>
    <t>{10412,10}</t>
  </si>
  <si>
    <t>{10411,40}</t>
  </si>
  <si>
    <t>{10412,20}</t>
  </si>
  <si>
    <t>{10411,50}</t>
  </si>
  <si>
    <t>{10412,30}</t>
  </si>
  <si>
    <t>{10411,60}</t>
  </si>
  <si>
    <t>{10412,40}</t>
  </si>
  <si>
    <t>{10411,70}</t>
  </si>
  <si>
    <t>{10412,50}</t>
  </si>
  <si>
    <t>{10411,80}</t>
  </si>
  <si>
    <t>{10412,60}</t>
  </si>
  <si>
    <t>{10411,90}</t>
  </si>
  <si>
    <t>{10412,70}</t>
  </si>
  <si>
    <t>{10413,10}</t>
  </si>
  <si>
    <t>{10411,100}</t>
  </si>
  <si>
    <t>{10412,80}</t>
  </si>
  <si>
    <t>{10413,20}</t>
  </si>
  <si>
    <t>{10411,110}</t>
  </si>
  <si>
    <t>{10412,90}</t>
  </si>
  <si>
    <t>{10413,30}</t>
  </si>
  <si>
    <t>{10411,120}</t>
  </si>
  <si>
    <t>{10412,100}</t>
  </si>
  <si>
    <t>{10413,40}</t>
  </si>
  <si>
    <t>{10414,10}</t>
  </si>
  <si>
    <t>{10411,130}</t>
  </si>
  <si>
    <t>{10412,110}</t>
  </si>
  <si>
    <t>{10413,50}</t>
  </si>
  <si>
    <t>{10414,20}</t>
  </si>
  <si>
    <t>{10411,140}</t>
  </si>
  <si>
    <t>{10412,120}</t>
  </si>
  <si>
    <t>{10413,60}</t>
  </si>
  <si>
    <t>{10414,30}</t>
  </si>
  <si>
    <t>{10411,150}</t>
  </si>
  <si>
    <t>{10412,130}</t>
  </si>
  <si>
    <t>{10413,70}</t>
  </si>
  <si>
    <t>{10414,40}</t>
  </si>
  <si>
    <t>{10411,160}</t>
  </si>
  <si>
    <t>{10412,140}</t>
  </si>
  <si>
    <t>{10413,80}</t>
  </si>
  <si>
    <t>{10414,50}</t>
  </si>
  <si>
    <t>图纸</t>
  </si>
  <si>
    <t>{10411,170}</t>
  </si>
  <si>
    <t>{10412,150}</t>
  </si>
  <si>
    <t>{10413,90}</t>
  </si>
  <si>
    <t>{10414,60}</t>
  </si>
  <si>
    <t>分类</t>
  </si>
  <si>
    <t>占用人口</t>
  </si>
  <si>
    <t>能力值_NEW</t>
  </si>
  <si>
    <t>特色</t>
  </si>
  <si>
    <t>优先攻击对像</t>
  </si>
  <si>
    <t>加强变树,变树后不被击中</t>
  </si>
  <si>
    <t>防高血厚,场上天启越多越硬?</t>
  </si>
  <si>
    <t>对步兵伤害低</t>
  </si>
  <si>
    <t>加强对重甲单位伤害</t>
  </si>
  <si>
    <t>平庸</t>
  </si>
  <si>
    <t>溅射</t>
  </si>
  <si>
    <t>加强秒步兵</t>
  </si>
  <si>
    <t>光棱坦克</t>
  </si>
  <si>
    <t>防心灵控制,防神经毒气</t>
  </si>
  <si>
    <t>对步兵伤害高,对装甲低伤害,对空</t>
  </si>
  <si>
    <t>范围攻击?,加EMP?</t>
  </si>
  <si>
    <t>穿甲,死亡自爆?+飞弹</t>
  </si>
  <si>
    <t>载人更强</t>
  </si>
  <si>
    <t>机械杀手</t>
  </si>
  <si>
    <t>自爆更强</t>
  </si>
  <si>
    <t>v3火箭</t>
  </si>
  <si>
    <t>心灵控制</t>
  </si>
  <si>
    <t>加强对空</t>
  </si>
  <si>
    <t>爆</t>
  </si>
  <si>
    <t>神经毒气</t>
  </si>
  <si>
    <r>
      <rPr>
        <sz val="11"/>
        <color indexed="8"/>
        <rFont val="宋体"/>
        <family val="3"/>
        <charset val="134"/>
      </rPr>
      <t>载人,</t>
    </r>
    <r>
      <rPr>
        <b/>
        <sz val="11"/>
        <color indexed="10"/>
        <rFont val="宋体"/>
        <family val="3"/>
        <charset val="134"/>
      </rPr>
      <t>碾人?</t>
    </r>
    <r>
      <rPr>
        <b/>
        <sz val="11"/>
        <rFont val="宋体"/>
        <family val="3"/>
        <charset val="134"/>
      </rPr>
      <t>上人后可对空</t>
    </r>
  </si>
  <si>
    <r>
      <rPr>
        <sz val="11"/>
        <color indexed="8"/>
        <rFont val="宋体"/>
        <family val="3"/>
        <charset val="134"/>
      </rPr>
      <t>防心灵控制,血厚,</t>
    </r>
    <r>
      <rPr>
        <b/>
        <sz val="11"/>
        <color indexed="10"/>
        <rFont val="宋体"/>
        <family val="3"/>
        <charset val="134"/>
      </rPr>
      <t>可布雷</t>
    </r>
  </si>
  <si>
    <t>远程</t>
  </si>
  <si>
    <t>控制机械</t>
  </si>
  <si>
    <t>血厚</t>
  </si>
  <si>
    <t>加强对地</t>
  </si>
  <si>
    <t>秒装甲</t>
  </si>
  <si>
    <t>控制</t>
  </si>
  <si>
    <t>高攻击,相对脆皮,可对空</t>
  </si>
  <si>
    <t>蹲下变得更强,减弱对空,缩小距离</t>
  </si>
  <si>
    <t>加强C4炸药</t>
  </si>
  <si>
    <t>狙击</t>
  </si>
  <si>
    <t>控制多人</t>
  </si>
  <si>
    <t>控制,远一点,更快突前,杀伤力减弱</t>
  </si>
  <si>
    <t>秒杀间谍</t>
  </si>
  <si>
    <t>加BUFF</t>
  </si>
  <si>
    <t>工程师</t>
  </si>
  <si>
    <t>埋地雷</t>
  </si>
  <si>
    <t>ID</t>
  </si>
  <si>
    <t>子项目1系数
(10000为分母)</t>
  </si>
  <si>
    <t>子项目2系数
(10000为分母)</t>
  </si>
  <si>
    <t>子项目3系数
(10000为分母)</t>
  </si>
  <si>
    <t>子项目4系数
(10000为分母)</t>
  </si>
  <si>
    <t>人口</t>
  </si>
  <si>
    <t>对空</t>
  </si>
  <si>
    <t>heroID</t>
  </si>
  <si>
    <t>mainAttFactor</t>
  </si>
  <si>
    <t>minorAttFactor</t>
  </si>
  <si>
    <t>HPFactor</t>
  </si>
  <si>
    <t>defFactor</t>
  </si>
  <si>
    <t>星级</t>
  </si>
  <si>
    <t>升星属性
{type1,value1},{type2,value2}</t>
  </si>
  <si>
    <t>star</t>
  </si>
  <si>
    <t>{1,405},{2,74}</t>
  </si>
  <si>
    <t>{1,708},{2,162}</t>
  </si>
  <si>
    <t>{1,919},{2,210}</t>
  </si>
  <si>
    <t>{1,1194},{2,273}</t>
  </si>
  <si>
    <t>{1,1089},{2,353}</t>
  </si>
  <si>
    <t>{1,2324},{2,719}</t>
  </si>
  <si>
    <t>{1,3017},{2,934}</t>
  </si>
  <si>
    <t>{1,3918},{2,1212}</t>
  </si>
  <si>
    <t>{1,1304},{2,311}</t>
  </si>
  <si>
    <t>{1,2214},{2,664}</t>
  </si>
  <si>
    <t>{1,2874},{2,862}</t>
  </si>
  <si>
    <t>{1,3732},{2,1119}</t>
  </si>
  <si>
    <t>{1,1033},{2,100}</t>
  </si>
  <si>
    <t>{1,1992},{2,169}</t>
  </si>
  <si>
    <t>{1,2586},{2,220}</t>
  </si>
  <si>
    <t>{1,3358},{2,286}</t>
  </si>
  <si>
    <t>{1,873},{2,213}</t>
  </si>
  <si>
    <t>{1,1523},{2,536}</t>
  </si>
  <si>
    <t>{1,1977},{2,696}</t>
  </si>
  <si>
    <t>{1,895},{2,316}</t>
  </si>
  <si>
    <t>{1,1551},{2,670}</t>
  </si>
  <si>
    <t>{1,2015},{2,870}</t>
  </si>
  <si>
    <t>{1,3321},{2,619}</t>
  </si>
  <si>
    <t>{1,4311},{2,804}</t>
  </si>
  <si>
    <t>{1,5598},{2,1044}</t>
  </si>
  <si>
    <t>{1,1171},{6,271}</t>
  </si>
  <si>
    <t>{1,2040},{6,479}</t>
  </si>
  <si>
    <t>{1,2649},{6,624}</t>
  </si>
  <si>
    <t>{1,1435},{2,600}</t>
  </si>
  <si>
    <t>{1,3161},{2,1168}</t>
  </si>
  <si>
    <t>{1,4105},{2,1517}</t>
  </si>
  <si>
    <t>{1,873},{2,586}</t>
  </si>
  <si>
    <t>{1,1523},{2,890}</t>
  </si>
  <si>
    <t>{1,1977},{2,1156}</t>
  </si>
  <si>
    <t>{1,552},{2,106}</t>
  </si>
  <si>
    <t>{1,977},{2,268}</t>
  </si>
  <si>
    <t>{1,1268},{2,348}</t>
  </si>
  <si>
    <t>{1,751},{2,283}</t>
  </si>
  <si>
    <t>{1,1494},{2,498}</t>
  </si>
  <si>
    <t>{1,1940},{2,646}</t>
  </si>
  <si>
    <t>{1,508},{2,92}</t>
  </si>
  <si>
    <t>{1,1557},{2,897}</t>
  </si>
  <si>
    <t>{1,3321},{2,1555}</t>
  </si>
  <si>
    <t>{1,4314},{2,2020}</t>
  </si>
  <si>
    <t>{1,3316},{2,990}</t>
  </si>
  <si>
    <t>{1,6904},{2,2065}</t>
  </si>
  <si>
    <t>{1,8968},{2,2682}</t>
  </si>
  <si>
    <t>{1,4374},{2,1065}</t>
  </si>
  <si>
    <t>{1,6978},{2,1903}</t>
  </si>
  <si>
    <t>{1,9065},{2,2472}</t>
  </si>
  <si>
    <t>{1,1385},{2,446}</t>
  </si>
  <si>
    <t>{1,3097},{2,839}</t>
  </si>
  <si>
    <t>{1,4023},{2,1090}</t>
  </si>
  <si>
    <t>{1,1270},{2,634}</t>
  </si>
  <si>
    <t>{1,2948},{2,1343}</t>
  </si>
  <si>
    <t>{1,3829},{2,1745}</t>
  </si>
  <si>
    <t>{1,1327},{2,470}</t>
  </si>
  <si>
    <t>{1,3022},{2,870}</t>
  </si>
  <si>
    <t>{1,3926},{2,1131}</t>
  </si>
  <si>
    <t>{1,346},{2,388}</t>
  </si>
  <si>
    <t>{1,709},{2,634}</t>
  </si>
  <si>
    <t>{1,921},{2,824}</t>
  </si>
  <si>
    <t>{1,778},{6,268}</t>
  </si>
  <si>
    <t>{1,1530},{6,479}</t>
  </si>
  <si>
    <t>{1,1987},{6,623}</t>
  </si>
  <si>
    <t>{1,331},{2,601}</t>
  </si>
  <si>
    <t>{1,559},{2,1430}</t>
  </si>
  <si>
    <t>{1,727},{2,1858}</t>
  </si>
  <si>
    <t>{1,619},{2,365}</t>
  </si>
  <si>
    <t>{1,1194},{2,733}</t>
  </si>
  <si>
    <t>{1,1551},{2,953}</t>
  </si>
  <si>
    <t>{1,1960},{2,279}</t>
  </si>
  <si>
    <t>{1,3843},{2,622}</t>
  </si>
  <si>
    <t>{1,4993},{2,808}</t>
  </si>
  <si>
    <t>{1,2814},{2,578}</t>
  </si>
  <si>
    <t>{1,4253},{2,1440}</t>
  </si>
  <si>
    <t>{1,6253},{2,2440}</t>
  </si>
  <si>
    <t>{1,1769},{2,6086}</t>
  </si>
  <si>
    <t>{1,2896},{2,8504}</t>
  </si>
  <si>
    <t>{1,4896},{2,10504}</t>
  </si>
  <si>
    <t>{1,2262},{2,346}</t>
  </si>
  <si>
    <t>{1,4835},{2,669}</t>
  </si>
  <si>
    <t>{1,6835},{2,969}</t>
  </si>
  <si>
    <t>{1,2672},{2,283}</t>
  </si>
  <si>
    <t>{1,4368},{2,818}</t>
  </si>
  <si>
    <t>{1,7368},{2,1018}</t>
  </si>
  <si>
    <t>{1,2023},{2,1065}</t>
  </si>
  <si>
    <t>{1,6423},{2,1382}</t>
  </si>
  <si>
    <t>{1,10423},{2,2682}</t>
  </si>
  <si>
    <t>{1,5216},{2,836}</t>
  </si>
  <si>
    <t>{1,12216},{2,2036}</t>
  </si>
  <si>
    <t>{1,5356},{2,1232}</t>
  </si>
  <si>
    <t>{1,9356},{2,3232}</t>
  </si>
  <si>
    <t>{1,993},{6,784}</t>
  </si>
  <si>
    <t>{1,1793},{6,1484}</t>
  </si>
  <si>
    <t>{1,3253},{2,3900}</t>
  </si>
  <si>
    <t>{1,6253},{2,6900}</t>
  </si>
  <si>
    <t>{1,1093},{6,884}</t>
  </si>
  <si>
    <t>{1,7689},{2,1795}</t>
  </si>
  <si>
    <t>{1,19089},{2,3633}</t>
  </si>
  <si>
    <t>{1,5744},{2,6869}</t>
  </si>
  <si>
    <t>{1,12663},{2,10227}</t>
  </si>
  <si>
    <t>{1,4963},{2,2652}</t>
  </si>
  <si>
    <t>{1,7749},{2,4746}</t>
  </si>
  <si>
    <t>英雄升星需要经验</t>
  </si>
  <si>
    <t>消耗品id</t>
  </si>
  <si>
    <t>经验</t>
  </si>
  <si>
    <t>购买单价</t>
  </si>
  <si>
    <t>商店</t>
  </si>
  <si>
    <t>位置</t>
  </si>
  <si>
    <t>gold</t>
  </si>
  <si>
    <t>shop_id</t>
  </si>
  <si>
    <t>shop_pos</t>
  </si>
  <si>
    <t>初始星级</t>
  </si>
  <si>
    <t>最大星级</t>
  </si>
  <si>
    <t>英雄名称（策划看）</t>
  </si>
  <si>
    <t>min_star</t>
  </si>
  <si>
    <t>max_star</t>
  </si>
  <si>
    <t>priority</t>
    <phoneticPr fontId="22" type="noConversion"/>
  </si>
  <si>
    <t>ignore</t>
    <phoneticPr fontId="22" type="noConversion"/>
  </si>
  <si>
    <r>
      <t>3,4,5,6,7</t>
    </r>
    <r>
      <rPr>
        <sz val="11"/>
        <color indexed="8"/>
        <rFont val="宋体"/>
        <family val="3"/>
        <charset val="134"/>
      </rPr>
      <t>,1,2</t>
    </r>
    <phoneticPr fontId="22" type="noConversion"/>
  </si>
  <si>
    <r>
      <t>3,4,5,6,7</t>
    </r>
    <r>
      <rPr>
        <sz val="11"/>
        <color indexed="8"/>
        <rFont val="宋体"/>
        <family val="3"/>
        <charset val="134"/>
      </rPr>
      <t>,1,2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</si>
</sst>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_ "/>
  </numFmts>
  <fonts count="23">
    <font>
      <sz val="11"/>
      <color indexed="8"/>
      <name val="宋体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30"/>
      <name val="宋体"/>
      <family val="3"/>
      <charset val="134"/>
    </font>
    <font>
      <b/>
      <sz val="11"/>
      <color indexed="40"/>
      <name val="宋体"/>
      <family val="3"/>
      <charset val="134"/>
    </font>
    <font>
      <sz val="11"/>
      <color indexed="40"/>
      <name val="宋体"/>
      <family val="3"/>
      <charset val="134"/>
    </font>
    <font>
      <sz val="11"/>
      <color indexed="14"/>
      <name val="宋体"/>
      <family val="3"/>
      <charset val="134"/>
    </font>
    <font>
      <b/>
      <sz val="11"/>
      <color indexed="14"/>
      <name val="宋体"/>
      <family val="3"/>
      <charset val="134"/>
    </font>
    <font>
      <b/>
      <sz val="11"/>
      <color indexed="51"/>
      <name val="宋体"/>
      <family val="3"/>
      <charset val="134"/>
    </font>
    <font>
      <sz val="12"/>
      <color indexed="40"/>
      <name val="宋体"/>
      <family val="3"/>
      <charset val="134"/>
    </font>
    <font>
      <sz val="12"/>
      <color indexed="14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48"/>
      <name val="宋体"/>
      <family val="3"/>
      <charset val="134"/>
    </font>
    <font>
      <sz val="11"/>
      <color indexed="8"/>
      <name val="Tahoma"/>
      <family val="2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120">
    <xf numFmtId="0" fontId="0" fillId="0" borderId="0" xfId="0" applyAlignment="1"/>
    <xf numFmtId="0" fontId="20" fillId="0" borderId="0" xfId="1">
      <alignment vertical="center"/>
    </xf>
    <xf numFmtId="0" fontId="20" fillId="0" borderId="0" xfId="1" applyAlignment="1"/>
    <xf numFmtId="0" fontId="1" fillId="2" borderId="1" xfId="1" applyFont="1" applyFill="1" applyBorder="1">
      <alignment vertical="center"/>
    </xf>
    <xf numFmtId="0" fontId="1" fillId="2" borderId="1" xfId="1" applyFont="1" applyFill="1" applyBorder="1" applyAlignment="1">
      <alignment wrapText="1"/>
    </xf>
    <xf numFmtId="0" fontId="1" fillId="2" borderId="1" xfId="1" applyFont="1" applyFill="1" applyBorder="1" applyAlignment="1"/>
    <xf numFmtId="0" fontId="2" fillId="2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2" borderId="1" xfId="0" applyFont="1" applyFill="1" applyBorder="1" applyAlignment="1"/>
    <xf numFmtId="0" fontId="2" fillId="0" borderId="0" xfId="0" applyFont="1" applyAlignment="1">
      <alignment vertical="center" wrapText="1"/>
    </xf>
    <xf numFmtId="0" fontId="1" fillId="0" borderId="1" xfId="0" applyFont="1" applyBorder="1" applyAlignment="1"/>
    <xf numFmtId="0" fontId="1" fillId="0" borderId="1" xfId="0" applyFont="1" applyFill="1" applyBorder="1" applyAlignment="1"/>
    <xf numFmtId="0" fontId="4" fillId="0" borderId="0" xfId="0" applyFont="1" applyAlignment="1"/>
    <xf numFmtId="0" fontId="4" fillId="0" borderId="1" xfId="0" applyFont="1" applyBorder="1" applyAlignment="1"/>
    <xf numFmtId="0" fontId="4" fillId="0" borderId="1" xfId="0" applyFont="1" applyFill="1" applyBorder="1" applyAlignment="1"/>
    <xf numFmtId="0" fontId="4" fillId="0" borderId="0" xfId="0" applyFont="1" applyFill="1" applyAlignment="1"/>
    <xf numFmtId="0" fontId="5" fillId="3" borderId="0" xfId="0" applyFont="1" applyFill="1" applyAlignment="1">
      <alignment vertical="center"/>
    </xf>
    <xf numFmtId="0" fontId="6" fillId="0" borderId="1" xfId="0" applyFont="1" applyFill="1" applyBorder="1" applyAlignment="1"/>
    <xf numFmtId="0" fontId="7" fillId="0" borderId="1" xfId="0" applyFont="1" applyFill="1" applyBorder="1" applyAlignment="1"/>
    <xf numFmtId="0" fontId="0" fillId="0" borderId="0" xfId="0" applyFill="1" applyAlignment="1"/>
    <xf numFmtId="0" fontId="8" fillId="0" borderId="0" xfId="0" applyFont="1" applyFill="1" applyAlignment="1">
      <alignment horizontal="center" vertical="center" wrapText="1"/>
    </xf>
    <xf numFmtId="0" fontId="1" fillId="4" borderId="1" xfId="0" applyFont="1" applyFill="1" applyBorder="1" applyAlignment="1"/>
    <xf numFmtId="0" fontId="9" fillId="0" borderId="1" xfId="0" applyFont="1" applyFill="1" applyBorder="1" applyAlignment="1"/>
    <xf numFmtId="0" fontId="10" fillId="0" borderId="1" xfId="0" applyFont="1" applyFill="1" applyBorder="1" applyAlignment="1"/>
    <xf numFmtId="0" fontId="11" fillId="4" borderId="1" xfId="0" applyFont="1" applyFill="1" applyBorder="1" applyAlignment="1"/>
    <xf numFmtId="0" fontId="12" fillId="0" borderId="1" xfId="0" applyFont="1" applyFill="1" applyBorder="1" applyAlignment="1"/>
    <xf numFmtId="0" fontId="11" fillId="0" borderId="1" xfId="0" applyFont="1" applyFill="1" applyBorder="1" applyAlignment="1"/>
    <xf numFmtId="0" fontId="4" fillId="4" borderId="1" xfId="0" applyFont="1" applyFill="1" applyBorder="1" applyAlignment="1"/>
    <xf numFmtId="0" fontId="4" fillId="4" borderId="0" xfId="0" applyFont="1" applyFill="1" applyAlignment="1"/>
    <xf numFmtId="0" fontId="1" fillId="5" borderId="1" xfId="0" applyFont="1" applyFill="1" applyBorder="1" applyAlignment="1"/>
    <xf numFmtId="0" fontId="11" fillId="5" borderId="1" xfId="0" applyFont="1" applyFill="1" applyBorder="1" applyAlignment="1"/>
    <xf numFmtId="0" fontId="13" fillId="5" borderId="1" xfId="0" applyFont="1" applyFill="1" applyBorder="1" applyAlignment="1"/>
    <xf numFmtId="0" fontId="13" fillId="0" borderId="1" xfId="0" applyFont="1" applyFill="1" applyBorder="1" applyAlignment="1"/>
    <xf numFmtId="0" fontId="0" fillId="6" borderId="0" xfId="0" applyFont="1" applyFill="1" applyAlignment="1"/>
    <xf numFmtId="0" fontId="0" fillId="0" borderId="0" xfId="0" applyFont="1" applyFill="1" applyAlignment="1"/>
    <xf numFmtId="0" fontId="11" fillId="6" borderId="0" xfId="0" applyFont="1" applyFill="1" applyAlignment="1"/>
    <xf numFmtId="0" fontId="11" fillId="0" borderId="0" xfId="0" applyFont="1" applyFill="1" applyAlignment="1"/>
    <xf numFmtId="0" fontId="1" fillId="0" borderId="0" xfId="0" applyFont="1" applyFill="1" applyAlignment="1"/>
    <xf numFmtId="0" fontId="0" fillId="4" borderId="0" xfId="0" applyFont="1" applyFill="1" applyAlignment="1"/>
    <xf numFmtId="0" fontId="2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1" fillId="4" borderId="0" xfId="0" applyFont="1" applyFill="1" applyAlignment="1"/>
    <xf numFmtId="0" fontId="15" fillId="0" borderId="0" xfId="0" applyFont="1" applyFill="1" applyAlignment="1">
      <alignment vertical="center"/>
    </xf>
    <xf numFmtId="0" fontId="1" fillId="0" borderId="0" xfId="0" applyFont="1" applyAlignment="1"/>
    <xf numFmtId="0" fontId="1" fillId="7" borderId="0" xfId="0" applyFont="1" applyFill="1" applyAlignment="1"/>
    <xf numFmtId="0" fontId="4" fillId="7" borderId="0" xfId="0" applyFont="1" applyFill="1" applyAlignment="1"/>
    <xf numFmtId="0" fontId="0" fillId="0" borderId="0" xfId="0" applyFont="1" applyAlignment="1"/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20" fillId="0" borderId="0" xfId="1" applyFill="1" applyAlignment="1"/>
    <xf numFmtId="0" fontId="2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178" fontId="16" fillId="0" borderId="0" xfId="0" applyNumberFormat="1" applyFont="1" applyFill="1" applyAlignment="1">
      <alignment horizontal="center"/>
    </xf>
    <xf numFmtId="178" fontId="0" fillId="0" borderId="0" xfId="0" applyNumberFormat="1" applyFill="1" applyAlignment="1">
      <alignment horizontal="center"/>
    </xf>
    <xf numFmtId="178" fontId="0" fillId="0" borderId="0" xfId="0" applyNumberFormat="1" applyFill="1" applyAlignment="1"/>
    <xf numFmtId="49" fontId="1" fillId="0" borderId="0" xfId="0" applyNumberFormat="1" applyFont="1" applyBorder="1" applyAlignment="1">
      <alignment horizontal="center" vertical="center"/>
    </xf>
    <xf numFmtId="178" fontId="0" fillId="0" borderId="0" xfId="0" applyNumberFormat="1" applyFont="1" applyFill="1" applyAlignment="1">
      <alignment horizontal="center"/>
    </xf>
    <xf numFmtId="178" fontId="0" fillId="0" borderId="0" xfId="0" applyNumberFormat="1" applyFill="1" applyAlignment="1">
      <alignment vertical="center"/>
    </xf>
    <xf numFmtId="49" fontId="1" fillId="0" borderId="0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left" vertical="center"/>
    </xf>
    <xf numFmtId="178" fontId="1" fillId="0" borderId="0" xfId="0" applyNumberFormat="1" applyFont="1" applyFill="1" applyAlignment="1">
      <alignment horizontal="left" vertical="center"/>
    </xf>
    <xf numFmtId="178" fontId="8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Border="1" applyAlignment="1">
      <alignment horizontal="left" vertical="center" wrapText="1"/>
    </xf>
    <xf numFmtId="0" fontId="1" fillId="2" borderId="0" xfId="1" applyFont="1" applyFill="1">
      <alignment vertical="center"/>
    </xf>
    <xf numFmtId="0" fontId="2" fillId="0" borderId="0" xfId="0" applyFont="1" applyFill="1" applyAlignment="1">
      <alignment vertical="center" wrapText="1"/>
    </xf>
    <xf numFmtId="0" fontId="1" fillId="2" borderId="0" xfId="1" applyFont="1" applyFill="1" applyAlignment="1"/>
    <xf numFmtId="0" fontId="1" fillId="8" borderId="1" xfId="0" applyFont="1" applyFill="1" applyBorder="1" applyAlignment="1"/>
    <xf numFmtId="0" fontId="1" fillId="8" borderId="0" xfId="0" applyFont="1" applyFill="1" applyAlignment="1"/>
    <xf numFmtId="0" fontId="20" fillId="2" borderId="1" xfId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49" fontId="17" fillId="0" borderId="0" xfId="0" applyNumberFormat="1" applyFont="1" applyFill="1" applyBorder="1" applyAlignment="1">
      <alignment horizontal="center" vertical="center" wrapText="1"/>
    </xf>
    <xf numFmtId="0" fontId="1" fillId="8" borderId="1" xfId="1" applyFont="1" applyFill="1" applyBorder="1" applyAlignment="1"/>
    <xf numFmtId="0" fontId="20" fillId="6" borderId="0" xfId="1" applyFill="1" applyAlignme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1" applyFont="1" applyBorder="1" applyAlignment="1"/>
    <xf numFmtId="0" fontId="5" fillId="0" borderId="1" xfId="0" applyFont="1" applyBorder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1" fillId="6" borderId="0" xfId="1" applyFont="1" applyFill="1" applyAlignment="1"/>
    <xf numFmtId="0" fontId="1" fillId="6" borderId="0" xfId="0" applyFont="1" applyFill="1" applyAlignment="1"/>
    <xf numFmtId="0" fontId="2" fillId="7" borderId="0" xfId="0" applyFont="1" applyFill="1" applyAlignment="1">
      <alignment vertical="center" wrapText="1"/>
    </xf>
    <xf numFmtId="0" fontId="1" fillId="0" borderId="1" xfId="1" applyFont="1" applyFill="1" applyBorder="1" applyAlignment="1"/>
    <xf numFmtId="0" fontId="2" fillId="8" borderId="1" xfId="0" applyFont="1" applyFill="1" applyBorder="1" applyAlignment="1">
      <alignment vertical="center"/>
    </xf>
    <xf numFmtId="0" fontId="2" fillId="8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</xf>
    <xf numFmtId="49" fontId="8" fillId="0" borderId="0" xfId="0" applyNumberFormat="1" applyFont="1" applyFill="1" applyAlignment="1">
      <alignment horizontal="center" vertical="center" wrapText="1"/>
    </xf>
    <xf numFmtId="0" fontId="18" fillId="0" borderId="0" xfId="0" applyFont="1" applyAlignment="1"/>
    <xf numFmtId="49" fontId="0" fillId="0" borderId="0" xfId="0" applyNumberFormat="1" applyFill="1" applyAlignment="1"/>
    <xf numFmtId="178" fontId="1" fillId="0" borderId="0" xfId="0" applyNumberFormat="1" applyFont="1" applyFill="1" applyAlignment="1"/>
    <xf numFmtId="49" fontId="1" fillId="0" borderId="0" xfId="0" applyNumberFormat="1" applyFont="1" applyFill="1" applyAlignment="1"/>
    <xf numFmtId="0" fontId="0" fillId="0" borderId="0" xfId="0" applyFont="1" applyFill="1" applyAlignment="1">
      <alignment horizontal="right"/>
    </xf>
    <xf numFmtId="0" fontId="0" fillId="3" borderId="0" xfId="0" applyFont="1" applyFill="1" applyAlignment="1"/>
    <xf numFmtId="0" fontId="7" fillId="0" borderId="0" xfId="0" applyFont="1" applyFill="1" applyAlignment="1"/>
    <xf numFmtId="0" fontId="0" fillId="0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 wrapText="1"/>
    </xf>
    <xf numFmtId="0" fontId="0" fillId="0" borderId="0" xfId="0" applyFill="1" applyAlignment="1">
      <alignment wrapText="1"/>
    </xf>
    <xf numFmtId="0" fontId="4" fillId="0" borderId="0" xfId="0" applyFont="1" applyFill="1" applyAlignment="1">
      <alignment horizontal="center" vertical="center" wrapText="1"/>
    </xf>
    <xf numFmtId="3" fontId="0" fillId="0" borderId="0" xfId="0" applyNumberFormat="1" applyAlignment="1"/>
    <xf numFmtId="49" fontId="0" fillId="0" borderId="0" xfId="0" applyNumberFormat="1" applyFont="1" applyFill="1" applyAlignment="1"/>
    <xf numFmtId="0" fontId="4" fillId="3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3" borderId="0" xfId="0" applyFont="1" applyFill="1" applyAlignment="1">
      <alignment wrapText="1"/>
    </xf>
    <xf numFmtId="0" fontId="0" fillId="3" borderId="0" xfId="0" applyFill="1" applyAlignment="1"/>
    <xf numFmtId="49" fontId="8" fillId="0" borderId="0" xfId="0" applyNumberFormat="1" applyFont="1" applyAlignment="1">
      <alignment horizontal="center" vertical="center" wrapText="1"/>
    </xf>
    <xf numFmtId="0" fontId="0" fillId="0" borderId="0" xfId="0" quotePrefix="1" applyFill="1" applyAlignment="1"/>
    <xf numFmtId="0" fontId="0" fillId="0" borderId="0" xfId="0" quotePrefix="1" applyAlignment="1"/>
    <xf numFmtId="178" fontId="0" fillId="0" borderId="0" xfId="0" quotePrefix="1" applyNumberFormat="1" applyFill="1" applyAlignment="1"/>
    <xf numFmtId="3" fontId="0" fillId="0" borderId="0" xfId="0" quotePrefix="1" applyNumberFormat="1" applyAlignment="1"/>
    <xf numFmtId="3" fontId="0" fillId="0" borderId="0" xfId="0" quotePrefix="1" applyNumberFormat="1" applyFill="1" applyAlignment="1"/>
    <xf numFmtId="0" fontId="0" fillId="7" borderId="0" xfId="0" quotePrefix="1" applyFill="1" applyAlignment="1"/>
    <xf numFmtId="0" fontId="19" fillId="0" borderId="0" xfId="0" applyFont="1" applyFill="1" applyAlignment="1"/>
  </cellXfs>
  <cellStyles count="2">
    <cellStyle name="常规" xfId="0" builtinId="0"/>
    <cellStyle name="常规 2" xfId="1"/>
  </cellStyles>
  <dxfs count="8"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2"/>
        </patternFill>
      </fill>
    </dxf>
    <dxf>
      <fill>
        <patternFill patternType="solid">
          <fgColor indexed="10"/>
          <bgColor indexed="50"/>
        </patternFill>
      </fill>
    </dxf>
    <dxf>
      <fill>
        <patternFill patternType="solid">
          <fgColor indexed="10"/>
          <bgColor indexed="33"/>
        </patternFill>
      </fill>
    </dxf>
    <dxf>
      <fill>
        <patternFill patternType="solid">
          <fgColor indexed="10"/>
          <bgColor indexed="44"/>
        </patternFill>
      </fill>
    </dxf>
    <dxf>
      <fill>
        <patternFill patternType="solid">
          <fgColor indexed="10"/>
          <bgColor indexed="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21</xdr:col>
      <xdr:colOff>390525</xdr:colOff>
      <xdr:row>23</xdr:row>
      <xdr:rowOff>9525</xdr:rowOff>
    </xdr:to>
    <xdr:pic>
      <xdr:nvPicPr>
        <xdr:cNvPr id="18432" name="图片 1"/>
        <xdr:cNvPicPr>
          <a:picLocks noChangeAspect="1"/>
        </xdr:cNvPicPr>
      </xdr:nvPicPr>
      <xdr:blipFill>
        <a:blip xmlns:r="http://schemas.openxmlformats.org/officeDocument/2006/relationships" r:embed="rId1">
          <a:lum/>
        </a:blip>
        <a:stretch>
          <a:fillRect/>
        </a:stretch>
      </xdr:blipFill>
      <xdr:spPr>
        <a:xfrm>
          <a:off x="6448425" y="0"/>
          <a:ext cx="8705850" cy="45053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>
    <xdr:from>
      <xdr:col>8</xdr:col>
      <xdr:colOff>619125</xdr:colOff>
      <xdr:row>20</xdr:row>
      <xdr:rowOff>66675</xdr:rowOff>
    </xdr:from>
    <xdr:to>
      <xdr:col>21</xdr:col>
      <xdr:colOff>200025</xdr:colOff>
      <xdr:row>55</xdr:row>
      <xdr:rowOff>133350</xdr:rowOff>
    </xdr:to>
    <xdr:pic>
      <xdr:nvPicPr>
        <xdr:cNvPr id="18433" name="图片 2"/>
        <xdr:cNvPicPr>
          <a:picLocks noChangeAspect="1"/>
        </xdr:cNvPicPr>
      </xdr:nvPicPr>
      <xdr:blipFill>
        <a:blip xmlns:r="http://schemas.openxmlformats.org/officeDocument/2006/relationships" r:embed="rId2">
          <a:lum/>
        </a:blip>
        <a:stretch>
          <a:fillRect/>
        </a:stretch>
      </xdr:blipFill>
      <xdr:spPr>
        <a:xfrm>
          <a:off x="6467475" y="4048125"/>
          <a:ext cx="8496300" cy="606742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Administrator/Desktop/hero_in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://Users/Administrator/Desktop/ite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game_design/&#32418;&#35686;/&#25968;&#20540;/&#25112;&#26007;&#25968;&#205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game_design/&#32418;&#35686;/&#32418;&#35686;&#29256;&#26412;&#21333;&#20301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onste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game_design/&#32418;&#35686;/Z&#25112;&#26007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ho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英雄获得配置"/>
      <sheetName val="子项目&amp;属性系数"/>
      <sheetName val="等级属性"/>
      <sheetName val="英雄界面"/>
      <sheetName val="共享数据"/>
      <sheetName val="点数购买"/>
      <sheetName val="英雄属性和描述"/>
      <sheetName val="英雄生产"/>
      <sheetName val="英雄编制扩充"/>
      <sheetName val="编制计算"/>
      <sheetName val="建筑解锁英雄"/>
    </sheetNames>
    <sheetDataSet>
      <sheetData sheetId="0"/>
      <sheetData sheetId="1">
        <row r="4">
          <cell r="A4">
            <v>1002</v>
          </cell>
          <cell r="H4">
            <v>7550</v>
          </cell>
          <cell r="I4">
            <v>3750</v>
          </cell>
          <cell r="J4">
            <v>14150</v>
          </cell>
          <cell r="K4">
            <v>6450</v>
          </cell>
        </row>
        <row r="5">
          <cell r="A5">
            <v>3002</v>
          </cell>
          <cell r="H5">
            <v>6300</v>
          </cell>
          <cell r="I5">
            <v>0</v>
          </cell>
          <cell r="J5">
            <v>15200</v>
          </cell>
          <cell r="K5">
            <v>12600</v>
          </cell>
        </row>
        <row r="6">
          <cell r="A6">
            <v>4001</v>
          </cell>
          <cell r="H6">
            <v>1100</v>
          </cell>
          <cell r="I6">
            <v>2250</v>
          </cell>
          <cell r="J6">
            <v>2250</v>
          </cell>
          <cell r="K6">
            <v>1600</v>
          </cell>
        </row>
        <row r="7">
          <cell r="A7">
            <v>3005</v>
          </cell>
          <cell r="H7">
            <v>6250</v>
          </cell>
          <cell r="I7">
            <v>0</v>
          </cell>
          <cell r="J7">
            <v>2950</v>
          </cell>
          <cell r="K7">
            <v>4450</v>
          </cell>
        </row>
        <row r="8">
          <cell r="A8">
            <v>1009</v>
          </cell>
          <cell r="H8">
            <v>1950</v>
          </cell>
          <cell r="I8">
            <v>0</v>
          </cell>
          <cell r="J8">
            <v>2800</v>
          </cell>
          <cell r="K8">
            <v>5250</v>
          </cell>
        </row>
        <row r="9">
          <cell r="A9">
            <v>2006</v>
          </cell>
          <cell r="H9">
            <v>32500</v>
          </cell>
          <cell r="I9">
            <v>0</v>
          </cell>
          <cell r="J9">
            <v>9400</v>
          </cell>
          <cell r="K9">
            <v>5050</v>
          </cell>
        </row>
        <row r="10">
          <cell r="A10">
            <v>1001</v>
          </cell>
          <cell r="H10">
            <v>8300</v>
          </cell>
          <cell r="I10">
            <v>0</v>
          </cell>
          <cell r="J10">
            <v>7850</v>
          </cell>
          <cell r="K10">
            <v>9250</v>
          </cell>
        </row>
        <row r="11">
          <cell r="A11">
            <v>3003</v>
          </cell>
          <cell r="H11">
            <v>2800</v>
          </cell>
          <cell r="I11">
            <v>3600</v>
          </cell>
          <cell r="J11">
            <v>3400</v>
          </cell>
          <cell r="K11">
            <v>2650</v>
          </cell>
        </row>
        <row r="12">
          <cell r="A12">
            <v>1007</v>
          </cell>
          <cell r="H12">
            <v>7650</v>
          </cell>
          <cell r="I12">
            <v>0</v>
          </cell>
          <cell r="J12">
            <v>6750</v>
          </cell>
          <cell r="K12">
            <v>9350</v>
          </cell>
        </row>
        <row r="13">
          <cell r="A13">
            <v>4002</v>
          </cell>
          <cell r="H13">
            <v>2250</v>
          </cell>
          <cell r="I13">
            <v>46950</v>
          </cell>
          <cell r="J13">
            <v>3350</v>
          </cell>
          <cell r="K13">
            <v>4150</v>
          </cell>
        </row>
        <row r="14">
          <cell r="A14">
            <v>2005</v>
          </cell>
          <cell r="H14">
            <v>3500</v>
          </cell>
          <cell r="I14">
            <v>0</v>
          </cell>
          <cell r="J14">
            <v>5500</v>
          </cell>
          <cell r="K14">
            <v>2700</v>
          </cell>
        </row>
        <row r="15">
          <cell r="A15">
            <v>1004</v>
          </cell>
          <cell r="H15">
            <v>10000</v>
          </cell>
          <cell r="I15">
            <v>0</v>
          </cell>
          <cell r="J15">
            <v>7550</v>
          </cell>
          <cell r="K15">
            <v>9650</v>
          </cell>
        </row>
        <row r="16">
          <cell r="A16">
            <v>1005</v>
          </cell>
          <cell r="H16">
            <v>4200</v>
          </cell>
          <cell r="I16">
            <v>0</v>
          </cell>
          <cell r="J16">
            <v>6200</v>
          </cell>
          <cell r="K16">
            <v>7500</v>
          </cell>
        </row>
        <row r="17">
          <cell r="A17">
            <v>1003</v>
          </cell>
          <cell r="H17">
            <v>4500</v>
          </cell>
          <cell r="I17">
            <v>0</v>
          </cell>
          <cell r="J17">
            <v>5000</v>
          </cell>
          <cell r="K17">
            <v>5000</v>
          </cell>
        </row>
        <row r="18">
          <cell r="A18">
            <v>4005</v>
          </cell>
          <cell r="H18">
            <v>3300</v>
          </cell>
          <cell r="I18">
            <v>0</v>
          </cell>
          <cell r="J18">
            <v>5800</v>
          </cell>
          <cell r="K18">
            <v>3550</v>
          </cell>
        </row>
        <row r="19">
          <cell r="A19">
            <v>2004</v>
          </cell>
          <cell r="H19">
            <v>7100</v>
          </cell>
          <cell r="I19">
            <v>7100</v>
          </cell>
          <cell r="J19">
            <v>10600</v>
          </cell>
          <cell r="K19">
            <v>1850</v>
          </cell>
        </row>
        <row r="20">
          <cell r="A20">
            <v>1008</v>
          </cell>
          <cell r="H20">
            <v>6100</v>
          </cell>
          <cell r="I20">
            <v>0</v>
          </cell>
          <cell r="J20">
            <v>7500</v>
          </cell>
          <cell r="K20">
            <v>5500</v>
          </cell>
        </row>
        <row r="21">
          <cell r="A21">
            <v>2010</v>
          </cell>
          <cell r="H21">
            <v>21350</v>
          </cell>
          <cell r="I21">
            <v>0</v>
          </cell>
          <cell r="J21">
            <v>11400</v>
          </cell>
          <cell r="K21">
            <v>6450</v>
          </cell>
        </row>
        <row r="22">
          <cell r="A22">
            <v>1011</v>
          </cell>
          <cell r="H22">
            <v>8650</v>
          </cell>
          <cell r="I22">
            <v>9515</v>
          </cell>
          <cell r="J22">
            <v>18100</v>
          </cell>
          <cell r="K22">
            <v>15150</v>
          </cell>
        </row>
        <row r="23">
          <cell r="A23">
            <v>2001</v>
          </cell>
          <cell r="H23">
            <v>4650</v>
          </cell>
          <cell r="I23">
            <v>0</v>
          </cell>
          <cell r="J23">
            <v>3800</v>
          </cell>
          <cell r="K23">
            <v>2650</v>
          </cell>
        </row>
        <row r="24">
          <cell r="A24">
            <v>3004</v>
          </cell>
          <cell r="H24">
            <v>5400</v>
          </cell>
          <cell r="I24">
            <v>7750</v>
          </cell>
          <cell r="J24">
            <v>3050</v>
          </cell>
          <cell r="K24">
            <v>3950</v>
          </cell>
        </row>
        <row r="25">
          <cell r="A25">
            <v>3006</v>
          </cell>
          <cell r="H25">
            <v>3500</v>
          </cell>
          <cell r="I25">
            <v>0</v>
          </cell>
          <cell r="J25">
            <v>6150</v>
          </cell>
          <cell r="K25">
            <v>4050</v>
          </cell>
        </row>
        <row r="26">
          <cell r="A26">
            <v>3009</v>
          </cell>
          <cell r="H26">
            <v>2800</v>
          </cell>
          <cell r="I26">
            <v>3600</v>
          </cell>
          <cell r="J26">
            <v>3400</v>
          </cell>
          <cell r="K26">
            <v>2650</v>
          </cell>
        </row>
        <row r="27">
          <cell r="A27">
            <v>2007</v>
          </cell>
          <cell r="H27">
            <v>2550</v>
          </cell>
          <cell r="I27">
            <v>0</v>
          </cell>
          <cell r="J27">
            <v>5350</v>
          </cell>
          <cell r="K27">
            <v>950</v>
          </cell>
        </row>
        <row r="28">
          <cell r="A28">
            <v>2002</v>
          </cell>
          <cell r="H28">
            <v>2550</v>
          </cell>
          <cell r="I28">
            <v>7550</v>
          </cell>
          <cell r="J28">
            <v>4450</v>
          </cell>
          <cell r="K28">
            <v>2050</v>
          </cell>
        </row>
        <row r="29">
          <cell r="A29">
            <v>2003</v>
          </cell>
          <cell r="H29">
            <v>5750</v>
          </cell>
          <cell r="I29">
            <v>0</v>
          </cell>
          <cell r="J29">
            <v>900</v>
          </cell>
          <cell r="K29">
            <v>750</v>
          </cell>
        </row>
        <row r="30">
          <cell r="A30">
            <v>3001</v>
          </cell>
          <cell r="H30">
            <v>2950</v>
          </cell>
          <cell r="I30">
            <v>0</v>
          </cell>
          <cell r="J30">
            <v>5950</v>
          </cell>
          <cell r="K30">
            <v>1600</v>
          </cell>
        </row>
        <row r="31">
          <cell r="A31">
            <v>2008</v>
          </cell>
          <cell r="H31">
            <v>3000</v>
          </cell>
          <cell r="I31">
            <v>2250</v>
          </cell>
          <cell r="J31">
            <v>13600</v>
          </cell>
          <cell r="K31">
            <v>7050</v>
          </cell>
        </row>
        <row r="32">
          <cell r="A32">
            <v>1010</v>
          </cell>
          <cell r="H32">
            <v>24350</v>
          </cell>
          <cell r="I32">
            <v>0</v>
          </cell>
          <cell r="J32">
            <v>13500</v>
          </cell>
          <cell r="K32">
            <v>10050</v>
          </cell>
        </row>
        <row r="33">
          <cell r="A33">
            <v>3007</v>
          </cell>
          <cell r="H33">
            <v>11300</v>
          </cell>
          <cell r="I33">
            <v>9300</v>
          </cell>
          <cell r="J33">
            <v>17950</v>
          </cell>
          <cell r="K33">
            <v>6150</v>
          </cell>
        </row>
        <row r="34">
          <cell r="A34">
            <v>3008</v>
          </cell>
          <cell r="H34">
            <v>6300</v>
          </cell>
          <cell r="I34">
            <v>0</v>
          </cell>
          <cell r="J34">
            <v>15200</v>
          </cell>
          <cell r="K34">
            <v>12600</v>
          </cell>
        </row>
        <row r="35">
          <cell r="A35">
            <v>2009</v>
          </cell>
          <cell r="H35">
            <v>1150</v>
          </cell>
          <cell r="I35">
            <v>1500</v>
          </cell>
          <cell r="J35">
            <v>3950</v>
          </cell>
          <cell r="K35">
            <v>4500</v>
          </cell>
        </row>
        <row r="36">
          <cell r="A36">
            <v>1006</v>
          </cell>
          <cell r="H36">
            <v>8300</v>
          </cell>
          <cell r="I36">
            <v>0</v>
          </cell>
          <cell r="J36">
            <v>9350</v>
          </cell>
          <cell r="K36">
            <v>10750</v>
          </cell>
        </row>
        <row r="37">
          <cell r="A37">
            <v>4004</v>
          </cell>
          <cell r="H37">
            <v>7100</v>
          </cell>
          <cell r="I37">
            <v>71000</v>
          </cell>
          <cell r="J37">
            <v>10600</v>
          </cell>
          <cell r="K37">
            <v>1850</v>
          </cell>
        </row>
        <row r="38">
          <cell r="A38">
            <v>4006</v>
          </cell>
          <cell r="H38">
            <v>2600</v>
          </cell>
          <cell r="I38">
            <v>500</v>
          </cell>
          <cell r="J38">
            <v>1750</v>
          </cell>
          <cell r="K38">
            <v>2600</v>
          </cell>
        </row>
        <row r="39">
          <cell r="A39">
            <v>4007</v>
          </cell>
          <cell r="H39">
            <v>1100</v>
          </cell>
          <cell r="I39">
            <v>0</v>
          </cell>
          <cell r="J39">
            <v>2250</v>
          </cell>
          <cell r="K39">
            <v>1600</v>
          </cell>
        </row>
        <row r="40">
          <cell r="A40">
            <v>4003</v>
          </cell>
          <cell r="H40">
            <v>2500</v>
          </cell>
          <cell r="I40">
            <v>60000</v>
          </cell>
          <cell r="J40">
            <v>4350</v>
          </cell>
          <cell r="K40">
            <v>5150</v>
          </cell>
        </row>
      </sheetData>
      <sheetData sheetId="2">
        <row r="4">
          <cell r="A4">
            <v>1</v>
          </cell>
          <cell r="B4">
            <v>100</v>
          </cell>
          <cell r="C4">
            <v>100</v>
          </cell>
          <cell r="D4">
            <v>300</v>
          </cell>
          <cell r="E4">
            <v>68</v>
          </cell>
        </row>
        <row r="5">
          <cell r="A5">
            <v>2</v>
          </cell>
          <cell r="B5">
            <v>106</v>
          </cell>
          <cell r="C5">
            <v>106</v>
          </cell>
          <cell r="D5">
            <v>318</v>
          </cell>
          <cell r="E5">
            <v>72</v>
          </cell>
        </row>
        <row r="6">
          <cell r="A6">
            <v>3</v>
          </cell>
          <cell r="B6">
            <v>109</v>
          </cell>
          <cell r="C6">
            <v>109</v>
          </cell>
          <cell r="D6">
            <v>327</v>
          </cell>
          <cell r="E6">
            <v>75</v>
          </cell>
        </row>
        <row r="7">
          <cell r="A7">
            <v>4</v>
          </cell>
          <cell r="B7">
            <v>112</v>
          </cell>
          <cell r="C7">
            <v>112</v>
          </cell>
          <cell r="D7">
            <v>336</v>
          </cell>
          <cell r="E7">
            <v>77</v>
          </cell>
        </row>
        <row r="8">
          <cell r="A8">
            <v>5</v>
          </cell>
          <cell r="B8">
            <v>115</v>
          </cell>
          <cell r="C8">
            <v>115</v>
          </cell>
          <cell r="D8">
            <v>345</v>
          </cell>
          <cell r="E8">
            <v>79</v>
          </cell>
        </row>
        <row r="9">
          <cell r="A9">
            <v>6</v>
          </cell>
          <cell r="B9">
            <v>118</v>
          </cell>
          <cell r="C9">
            <v>118</v>
          </cell>
          <cell r="D9">
            <v>354</v>
          </cell>
          <cell r="E9">
            <v>81</v>
          </cell>
        </row>
        <row r="10">
          <cell r="A10">
            <v>7</v>
          </cell>
          <cell r="B10">
            <v>121</v>
          </cell>
          <cell r="C10">
            <v>121</v>
          </cell>
          <cell r="D10">
            <v>363</v>
          </cell>
          <cell r="E10">
            <v>83</v>
          </cell>
        </row>
        <row r="11">
          <cell r="A11">
            <v>8</v>
          </cell>
          <cell r="B11">
            <v>124</v>
          </cell>
          <cell r="C11">
            <v>124</v>
          </cell>
          <cell r="D11">
            <v>372</v>
          </cell>
          <cell r="E11">
            <v>85</v>
          </cell>
        </row>
        <row r="12">
          <cell r="A12">
            <v>9</v>
          </cell>
          <cell r="B12">
            <v>127</v>
          </cell>
          <cell r="C12">
            <v>127</v>
          </cell>
          <cell r="D12">
            <v>381</v>
          </cell>
          <cell r="E12">
            <v>87</v>
          </cell>
        </row>
        <row r="13">
          <cell r="A13">
            <v>10</v>
          </cell>
          <cell r="B13">
            <v>130</v>
          </cell>
          <cell r="C13">
            <v>130</v>
          </cell>
          <cell r="D13">
            <v>390</v>
          </cell>
          <cell r="E13">
            <v>89</v>
          </cell>
        </row>
        <row r="14">
          <cell r="A14">
            <v>11</v>
          </cell>
          <cell r="B14">
            <v>133</v>
          </cell>
          <cell r="C14">
            <v>133</v>
          </cell>
          <cell r="D14">
            <v>399</v>
          </cell>
          <cell r="E14">
            <v>91</v>
          </cell>
        </row>
        <row r="15">
          <cell r="A15">
            <v>12</v>
          </cell>
          <cell r="B15">
            <v>137</v>
          </cell>
          <cell r="C15">
            <v>137</v>
          </cell>
          <cell r="D15">
            <v>411</v>
          </cell>
          <cell r="E15">
            <v>93</v>
          </cell>
        </row>
        <row r="16">
          <cell r="A16">
            <v>13</v>
          </cell>
          <cell r="B16">
            <v>141</v>
          </cell>
          <cell r="C16">
            <v>141</v>
          </cell>
          <cell r="D16">
            <v>423</v>
          </cell>
          <cell r="E16">
            <v>97</v>
          </cell>
        </row>
        <row r="17">
          <cell r="A17">
            <v>14</v>
          </cell>
          <cell r="B17">
            <v>145</v>
          </cell>
          <cell r="C17">
            <v>145</v>
          </cell>
          <cell r="D17">
            <v>435</v>
          </cell>
          <cell r="E17">
            <v>100</v>
          </cell>
        </row>
        <row r="18">
          <cell r="A18">
            <v>15</v>
          </cell>
          <cell r="B18">
            <v>149</v>
          </cell>
          <cell r="C18">
            <v>149</v>
          </cell>
          <cell r="D18">
            <v>447</v>
          </cell>
          <cell r="E18">
            <v>102</v>
          </cell>
        </row>
        <row r="19">
          <cell r="A19">
            <v>16</v>
          </cell>
          <cell r="B19">
            <v>153</v>
          </cell>
          <cell r="C19">
            <v>153</v>
          </cell>
          <cell r="D19">
            <v>459</v>
          </cell>
          <cell r="E19">
            <v>106</v>
          </cell>
        </row>
        <row r="20">
          <cell r="A20">
            <v>17</v>
          </cell>
          <cell r="B20">
            <v>157</v>
          </cell>
          <cell r="C20">
            <v>157</v>
          </cell>
          <cell r="D20">
            <v>471</v>
          </cell>
          <cell r="E20">
            <v>108</v>
          </cell>
        </row>
        <row r="21">
          <cell r="A21">
            <v>18</v>
          </cell>
          <cell r="B21">
            <v>161</v>
          </cell>
          <cell r="C21">
            <v>161</v>
          </cell>
          <cell r="D21">
            <v>483</v>
          </cell>
          <cell r="E21">
            <v>110</v>
          </cell>
        </row>
        <row r="22">
          <cell r="A22">
            <v>19</v>
          </cell>
          <cell r="B22">
            <v>165</v>
          </cell>
          <cell r="C22">
            <v>165</v>
          </cell>
          <cell r="D22">
            <v>495</v>
          </cell>
          <cell r="E22">
            <v>114</v>
          </cell>
        </row>
        <row r="23">
          <cell r="A23">
            <v>20</v>
          </cell>
          <cell r="B23">
            <v>169</v>
          </cell>
          <cell r="C23">
            <v>169</v>
          </cell>
          <cell r="D23">
            <v>507</v>
          </cell>
          <cell r="E23">
            <v>116</v>
          </cell>
        </row>
        <row r="24">
          <cell r="A24">
            <v>21</v>
          </cell>
          <cell r="B24">
            <v>174</v>
          </cell>
          <cell r="C24">
            <v>174</v>
          </cell>
          <cell r="D24">
            <v>522</v>
          </cell>
          <cell r="E24">
            <v>120</v>
          </cell>
        </row>
        <row r="25">
          <cell r="A25">
            <v>22</v>
          </cell>
          <cell r="B25">
            <v>179</v>
          </cell>
          <cell r="C25">
            <v>179</v>
          </cell>
          <cell r="D25">
            <v>537</v>
          </cell>
          <cell r="E25">
            <v>122</v>
          </cell>
        </row>
        <row r="26">
          <cell r="A26">
            <v>23</v>
          </cell>
          <cell r="B26">
            <v>184</v>
          </cell>
          <cell r="C26">
            <v>184</v>
          </cell>
          <cell r="D26">
            <v>552</v>
          </cell>
          <cell r="E26">
            <v>127</v>
          </cell>
        </row>
        <row r="27">
          <cell r="A27">
            <v>24</v>
          </cell>
          <cell r="B27">
            <v>189</v>
          </cell>
          <cell r="C27">
            <v>189</v>
          </cell>
          <cell r="D27">
            <v>567</v>
          </cell>
          <cell r="E27">
            <v>131</v>
          </cell>
        </row>
        <row r="28">
          <cell r="A28">
            <v>25</v>
          </cell>
          <cell r="B28">
            <v>194</v>
          </cell>
          <cell r="C28">
            <v>194</v>
          </cell>
          <cell r="D28">
            <v>582</v>
          </cell>
          <cell r="E28">
            <v>133</v>
          </cell>
        </row>
        <row r="29">
          <cell r="A29">
            <v>26</v>
          </cell>
          <cell r="B29">
            <v>199</v>
          </cell>
          <cell r="C29">
            <v>199</v>
          </cell>
          <cell r="D29">
            <v>597</v>
          </cell>
          <cell r="E29">
            <v>137</v>
          </cell>
        </row>
        <row r="30">
          <cell r="A30">
            <v>27</v>
          </cell>
          <cell r="B30">
            <v>204</v>
          </cell>
          <cell r="C30">
            <v>204</v>
          </cell>
          <cell r="D30">
            <v>612</v>
          </cell>
          <cell r="E30">
            <v>141</v>
          </cell>
        </row>
        <row r="31">
          <cell r="A31">
            <v>28</v>
          </cell>
          <cell r="B31">
            <v>209</v>
          </cell>
          <cell r="C31">
            <v>209</v>
          </cell>
          <cell r="D31">
            <v>627</v>
          </cell>
          <cell r="E31">
            <v>143</v>
          </cell>
        </row>
        <row r="32">
          <cell r="A32">
            <v>29</v>
          </cell>
          <cell r="B32">
            <v>214</v>
          </cell>
          <cell r="C32">
            <v>214</v>
          </cell>
          <cell r="D32">
            <v>642</v>
          </cell>
          <cell r="E32">
            <v>147</v>
          </cell>
        </row>
        <row r="33">
          <cell r="A33">
            <v>30</v>
          </cell>
          <cell r="B33">
            <v>219</v>
          </cell>
          <cell r="C33">
            <v>219</v>
          </cell>
          <cell r="D33">
            <v>657</v>
          </cell>
          <cell r="E33">
            <v>152</v>
          </cell>
        </row>
        <row r="34">
          <cell r="A34">
            <v>31</v>
          </cell>
          <cell r="B34">
            <v>225</v>
          </cell>
          <cell r="C34">
            <v>225</v>
          </cell>
          <cell r="D34">
            <v>675</v>
          </cell>
          <cell r="E34">
            <v>156</v>
          </cell>
        </row>
        <row r="35">
          <cell r="A35">
            <v>32</v>
          </cell>
          <cell r="B35">
            <v>232</v>
          </cell>
          <cell r="C35">
            <v>232</v>
          </cell>
          <cell r="D35">
            <v>696</v>
          </cell>
          <cell r="E35">
            <v>160</v>
          </cell>
        </row>
        <row r="36">
          <cell r="A36">
            <v>33</v>
          </cell>
          <cell r="B36">
            <v>238</v>
          </cell>
          <cell r="C36">
            <v>238</v>
          </cell>
          <cell r="D36">
            <v>714</v>
          </cell>
          <cell r="E36">
            <v>164</v>
          </cell>
        </row>
        <row r="37">
          <cell r="A37">
            <v>34</v>
          </cell>
          <cell r="B37">
            <v>245</v>
          </cell>
          <cell r="C37">
            <v>245</v>
          </cell>
          <cell r="D37">
            <v>735</v>
          </cell>
          <cell r="E37">
            <v>168</v>
          </cell>
        </row>
        <row r="38">
          <cell r="A38">
            <v>35</v>
          </cell>
          <cell r="B38">
            <v>251</v>
          </cell>
          <cell r="C38">
            <v>251</v>
          </cell>
          <cell r="D38">
            <v>753</v>
          </cell>
          <cell r="E38">
            <v>172</v>
          </cell>
        </row>
        <row r="39">
          <cell r="A39">
            <v>36</v>
          </cell>
          <cell r="B39">
            <v>258</v>
          </cell>
          <cell r="C39">
            <v>258</v>
          </cell>
          <cell r="D39">
            <v>774</v>
          </cell>
          <cell r="E39">
            <v>179</v>
          </cell>
        </row>
        <row r="40">
          <cell r="A40">
            <v>37</v>
          </cell>
          <cell r="B40">
            <v>264</v>
          </cell>
          <cell r="C40">
            <v>264</v>
          </cell>
          <cell r="D40">
            <v>792</v>
          </cell>
          <cell r="E40">
            <v>183</v>
          </cell>
        </row>
        <row r="41">
          <cell r="A41">
            <v>38</v>
          </cell>
          <cell r="B41">
            <v>271</v>
          </cell>
          <cell r="C41">
            <v>271</v>
          </cell>
          <cell r="D41">
            <v>813</v>
          </cell>
          <cell r="E41">
            <v>187</v>
          </cell>
        </row>
        <row r="42">
          <cell r="A42">
            <v>39</v>
          </cell>
          <cell r="B42">
            <v>277</v>
          </cell>
          <cell r="C42">
            <v>277</v>
          </cell>
          <cell r="D42">
            <v>831</v>
          </cell>
          <cell r="E42">
            <v>191</v>
          </cell>
        </row>
        <row r="43">
          <cell r="A43">
            <v>40</v>
          </cell>
          <cell r="B43">
            <v>284</v>
          </cell>
          <cell r="C43">
            <v>284</v>
          </cell>
          <cell r="D43">
            <v>852</v>
          </cell>
          <cell r="E43">
            <v>195</v>
          </cell>
        </row>
        <row r="44">
          <cell r="A44">
            <v>41</v>
          </cell>
          <cell r="B44">
            <v>292</v>
          </cell>
          <cell r="C44">
            <v>292</v>
          </cell>
          <cell r="D44">
            <v>876</v>
          </cell>
          <cell r="E44">
            <v>202</v>
          </cell>
        </row>
        <row r="45">
          <cell r="A45">
            <v>42</v>
          </cell>
          <cell r="B45">
            <v>301</v>
          </cell>
          <cell r="C45">
            <v>301</v>
          </cell>
          <cell r="D45">
            <v>903</v>
          </cell>
          <cell r="E45">
            <v>208</v>
          </cell>
        </row>
        <row r="46">
          <cell r="A46">
            <v>43</v>
          </cell>
          <cell r="B46">
            <v>309</v>
          </cell>
          <cell r="C46">
            <v>309</v>
          </cell>
          <cell r="D46">
            <v>927</v>
          </cell>
          <cell r="E46">
            <v>214</v>
          </cell>
        </row>
        <row r="47">
          <cell r="A47">
            <v>44</v>
          </cell>
          <cell r="B47">
            <v>318</v>
          </cell>
          <cell r="C47">
            <v>318</v>
          </cell>
          <cell r="D47">
            <v>954</v>
          </cell>
          <cell r="E47">
            <v>220</v>
          </cell>
        </row>
        <row r="48">
          <cell r="A48">
            <v>45</v>
          </cell>
          <cell r="B48">
            <v>326</v>
          </cell>
          <cell r="C48">
            <v>326</v>
          </cell>
          <cell r="D48">
            <v>978</v>
          </cell>
          <cell r="E48">
            <v>225</v>
          </cell>
        </row>
        <row r="49">
          <cell r="A49">
            <v>46</v>
          </cell>
          <cell r="B49">
            <v>335</v>
          </cell>
          <cell r="C49">
            <v>335</v>
          </cell>
          <cell r="D49">
            <v>1005</v>
          </cell>
          <cell r="E49">
            <v>231</v>
          </cell>
        </row>
        <row r="50">
          <cell r="A50">
            <v>47</v>
          </cell>
          <cell r="B50">
            <v>343</v>
          </cell>
          <cell r="C50">
            <v>343</v>
          </cell>
          <cell r="D50">
            <v>1029</v>
          </cell>
          <cell r="E50">
            <v>237</v>
          </cell>
        </row>
        <row r="51">
          <cell r="A51">
            <v>48</v>
          </cell>
          <cell r="B51">
            <v>352</v>
          </cell>
          <cell r="C51">
            <v>352</v>
          </cell>
          <cell r="D51">
            <v>1056</v>
          </cell>
          <cell r="E51">
            <v>243</v>
          </cell>
        </row>
        <row r="52">
          <cell r="A52">
            <v>49</v>
          </cell>
          <cell r="B52">
            <v>360</v>
          </cell>
          <cell r="C52">
            <v>360</v>
          </cell>
          <cell r="D52">
            <v>1080</v>
          </cell>
          <cell r="E52">
            <v>250</v>
          </cell>
        </row>
        <row r="53">
          <cell r="A53">
            <v>50</v>
          </cell>
          <cell r="B53">
            <v>369</v>
          </cell>
          <cell r="C53">
            <v>369</v>
          </cell>
          <cell r="D53">
            <v>1107</v>
          </cell>
          <cell r="E53">
            <v>256</v>
          </cell>
        </row>
        <row r="54">
          <cell r="A54">
            <v>51</v>
          </cell>
          <cell r="B54">
            <v>380</v>
          </cell>
          <cell r="C54">
            <v>380</v>
          </cell>
          <cell r="D54">
            <v>1140</v>
          </cell>
          <cell r="E54">
            <v>262</v>
          </cell>
        </row>
        <row r="55">
          <cell r="A55">
            <v>52</v>
          </cell>
          <cell r="B55">
            <v>391</v>
          </cell>
          <cell r="C55">
            <v>391</v>
          </cell>
          <cell r="D55">
            <v>1173</v>
          </cell>
          <cell r="E55">
            <v>270</v>
          </cell>
        </row>
        <row r="56">
          <cell r="A56">
            <v>53</v>
          </cell>
          <cell r="B56">
            <v>402</v>
          </cell>
          <cell r="C56">
            <v>402</v>
          </cell>
          <cell r="D56">
            <v>1206</v>
          </cell>
          <cell r="E56">
            <v>279</v>
          </cell>
        </row>
        <row r="57">
          <cell r="A57">
            <v>54</v>
          </cell>
          <cell r="B57">
            <v>413</v>
          </cell>
          <cell r="C57">
            <v>413</v>
          </cell>
          <cell r="D57">
            <v>1239</v>
          </cell>
          <cell r="E57">
            <v>285</v>
          </cell>
        </row>
        <row r="58">
          <cell r="A58">
            <v>55</v>
          </cell>
          <cell r="B58">
            <v>424</v>
          </cell>
          <cell r="C58">
            <v>424</v>
          </cell>
          <cell r="D58">
            <v>1272</v>
          </cell>
          <cell r="E58">
            <v>293</v>
          </cell>
        </row>
        <row r="59">
          <cell r="A59">
            <v>56</v>
          </cell>
          <cell r="B59">
            <v>435</v>
          </cell>
          <cell r="C59">
            <v>435</v>
          </cell>
          <cell r="D59">
            <v>1305</v>
          </cell>
          <cell r="E59">
            <v>302</v>
          </cell>
        </row>
        <row r="60">
          <cell r="A60">
            <v>57</v>
          </cell>
          <cell r="B60">
            <v>446</v>
          </cell>
          <cell r="C60">
            <v>446</v>
          </cell>
          <cell r="D60">
            <v>1338</v>
          </cell>
          <cell r="E60">
            <v>308</v>
          </cell>
        </row>
        <row r="61">
          <cell r="A61">
            <v>58</v>
          </cell>
          <cell r="B61">
            <v>457</v>
          </cell>
          <cell r="C61">
            <v>457</v>
          </cell>
          <cell r="D61">
            <v>1371</v>
          </cell>
          <cell r="E61">
            <v>316</v>
          </cell>
        </row>
        <row r="62">
          <cell r="A62">
            <v>59</v>
          </cell>
          <cell r="B62">
            <v>468</v>
          </cell>
          <cell r="C62">
            <v>468</v>
          </cell>
          <cell r="D62">
            <v>1404</v>
          </cell>
          <cell r="E62">
            <v>325</v>
          </cell>
        </row>
        <row r="63">
          <cell r="A63">
            <v>60</v>
          </cell>
          <cell r="B63">
            <v>479</v>
          </cell>
          <cell r="C63">
            <v>479</v>
          </cell>
          <cell r="D63">
            <v>1437</v>
          </cell>
          <cell r="E63">
            <v>331</v>
          </cell>
        </row>
        <row r="64">
          <cell r="A64">
            <v>61</v>
          </cell>
          <cell r="B64">
            <v>493</v>
          </cell>
          <cell r="C64">
            <v>493</v>
          </cell>
          <cell r="D64">
            <v>1479</v>
          </cell>
          <cell r="E64">
            <v>341</v>
          </cell>
        </row>
        <row r="65">
          <cell r="A65">
            <v>62</v>
          </cell>
          <cell r="B65">
            <v>507</v>
          </cell>
          <cell r="C65">
            <v>507</v>
          </cell>
          <cell r="D65">
            <v>1521</v>
          </cell>
          <cell r="E65">
            <v>352</v>
          </cell>
        </row>
        <row r="66">
          <cell r="A66">
            <v>63</v>
          </cell>
          <cell r="B66">
            <v>521</v>
          </cell>
          <cell r="C66">
            <v>521</v>
          </cell>
          <cell r="D66">
            <v>1563</v>
          </cell>
          <cell r="E66">
            <v>360</v>
          </cell>
        </row>
        <row r="67">
          <cell r="A67">
            <v>64</v>
          </cell>
          <cell r="B67">
            <v>536</v>
          </cell>
          <cell r="C67">
            <v>536</v>
          </cell>
          <cell r="D67">
            <v>1608</v>
          </cell>
          <cell r="E67">
            <v>370</v>
          </cell>
        </row>
        <row r="68">
          <cell r="A68">
            <v>65</v>
          </cell>
          <cell r="B68">
            <v>550</v>
          </cell>
          <cell r="C68">
            <v>550</v>
          </cell>
          <cell r="D68">
            <v>1650</v>
          </cell>
          <cell r="E68">
            <v>381</v>
          </cell>
        </row>
        <row r="69">
          <cell r="A69">
            <v>66</v>
          </cell>
          <cell r="B69">
            <v>564</v>
          </cell>
          <cell r="C69">
            <v>564</v>
          </cell>
          <cell r="D69">
            <v>1692</v>
          </cell>
          <cell r="E69">
            <v>391</v>
          </cell>
        </row>
        <row r="70">
          <cell r="A70">
            <v>67</v>
          </cell>
          <cell r="B70">
            <v>579</v>
          </cell>
          <cell r="C70">
            <v>579</v>
          </cell>
          <cell r="D70">
            <v>1737</v>
          </cell>
          <cell r="E70">
            <v>402</v>
          </cell>
        </row>
        <row r="71">
          <cell r="A71">
            <v>68</v>
          </cell>
          <cell r="B71">
            <v>593</v>
          </cell>
          <cell r="C71">
            <v>593</v>
          </cell>
          <cell r="D71">
            <v>1779</v>
          </cell>
          <cell r="E71">
            <v>410</v>
          </cell>
        </row>
        <row r="72">
          <cell r="A72">
            <v>69</v>
          </cell>
          <cell r="B72">
            <v>607</v>
          </cell>
          <cell r="C72">
            <v>607</v>
          </cell>
          <cell r="D72">
            <v>1821</v>
          </cell>
          <cell r="E72">
            <v>420</v>
          </cell>
        </row>
        <row r="73">
          <cell r="A73">
            <v>70</v>
          </cell>
          <cell r="B73">
            <v>622</v>
          </cell>
          <cell r="C73">
            <v>622</v>
          </cell>
          <cell r="D73">
            <v>1866</v>
          </cell>
          <cell r="E73">
            <v>431</v>
          </cell>
        </row>
        <row r="74">
          <cell r="A74">
            <v>71</v>
          </cell>
          <cell r="B74">
            <v>640</v>
          </cell>
          <cell r="C74">
            <v>640</v>
          </cell>
          <cell r="D74">
            <v>1920</v>
          </cell>
          <cell r="E74">
            <v>443</v>
          </cell>
        </row>
        <row r="75">
          <cell r="A75">
            <v>72</v>
          </cell>
          <cell r="B75">
            <v>659</v>
          </cell>
          <cell r="C75">
            <v>659</v>
          </cell>
          <cell r="D75">
            <v>1977</v>
          </cell>
          <cell r="E75">
            <v>456</v>
          </cell>
        </row>
        <row r="76">
          <cell r="A76">
            <v>73</v>
          </cell>
          <cell r="B76">
            <v>677</v>
          </cell>
          <cell r="C76">
            <v>677</v>
          </cell>
          <cell r="D76">
            <v>2031</v>
          </cell>
          <cell r="E76">
            <v>468</v>
          </cell>
        </row>
        <row r="77">
          <cell r="A77">
            <v>74</v>
          </cell>
          <cell r="B77">
            <v>696</v>
          </cell>
          <cell r="C77">
            <v>696</v>
          </cell>
          <cell r="D77">
            <v>2088</v>
          </cell>
          <cell r="E77">
            <v>483</v>
          </cell>
        </row>
        <row r="78">
          <cell r="A78">
            <v>75</v>
          </cell>
          <cell r="B78">
            <v>715</v>
          </cell>
          <cell r="C78">
            <v>715</v>
          </cell>
          <cell r="D78">
            <v>2145</v>
          </cell>
          <cell r="E78">
            <v>495</v>
          </cell>
        </row>
        <row r="79">
          <cell r="A79">
            <v>76</v>
          </cell>
          <cell r="B79">
            <v>733</v>
          </cell>
          <cell r="C79">
            <v>733</v>
          </cell>
          <cell r="D79">
            <v>2199</v>
          </cell>
          <cell r="E79">
            <v>508</v>
          </cell>
        </row>
        <row r="80">
          <cell r="A80">
            <v>77</v>
          </cell>
          <cell r="B80">
            <v>752</v>
          </cell>
          <cell r="C80">
            <v>752</v>
          </cell>
          <cell r="D80">
            <v>2256</v>
          </cell>
          <cell r="E80">
            <v>520</v>
          </cell>
        </row>
        <row r="81">
          <cell r="A81">
            <v>78</v>
          </cell>
          <cell r="B81">
            <v>770</v>
          </cell>
          <cell r="C81">
            <v>770</v>
          </cell>
          <cell r="D81">
            <v>2310</v>
          </cell>
          <cell r="E81">
            <v>533</v>
          </cell>
        </row>
        <row r="82">
          <cell r="A82">
            <v>79</v>
          </cell>
          <cell r="B82">
            <v>789</v>
          </cell>
          <cell r="C82">
            <v>789</v>
          </cell>
          <cell r="D82">
            <v>2367</v>
          </cell>
          <cell r="E82">
            <v>547</v>
          </cell>
        </row>
        <row r="83">
          <cell r="A83">
            <v>80</v>
          </cell>
          <cell r="B83">
            <v>808</v>
          </cell>
          <cell r="C83">
            <v>808</v>
          </cell>
          <cell r="D83">
            <v>2424</v>
          </cell>
          <cell r="E83">
            <v>560</v>
          </cell>
        </row>
        <row r="84">
          <cell r="A84">
            <v>81</v>
          </cell>
          <cell r="B84">
            <v>832</v>
          </cell>
          <cell r="C84">
            <v>832</v>
          </cell>
          <cell r="D84">
            <v>2496</v>
          </cell>
          <cell r="E84">
            <v>577</v>
          </cell>
        </row>
        <row r="85">
          <cell r="A85">
            <v>82</v>
          </cell>
          <cell r="B85">
            <v>856</v>
          </cell>
          <cell r="C85">
            <v>856</v>
          </cell>
          <cell r="D85">
            <v>2568</v>
          </cell>
          <cell r="E85">
            <v>593</v>
          </cell>
        </row>
        <row r="86">
          <cell r="A86">
            <v>83</v>
          </cell>
          <cell r="B86">
            <v>880</v>
          </cell>
          <cell r="C86">
            <v>880</v>
          </cell>
          <cell r="D86">
            <v>2640</v>
          </cell>
          <cell r="E86">
            <v>610</v>
          </cell>
        </row>
        <row r="87">
          <cell r="A87">
            <v>84</v>
          </cell>
          <cell r="B87">
            <v>904</v>
          </cell>
          <cell r="C87">
            <v>904</v>
          </cell>
          <cell r="D87">
            <v>2712</v>
          </cell>
          <cell r="E87">
            <v>627</v>
          </cell>
        </row>
        <row r="88">
          <cell r="A88">
            <v>85</v>
          </cell>
          <cell r="B88">
            <v>929</v>
          </cell>
          <cell r="C88">
            <v>929</v>
          </cell>
          <cell r="D88">
            <v>2787</v>
          </cell>
          <cell r="E88">
            <v>643</v>
          </cell>
        </row>
        <row r="89">
          <cell r="A89">
            <v>86</v>
          </cell>
          <cell r="B89">
            <v>953</v>
          </cell>
          <cell r="C89">
            <v>953</v>
          </cell>
          <cell r="D89">
            <v>2859</v>
          </cell>
          <cell r="E89">
            <v>660</v>
          </cell>
        </row>
        <row r="90">
          <cell r="A90">
            <v>87</v>
          </cell>
          <cell r="B90">
            <v>977</v>
          </cell>
          <cell r="C90">
            <v>977</v>
          </cell>
          <cell r="D90">
            <v>2931</v>
          </cell>
          <cell r="E90">
            <v>677</v>
          </cell>
        </row>
        <row r="91">
          <cell r="A91">
            <v>88</v>
          </cell>
          <cell r="B91">
            <v>1001</v>
          </cell>
          <cell r="C91">
            <v>1001</v>
          </cell>
          <cell r="D91">
            <v>3003</v>
          </cell>
          <cell r="E91">
            <v>693</v>
          </cell>
        </row>
        <row r="92">
          <cell r="A92">
            <v>89</v>
          </cell>
          <cell r="B92">
            <v>1025</v>
          </cell>
          <cell r="C92">
            <v>1025</v>
          </cell>
          <cell r="D92">
            <v>3075</v>
          </cell>
          <cell r="E92">
            <v>710</v>
          </cell>
        </row>
        <row r="93">
          <cell r="A93">
            <v>90</v>
          </cell>
          <cell r="B93">
            <v>1050</v>
          </cell>
          <cell r="C93">
            <v>1050</v>
          </cell>
          <cell r="D93">
            <v>3150</v>
          </cell>
          <cell r="E93">
            <v>729</v>
          </cell>
        </row>
        <row r="94">
          <cell r="A94">
            <v>91</v>
          </cell>
          <cell r="B94">
            <v>1081</v>
          </cell>
          <cell r="C94">
            <v>1081</v>
          </cell>
          <cell r="D94">
            <v>3243</v>
          </cell>
          <cell r="E94">
            <v>750</v>
          </cell>
        </row>
        <row r="95">
          <cell r="A95">
            <v>92</v>
          </cell>
          <cell r="B95">
            <v>1113</v>
          </cell>
          <cell r="C95">
            <v>1113</v>
          </cell>
          <cell r="D95">
            <v>3339</v>
          </cell>
          <cell r="E95">
            <v>772</v>
          </cell>
        </row>
        <row r="96">
          <cell r="A96">
            <v>93</v>
          </cell>
          <cell r="B96">
            <v>1144</v>
          </cell>
          <cell r="C96">
            <v>1144</v>
          </cell>
          <cell r="D96">
            <v>3432</v>
          </cell>
          <cell r="E96">
            <v>793</v>
          </cell>
        </row>
        <row r="97">
          <cell r="A97">
            <v>94</v>
          </cell>
          <cell r="B97">
            <v>1176</v>
          </cell>
          <cell r="C97">
            <v>1176</v>
          </cell>
          <cell r="D97">
            <v>3528</v>
          </cell>
          <cell r="E97">
            <v>816</v>
          </cell>
        </row>
        <row r="98">
          <cell r="A98">
            <v>95</v>
          </cell>
          <cell r="B98">
            <v>1207</v>
          </cell>
          <cell r="C98">
            <v>1207</v>
          </cell>
          <cell r="D98">
            <v>3621</v>
          </cell>
          <cell r="E98">
            <v>837</v>
          </cell>
        </row>
        <row r="99">
          <cell r="A99">
            <v>96</v>
          </cell>
          <cell r="B99">
            <v>1239</v>
          </cell>
          <cell r="C99">
            <v>1239</v>
          </cell>
          <cell r="D99">
            <v>3717</v>
          </cell>
          <cell r="E99">
            <v>860</v>
          </cell>
        </row>
        <row r="100">
          <cell r="A100">
            <v>97</v>
          </cell>
          <cell r="B100">
            <v>1270</v>
          </cell>
          <cell r="C100">
            <v>1270</v>
          </cell>
          <cell r="D100">
            <v>3810</v>
          </cell>
          <cell r="E100">
            <v>881</v>
          </cell>
        </row>
        <row r="101">
          <cell r="A101">
            <v>98</v>
          </cell>
          <cell r="B101">
            <v>1302</v>
          </cell>
          <cell r="C101">
            <v>1302</v>
          </cell>
          <cell r="D101">
            <v>3906</v>
          </cell>
          <cell r="E101">
            <v>904</v>
          </cell>
        </row>
        <row r="102">
          <cell r="A102">
            <v>99</v>
          </cell>
          <cell r="B102">
            <v>1333</v>
          </cell>
          <cell r="C102">
            <v>1333</v>
          </cell>
          <cell r="D102">
            <v>3999</v>
          </cell>
          <cell r="E102">
            <v>925</v>
          </cell>
        </row>
        <row r="103">
          <cell r="A103">
            <v>100</v>
          </cell>
          <cell r="B103">
            <v>1365</v>
          </cell>
          <cell r="C103">
            <v>1365</v>
          </cell>
          <cell r="D103">
            <v>4095</v>
          </cell>
          <cell r="E103">
            <v>947</v>
          </cell>
        </row>
        <row r="104">
          <cell r="A104">
            <v>101</v>
          </cell>
          <cell r="B104">
            <v>1405</v>
          </cell>
          <cell r="C104">
            <v>1405</v>
          </cell>
          <cell r="D104">
            <v>4215</v>
          </cell>
          <cell r="E104">
            <v>975</v>
          </cell>
        </row>
        <row r="105">
          <cell r="A105">
            <v>102</v>
          </cell>
          <cell r="B105">
            <v>1446</v>
          </cell>
          <cell r="C105">
            <v>1446</v>
          </cell>
          <cell r="D105">
            <v>4338</v>
          </cell>
          <cell r="E105">
            <v>1004</v>
          </cell>
        </row>
        <row r="106">
          <cell r="A106">
            <v>103</v>
          </cell>
          <cell r="B106">
            <v>1487</v>
          </cell>
          <cell r="C106">
            <v>1487</v>
          </cell>
          <cell r="D106">
            <v>4461</v>
          </cell>
          <cell r="E106">
            <v>1031</v>
          </cell>
        </row>
        <row r="107">
          <cell r="A107">
            <v>104</v>
          </cell>
          <cell r="B107">
            <v>1528</v>
          </cell>
          <cell r="C107">
            <v>1528</v>
          </cell>
          <cell r="D107">
            <v>4584</v>
          </cell>
          <cell r="E107">
            <v>1060</v>
          </cell>
        </row>
        <row r="108">
          <cell r="A108">
            <v>105</v>
          </cell>
          <cell r="B108">
            <v>1569</v>
          </cell>
          <cell r="C108">
            <v>1569</v>
          </cell>
          <cell r="D108">
            <v>4707</v>
          </cell>
          <cell r="E108">
            <v>1089</v>
          </cell>
        </row>
        <row r="109">
          <cell r="A109">
            <v>106</v>
          </cell>
          <cell r="B109">
            <v>1610</v>
          </cell>
          <cell r="C109">
            <v>1610</v>
          </cell>
          <cell r="D109">
            <v>4830</v>
          </cell>
          <cell r="E109">
            <v>1116</v>
          </cell>
        </row>
        <row r="110">
          <cell r="A110">
            <v>107</v>
          </cell>
          <cell r="B110">
            <v>1651</v>
          </cell>
          <cell r="C110">
            <v>1651</v>
          </cell>
          <cell r="D110">
            <v>4953</v>
          </cell>
          <cell r="E110">
            <v>1145</v>
          </cell>
        </row>
        <row r="111">
          <cell r="A111">
            <v>108</v>
          </cell>
          <cell r="B111">
            <v>1692</v>
          </cell>
          <cell r="C111">
            <v>1692</v>
          </cell>
          <cell r="D111">
            <v>5076</v>
          </cell>
          <cell r="E111">
            <v>1175</v>
          </cell>
        </row>
        <row r="112">
          <cell r="A112">
            <v>109</v>
          </cell>
          <cell r="B112">
            <v>1733</v>
          </cell>
          <cell r="C112">
            <v>1733</v>
          </cell>
          <cell r="D112">
            <v>5199</v>
          </cell>
          <cell r="E112">
            <v>1202</v>
          </cell>
        </row>
        <row r="113">
          <cell r="A113">
            <v>110</v>
          </cell>
          <cell r="B113">
            <v>1774</v>
          </cell>
          <cell r="C113">
            <v>1774</v>
          </cell>
          <cell r="D113">
            <v>5322</v>
          </cell>
          <cell r="E113">
            <v>1231</v>
          </cell>
        </row>
        <row r="114">
          <cell r="A114">
            <v>111</v>
          </cell>
          <cell r="B114">
            <v>1827</v>
          </cell>
          <cell r="C114">
            <v>1827</v>
          </cell>
          <cell r="D114">
            <v>5481</v>
          </cell>
          <cell r="E114">
            <v>1268</v>
          </cell>
        </row>
        <row r="115">
          <cell r="A115">
            <v>112</v>
          </cell>
          <cell r="B115">
            <v>1880</v>
          </cell>
          <cell r="C115">
            <v>1880</v>
          </cell>
          <cell r="D115">
            <v>5640</v>
          </cell>
          <cell r="E115">
            <v>1304</v>
          </cell>
        </row>
        <row r="116">
          <cell r="A116">
            <v>113</v>
          </cell>
          <cell r="B116">
            <v>1933</v>
          </cell>
          <cell r="C116">
            <v>1933</v>
          </cell>
          <cell r="D116">
            <v>5799</v>
          </cell>
          <cell r="E116">
            <v>1341</v>
          </cell>
        </row>
        <row r="117">
          <cell r="A117">
            <v>114</v>
          </cell>
          <cell r="B117">
            <v>1986</v>
          </cell>
          <cell r="C117">
            <v>1986</v>
          </cell>
          <cell r="D117">
            <v>5958</v>
          </cell>
          <cell r="E117">
            <v>1379</v>
          </cell>
        </row>
        <row r="118">
          <cell r="A118">
            <v>115</v>
          </cell>
          <cell r="B118">
            <v>2040</v>
          </cell>
          <cell r="C118">
            <v>2040</v>
          </cell>
          <cell r="D118">
            <v>6120</v>
          </cell>
          <cell r="E118">
            <v>1416</v>
          </cell>
        </row>
        <row r="119">
          <cell r="A119">
            <v>116</v>
          </cell>
          <cell r="B119">
            <v>2093</v>
          </cell>
          <cell r="C119">
            <v>2093</v>
          </cell>
          <cell r="D119">
            <v>6279</v>
          </cell>
          <cell r="E119">
            <v>1452</v>
          </cell>
        </row>
        <row r="120">
          <cell r="A120">
            <v>117</v>
          </cell>
          <cell r="B120">
            <v>2146</v>
          </cell>
          <cell r="C120">
            <v>2146</v>
          </cell>
          <cell r="D120">
            <v>6438</v>
          </cell>
          <cell r="E120">
            <v>1489</v>
          </cell>
        </row>
        <row r="121">
          <cell r="A121">
            <v>118</v>
          </cell>
          <cell r="B121">
            <v>2199</v>
          </cell>
          <cell r="C121">
            <v>2199</v>
          </cell>
          <cell r="D121">
            <v>6597</v>
          </cell>
          <cell r="E121">
            <v>1527</v>
          </cell>
        </row>
        <row r="122">
          <cell r="A122">
            <v>119</v>
          </cell>
          <cell r="B122">
            <v>2252</v>
          </cell>
          <cell r="C122">
            <v>2252</v>
          </cell>
          <cell r="D122">
            <v>6756</v>
          </cell>
          <cell r="E122">
            <v>1562</v>
          </cell>
        </row>
        <row r="123">
          <cell r="A123">
            <v>120</v>
          </cell>
          <cell r="B123">
            <v>2306</v>
          </cell>
          <cell r="C123">
            <v>2306</v>
          </cell>
          <cell r="D123">
            <v>6918</v>
          </cell>
          <cell r="E123">
            <v>1600</v>
          </cell>
        </row>
        <row r="124">
          <cell r="A124">
            <v>121</v>
          </cell>
          <cell r="B124">
            <v>2375</v>
          </cell>
          <cell r="C124">
            <v>2375</v>
          </cell>
          <cell r="D124">
            <v>7125</v>
          </cell>
          <cell r="E124">
            <v>1647</v>
          </cell>
        </row>
        <row r="125">
          <cell r="A125">
            <v>122</v>
          </cell>
          <cell r="B125">
            <v>2444</v>
          </cell>
          <cell r="C125">
            <v>2444</v>
          </cell>
          <cell r="D125">
            <v>7332</v>
          </cell>
          <cell r="E125">
            <v>1695</v>
          </cell>
        </row>
        <row r="126">
          <cell r="A126">
            <v>123</v>
          </cell>
          <cell r="B126">
            <v>2513</v>
          </cell>
          <cell r="C126">
            <v>2513</v>
          </cell>
          <cell r="D126">
            <v>7539</v>
          </cell>
          <cell r="E126">
            <v>1743</v>
          </cell>
        </row>
        <row r="127">
          <cell r="A127">
            <v>124</v>
          </cell>
          <cell r="B127">
            <v>2582</v>
          </cell>
          <cell r="C127">
            <v>2582</v>
          </cell>
          <cell r="D127">
            <v>7746</v>
          </cell>
          <cell r="E127">
            <v>1791</v>
          </cell>
        </row>
        <row r="128">
          <cell r="A128">
            <v>125</v>
          </cell>
          <cell r="B128">
            <v>2651</v>
          </cell>
          <cell r="C128">
            <v>2651</v>
          </cell>
          <cell r="D128">
            <v>7953</v>
          </cell>
          <cell r="E128">
            <v>1839</v>
          </cell>
        </row>
        <row r="129">
          <cell r="A129">
            <v>126</v>
          </cell>
          <cell r="B129">
            <v>2720</v>
          </cell>
          <cell r="C129">
            <v>2720</v>
          </cell>
          <cell r="D129">
            <v>8160</v>
          </cell>
          <cell r="E129">
            <v>1887</v>
          </cell>
        </row>
        <row r="130">
          <cell r="A130">
            <v>127</v>
          </cell>
          <cell r="B130">
            <v>2789</v>
          </cell>
          <cell r="C130">
            <v>2789</v>
          </cell>
          <cell r="D130">
            <v>8367</v>
          </cell>
          <cell r="E130">
            <v>1935</v>
          </cell>
        </row>
        <row r="131">
          <cell r="A131">
            <v>128</v>
          </cell>
          <cell r="B131">
            <v>2858</v>
          </cell>
          <cell r="C131">
            <v>2858</v>
          </cell>
          <cell r="D131">
            <v>8574</v>
          </cell>
          <cell r="E131">
            <v>1983</v>
          </cell>
        </row>
        <row r="132">
          <cell r="A132">
            <v>129</v>
          </cell>
          <cell r="B132">
            <v>2927</v>
          </cell>
          <cell r="C132">
            <v>2927</v>
          </cell>
          <cell r="D132">
            <v>8781</v>
          </cell>
          <cell r="E132">
            <v>2031</v>
          </cell>
        </row>
        <row r="133">
          <cell r="A133">
            <v>130</v>
          </cell>
          <cell r="B133">
            <v>2997</v>
          </cell>
          <cell r="C133">
            <v>2997</v>
          </cell>
          <cell r="D133">
            <v>8991</v>
          </cell>
          <cell r="E133">
            <v>2081</v>
          </cell>
        </row>
        <row r="134">
          <cell r="A134">
            <v>131</v>
          </cell>
          <cell r="B134">
            <v>3086</v>
          </cell>
          <cell r="C134">
            <v>3086</v>
          </cell>
          <cell r="D134">
            <v>9258</v>
          </cell>
          <cell r="E134">
            <v>2141</v>
          </cell>
        </row>
        <row r="135">
          <cell r="A135">
            <v>132</v>
          </cell>
          <cell r="B135">
            <v>3176</v>
          </cell>
          <cell r="C135">
            <v>3176</v>
          </cell>
          <cell r="D135">
            <v>9528</v>
          </cell>
          <cell r="E135">
            <v>2204</v>
          </cell>
        </row>
        <row r="136">
          <cell r="A136">
            <v>133</v>
          </cell>
          <cell r="B136">
            <v>3266</v>
          </cell>
          <cell r="C136">
            <v>3266</v>
          </cell>
          <cell r="D136">
            <v>9798</v>
          </cell>
          <cell r="E136">
            <v>2266</v>
          </cell>
        </row>
        <row r="137">
          <cell r="A137">
            <v>134</v>
          </cell>
          <cell r="B137">
            <v>3356</v>
          </cell>
          <cell r="C137">
            <v>3356</v>
          </cell>
          <cell r="D137">
            <v>10068</v>
          </cell>
          <cell r="E137">
            <v>2329</v>
          </cell>
        </row>
        <row r="138">
          <cell r="A138">
            <v>135</v>
          </cell>
          <cell r="B138">
            <v>3446</v>
          </cell>
          <cell r="C138">
            <v>3446</v>
          </cell>
          <cell r="D138">
            <v>10338</v>
          </cell>
          <cell r="E138">
            <v>2391</v>
          </cell>
        </row>
        <row r="139">
          <cell r="A139">
            <v>136</v>
          </cell>
          <cell r="B139">
            <v>3536</v>
          </cell>
          <cell r="C139">
            <v>3536</v>
          </cell>
          <cell r="D139">
            <v>10608</v>
          </cell>
          <cell r="E139">
            <v>2454</v>
          </cell>
        </row>
        <row r="140">
          <cell r="A140">
            <v>137</v>
          </cell>
          <cell r="B140">
            <v>3626</v>
          </cell>
          <cell r="C140">
            <v>3626</v>
          </cell>
          <cell r="D140">
            <v>10878</v>
          </cell>
          <cell r="E140">
            <v>2516</v>
          </cell>
        </row>
        <row r="141">
          <cell r="A141">
            <v>138</v>
          </cell>
          <cell r="B141">
            <v>3716</v>
          </cell>
          <cell r="C141">
            <v>3716</v>
          </cell>
          <cell r="D141">
            <v>11148</v>
          </cell>
          <cell r="E141">
            <v>2579</v>
          </cell>
        </row>
        <row r="142">
          <cell r="A142">
            <v>139</v>
          </cell>
          <cell r="B142">
            <v>3806</v>
          </cell>
          <cell r="C142">
            <v>3806</v>
          </cell>
          <cell r="D142">
            <v>11418</v>
          </cell>
          <cell r="E142">
            <v>2641</v>
          </cell>
        </row>
        <row r="143">
          <cell r="A143">
            <v>140</v>
          </cell>
          <cell r="B143">
            <v>3896</v>
          </cell>
          <cell r="C143">
            <v>3896</v>
          </cell>
          <cell r="D143">
            <v>11688</v>
          </cell>
          <cell r="E143">
            <v>2704</v>
          </cell>
        </row>
        <row r="144">
          <cell r="A144">
            <v>141</v>
          </cell>
          <cell r="B144">
            <v>4012</v>
          </cell>
          <cell r="C144">
            <v>4012</v>
          </cell>
          <cell r="D144">
            <v>12036</v>
          </cell>
          <cell r="E144">
            <v>2785</v>
          </cell>
        </row>
        <row r="145">
          <cell r="A145">
            <v>142</v>
          </cell>
          <cell r="B145">
            <v>4129</v>
          </cell>
          <cell r="C145">
            <v>4129</v>
          </cell>
          <cell r="D145">
            <v>12387</v>
          </cell>
          <cell r="E145">
            <v>2866</v>
          </cell>
        </row>
        <row r="146">
          <cell r="A146">
            <v>143</v>
          </cell>
          <cell r="B146">
            <v>4246</v>
          </cell>
          <cell r="C146">
            <v>4246</v>
          </cell>
          <cell r="D146">
            <v>12738</v>
          </cell>
          <cell r="E146">
            <v>2947</v>
          </cell>
        </row>
        <row r="147">
          <cell r="A147">
            <v>144</v>
          </cell>
          <cell r="B147">
            <v>4363</v>
          </cell>
          <cell r="C147">
            <v>4363</v>
          </cell>
          <cell r="D147">
            <v>13089</v>
          </cell>
          <cell r="E147">
            <v>3029</v>
          </cell>
        </row>
        <row r="148">
          <cell r="A148">
            <v>145</v>
          </cell>
          <cell r="B148">
            <v>4480</v>
          </cell>
          <cell r="C148">
            <v>4480</v>
          </cell>
          <cell r="D148">
            <v>13440</v>
          </cell>
          <cell r="E148">
            <v>3110</v>
          </cell>
        </row>
        <row r="149">
          <cell r="A149">
            <v>146</v>
          </cell>
          <cell r="B149">
            <v>4596</v>
          </cell>
          <cell r="C149">
            <v>4596</v>
          </cell>
          <cell r="D149">
            <v>13788</v>
          </cell>
          <cell r="E149">
            <v>3191</v>
          </cell>
        </row>
        <row r="150">
          <cell r="A150">
            <v>147</v>
          </cell>
          <cell r="B150">
            <v>4713</v>
          </cell>
          <cell r="C150">
            <v>4713</v>
          </cell>
          <cell r="D150">
            <v>14139</v>
          </cell>
          <cell r="E150">
            <v>3272</v>
          </cell>
        </row>
        <row r="151">
          <cell r="A151">
            <v>148</v>
          </cell>
          <cell r="B151">
            <v>4830</v>
          </cell>
          <cell r="C151">
            <v>4830</v>
          </cell>
          <cell r="D151">
            <v>14490</v>
          </cell>
          <cell r="E151">
            <v>3354</v>
          </cell>
        </row>
        <row r="152">
          <cell r="A152">
            <v>149</v>
          </cell>
          <cell r="B152">
            <v>4947</v>
          </cell>
          <cell r="C152">
            <v>4947</v>
          </cell>
          <cell r="D152">
            <v>14841</v>
          </cell>
          <cell r="E152">
            <v>3435</v>
          </cell>
        </row>
        <row r="153">
          <cell r="A153">
            <v>150</v>
          </cell>
          <cell r="B153">
            <v>5064</v>
          </cell>
          <cell r="C153">
            <v>5064</v>
          </cell>
          <cell r="D153">
            <v>15192</v>
          </cell>
          <cell r="E153">
            <v>3516</v>
          </cell>
        </row>
        <row r="154">
          <cell r="A154">
            <v>151</v>
          </cell>
          <cell r="B154">
            <v>5215</v>
          </cell>
          <cell r="C154">
            <v>5215</v>
          </cell>
          <cell r="D154">
            <v>15645</v>
          </cell>
          <cell r="E154">
            <v>3620</v>
          </cell>
        </row>
        <row r="155">
          <cell r="A155">
            <v>152</v>
          </cell>
          <cell r="B155">
            <v>5367</v>
          </cell>
          <cell r="C155">
            <v>5367</v>
          </cell>
          <cell r="D155">
            <v>16101</v>
          </cell>
          <cell r="E155">
            <v>3727</v>
          </cell>
        </row>
        <row r="156">
          <cell r="A156">
            <v>153</v>
          </cell>
          <cell r="B156">
            <v>5519</v>
          </cell>
          <cell r="C156">
            <v>5519</v>
          </cell>
          <cell r="D156">
            <v>16557</v>
          </cell>
          <cell r="E156">
            <v>3831</v>
          </cell>
        </row>
        <row r="157">
          <cell r="A157">
            <v>154</v>
          </cell>
          <cell r="B157">
            <v>5671</v>
          </cell>
          <cell r="C157">
            <v>5671</v>
          </cell>
          <cell r="D157">
            <v>17013</v>
          </cell>
          <cell r="E157">
            <v>3937</v>
          </cell>
        </row>
        <row r="158">
          <cell r="A158">
            <v>155</v>
          </cell>
          <cell r="B158">
            <v>5823</v>
          </cell>
          <cell r="C158">
            <v>5823</v>
          </cell>
          <cell r="D158">
            <v>17469</v>
          </cell>
          <cell r="E158">
            <v>4043</v>
          </cell>
        </row>
        <row r="159">
          <cell r="A159">
            <v>156</v>
          </cell>
          <cell r="B159">
            <v>5975</v>
          </cell>
          <cell r="C159">
            <v>5975</v>
          </cell>
          <cell r="D159">
            <v>17925</v>
          </cell>
          <cell r="E159">
            <v>4147</v>
          </cell>
        </row>
        <row r="160">
          <cell r="A160">
            <v>157</v>
          </cell>
          <cell r="B160">
            <v>6127</v>
          </cell>
          <cell r="C160">
            <v>6127</v>
          </cell>
          <cell r="D160">
            <v>18381</v>
          </cell>
          <cell r="E160">
            <v>4254</v>
          </cell>
        </row>
        <row r="161">
          <cell r="A161">
            <v>158</v>
          </cell>
          <cell r="B161">
            <v>6279</v>
          </cell>
          <cell r="C161">
            <v>6279</v>
          </cell>
          <cell r="D161">
            <v>18837</v>
          </cell>
          <cell r="E161">
            <v>4360</v>
          </cell>
        </row>
        <row r="162">
          <cell r="A162">
            <v>159</v>
          </cell>
          <cell r="B162">
            <v>6431</v>
          </cell>
          <cell r="C162">
            <v>6431</v>
          </cell>
          <cell r="D162">
            <v>19293</v>
          </cell>
          <cell r="E162">
            <v>4464</v>
          </cell>
        </row>
        <row r="163">
          <cell r="A163">
            <v>160</v>
          </cell>
          <cell r="B163">
            <v>6583</v>
          </cell>
          <cell r="C163">
            <v>6583</v>
          </cell>
          <cell r="D163">
            <v>19749</v>
          </cell>
          <cell r="E163">
            <v>4570</v>
          </cell>
        </row>
        <row r="164">
          <cell r="A164">
            <v>161</v>
          </cell>
          <cell r="B164">
            <v>6780</v>
          </cell>
          <cell r="C164">
            <v>6780</v>
          </cell>
          <cell r="D164">
            <v>20340</v>
          </cell>
          <cell r="E164">
            <v>4708</v>
          </cell>
        </row>
        <row r="165">
          <cell r="A165">
            <v>162</v>
          </cell>
          <cell r="B165">
            <v>6977</v>
          </cell>
          <cell r="C165">
            <v>6977</v>
          </cell>
          <cell r="D165">
            <v>20931</v>
          </cell>
          <cell r="E165">
            <v>4843</v>
          </cell>
        </row>
        <row r="166">
          <cell r="A166">
            <v>163</v>
          </cell>
          <cell r="B166">
            <v>7175</v>
          </cell>
          <cell r="C166">
            <v>7175</v>
          </cell>
          <cell r="D166">
            <v>21525</v>
          </cell>
          <cell r="E166">
            <v>4981</v>
          </cell>
        </row>
        <row r="167">
          <cell r="A167">
            <v>164</v>
          </cell>
          <cell r="B167">
            <v>7372</v>
          </cell>
          <cell r="C167">
            <v>7372</v>
          </cell>
          <cell r="D167">
            <v>22116</v>
          </cell>
          <cell r="E167">
            <v>5118</v>
          </cell>
        </row>
        <row r="168">
          <cell r="A168">
            <v>165</v>
          </cell>
          <cell r="B168">
            <v>7570</v>
          </cell>
          <cell r="C168">
            <v>7570</v>
          </cell>
          <cell r="D168">
            <v>22710</v>
          </cell>
          <cell r="E168">
            <v>5256</v>
          </cell>
        </row>
        <row r="169">
          <cell r="A169">
            <v>166</v>
          </cell>
          <cell r="B169">
            <v>7767</v>
          </cell>
          <cell r="C169">
            <v>7767</v>
          </cell>
          <cell r="D169">
            <v>23301</v>
          </cell>
          <cell r="E169">
            <v>5393</v>
          </cell>
        </row>
        <row r="170">
          <cell r="A170">
            <v>167</v>
          </cell>
          <cell r="B170">
            <v>7964</v>
          </cell>
          <cell r="C170">
            <v>7964</v>
          </cell>
          <cell r="D170">
            <v>23892</v>
          </cell>
          <cell r="E170">
            <v>5529</v>
          </cell>
        </row>
        <row r="171">
          <cell r="A171">
            <v>168</v>
          </cell>
          <cell r="B171">
            <v>8162</v>
          </cell>
          <cell r="C171">
            <v>8162</v>
          </cell>
          <cell r="D171">
            <v>24486</v>
          </cell>
          <cell r="E171">
            <v>5666</v>
          </cell>
        </row>
        <row r="172">
          <cell r="A172">
            <v>169</v>
          </cell>
          <cell r="B172">
            <v>8359</v>
          </cell>
          <cell r="C172">
            <v>8359</v>
          </cell>
          <cell r="D172">
            <v>25077</v>
          </cell>
          <cell r="E172">
            <v>5804</v>
          </cell>
        </row>
        <row r="173">
          <cell r="A173">
            <v>170</v>
          </cell>
          <cell r="B173">
            <v>8557</v>
          </cell>
          <cell r="C173">
            <v>8557</v>
          </cell>
          <cell r="D173">
            <v>25671</v>
          </cell>
          <cell r="E173">
            <v>5941</v>
          </cell>
        </row>
        <row r="174">
          <cell r="A174">
            <v>171</v>
          </cell>
          <cell r="B174">
            <v>8813</v>
          </cell>
          <cell r="C174">
            <v>8813</v>
          </cell>
          <cell r="D174">
            <v>26439</v>
          </cell>
          <cell r="E174">
            <v>6118</v>
          </cell>
        </row>
        <row r="175">
          <cell r="A175">
            <v>172</v>
          </cell>
          <cell r="B175">
            <v>9070</v>
          </cell>
          <cell r="C175">
            <v>9070</v>
          </cell>
          <cell r="D175">
            <v>27210</v>
          </cell>
          <cell r="E175">
            <v>6297</v>
          </cell>
        </row>
        <row r="176">
          <cell r="A176">
            <v>173</v>
          </cell>
          <cell r="B176">
            <v>9327</v>
          </cell>
          <cell r="C176">
            <v>9327</v>
          </cell>
          <cell r="D176">
            <v>27981</v>
          </cell>
          <cell r="E176">
            <v>6477</v>
          </cell>
        </row>
        <row r="177">
          <cell r="A177">
            <v>174</v>
          </cell>
          <cell r="B177">
            <v>9583</v>
          </cell>
          <cell r="C177">
            <v>9583</v>
          </cell>
          <cell r="D177">
            <v>28749</v>
          </cell>
          <cell r="E177">
            <v>6654</v>
          </cell>
        </row>
        <row r="178">
          <cell r="A178">
            <v>175</v>
          </cell>
          <cell r="B178">
            <v>9840</v>
          </cell>
          <cell r="C178">
            <v>9840</v>
          </cell>
          <cell r="D178">
            <v>29520</v>
          </cell>
          <cell r="E178">
            <v>6833</v>
          </cell>
        </row>
        <row r="179">
          <cell r="A179">
            <v>176</v>
          </cell>
          <cell r="B179">
            <v>10097</v>
          </cell>
          <cell r="C179">
            <v>10097</v>
          </cell>
          <cell r="D179">
            <v>30291</v>
          </cell>
          <cell r="E179">
            <v>7010</v>
          </cell>
        </row>
        <row r="180">
          <cell r="A180">
            <v>177</v>
          </cell>
          <cell r="B180">
            <v>10353</v>
          </cell>
          <cell r="C180">
            <v>10353</v>
          </cell>
          <cell r="D180">
            <v>31059</v>
          </cell>
          <cell r="E180">
            <v>7189</v>
          </cell>
        </row>
        <row r="181">
          <cell r="A181">
            <v>178</v>
          </cell>
          <cell r="B181">
            <v>10610</v>
          </cell>
          <cell r="C181">
            <v>10610</v>
          </cell>
          <cell r="D181">
            <v>31830</v>
          </cell>
          <cell r="E181">
            <v>7366</v>
          </cell>
        </row>
        <row r="182">
          <cell r="A182">
            <v>179</v>
          </cell>
          <cell r="B182">
            <v>10867</v>
          </cell>
          <cell r="C182">
            <v>10867</v>
          </cell>
          <cell r="D182">
            <v>32601</v>
          </cell>
          <cell r="E182">
            <v>7545</v>
          </cell>
        </row>
        <row r="183">
          <cell r="A183">
            <v>180</v>
          </cell>
          <cell r="B183">
            <v>11124</v>
          </cell>
          <cell r="C183">
            <v>11124</v>
          </cell>
          <cell r="D183">
            <v>33372</v>
          </cell>
          <cell r="E183">
            <v>7725</v>
          </cell>
        </row>
        <row r="184">
          <cell r="A184">
            <v>181</v>
          </cell>
          <cell r="B184">
            <v>11457</v>
          </cell>
          <cell r="C184">
            <v>11457</v>
          </cell>
          <cell r="D184">
            <v>34371</v>
          </cell>
          <cell r="E184">
            <v>7956</v>
          </cell>
        </row>
        <row r="185">
          <cell r="A185">
            <v>182</v>
          </cell>
          <cell r="B185">
            <v>11791</v>
          </cell>
          <cell r="C185">
            <v>11791</v>
          </cell>
          <cell r="D185">
            <v>35373</v>
          </cell>
          <cell r="E185">
            <v>8187</v>
          </cell>
        </row>
        <row r="186">
          <cell r="A186">
            <v>183</v>
          </cell>
          <cell r="B186">
            <v>12125</v>
          </cell>
          <cell r="C186">
            <v>12125</v>
          </cell>
          <cell r="D186">
            <v>36375</v>
          </cell>
          <cell r="E186">
            <v>8418</v>
          </cell>
        </row>
        <row r="187">
          <cell r="A187">
            <v>184</v>
          </cell>
          <cell r="B187">
            <v>12458</v>
          </cell>
          <cell r="C187">
            <v>12458</v>
          </cell>
          <cell r="D187">
            <v>37374</v>
          </cell>
          <cell r="E187">
            <v>8650</v>
          </cell>
        </row>
        <row r="188">
          <cell r="A188">
            <v>185</v>
          </cell>
          <cell r="B188">
            <v>12792</v>
          </cell>
          <cell r="C188">
            <v>12792</v>
          </cell>
          <cell r="D188">
            <v>38376</v>
          </cell>
          <cell r="E188">
            <v>8883</v>
          </cell>
        </row>
        <row r="189">
          <cell r="A189">
            <v>186</v>
          </cell>
          <cell r="B189">
            <v>13126</v>
          </cell>
          <cell r="C189">
            <v>13126</v>
          </cell>
          <cell r="D189">
            <v>39378</v>
          </cell>
          <cell r="E189">
            <v>9114</v>
          </cell>
        </row>
        <row r="190">
          <cell r="A190">
            <v>187</v>
          </cell>
          <cell r="B190">
            <v>13459</v>
          </cell>
          <cell r="C190">
            <v>13459</v>
          </cell>
          <cell r="D190">
            <v>40377</v>
          </cell>
          <cell r="E190">
            <v>9345</v>
          </cell>
        </row>
        <row r="191">
          <cell r="A191">
            <v>188</v>
          </cell>
          <cell r="B191">
            <v>13793</v>
          </cell>
          <cell r="C191">
            <v>13793</v>
          </cell>
          <cell r="D191">
            <v>41379</v>
          </cell>
          <cell r="E191">
            <v>9577</v>
          </cell>
        </row>
        <row r="192">
          <cell r="A192">
            <v>189</v>
          </cell>
          <cell r="B192">
            <v>14127</v>
          </cell>
          <cell r="C192">
            <v>14127</v>
          </cell>
          <cell r="D192">
            <v>42381</v>
          </cell>
          <cell r="E192">
            <v>9810</v>
          </cell>
        </row>
        <row r="193">
          <cell r="A193">
            <v>190</v>
          </cell>
          <cell r="B193">
            <v>14461</v>
          </cell>
          <cell r="C193">
            <v>14461</v>
          </cell>
          <cell r="D193">
            <v>43383</v>
          </cell>
          <cell r="E193">
            <v>10041</v>
          </cell>
        </row>
        <row r="194">
          <cell r="A194">
            <v>191</v>
          </cell>
          <cell r="B194">
            <v>14894</v>
          </cell>
          <cell r="C194">
            <v>14894</v>
          </cell>
          <cell r="D194">
            <v>44682</v>
          </cell>
          <cell r="E194">
            <v>10341</v>
          </cell>
        </row>
        <row r="195">
          <cell r="A195">
            <v>192</v>
          </cell>
          <cell r="B195">
            <v>15328</v>
          </cell>
          <cell r="C195">
            <v>15328</v>
          </cell>
          <cell r="D195">
            <v>45984</v>
          </cell>
          <cell r="E195">
            <v>10643</v>
          </cell>
        </row>
        <row r="196">
          <cell r="A196">
            <v>193</v>
          </cell>
          <cell r="B196">
            <v>15762</v>
          </cell>
          <cell r="C196">
            <v>15762</v>
          </cell>
          <cell r="D196">
            <v>47286</v>
          </cell>
          <cell r="E196">
            <v>10945</v>
          </cell>
        </row>
        <row r="197">
          <cell r="A197">
            <v>194</v>
          </cell>
          <cell r="B197">
            <v>16196</v>
          </cell>
          <cell r="C197">
            <v>16196</v>
          </cell>
          <cell r="D197">
            <v>48588</v>
          </cell>
          <cell r="E197">
            <v>11245</v>
          </cell>
        </row>
        <row r="198">
          <cell r="A198">
            <v>195</v>
          </cell>
          <cell r="B198">
            <v>16630</v>
          </cell>
          <cell r="C198">
            <v>16630</v>
          </cell>
          <cell r="D198">
            <v>49890</v>
          </cell>
          <cell r="E198">
            <v>11547</v>
          </cell>
        </row>
        <row r="199">
          <cell r="A199">
            <v>196</v>
          </cell>
          <cell r="B199">
            <v>17063</v>
          </cell>
          <cell r="C199">
            <v>17063</v>
          </cell>
          <cell r="D199">
            <v>51189</v>
          </cell>
          <cell r="E199">
            <v>11847</v>
          </cell>
        </row>
        <row r="200">
          <cell r="A200">
            <v>197</v>
          </cell>
          <cell r="B200">
            <v>17497</v>
          </cell>
          <cell r="C200">
            <v>17497</v>
          </cell>
          <cell r="D200">
            <v>52491</v>
          </cell>
          <cell r="E200">
            <v>12150</v>
          </cell>
        </row>
        <row r="201">
          <cell r="A201">
            <v>198</v>
          </cell>
          <cell r="B201">
            <v>17931</v>
          </cell>
          <cell r="C201">
            <v>17931</v>
          </cell>
          <cell r="D201">
            <v>53793</v>
          </cell>
          <cell r="E201">
            <v>12452</v>
          </cell>
        </row>
        <row r="202">
          <cell r="A202">
            <v>199</v>
          </cell>
          <cell r="B202">
            <v>18365</v>
          </cell>
          <cell r="C202">
            <v>18365</v>
          </cell>
          <cell r="D202">
            <v>55095</v>
          </cell>
          <cell r="E202">
            <v>12752</v>
          </cell>
        </row>
        <row r="203">
          <cell r="A203">
            <v>200</v>
          </cell>
          <cell r="B203">
            <v>18799</v>
          </cell>
          <cell r="C203">
            <v>18799</v>
          </cell>
          <cell r="D203">
            <v>56397</v>
          </cell>
          <cell r="E203">
            <v>13054</v>
          </cell>
        </row>
      </sheetData>
      <sheetData sheetId="3">
        <row r="4">
          <cell r="A4">
            <v>4001</v>
          </cell>
          <cell r="I4">
            <v>1</v>
          </cell>
          <cell r="J4">
            <v>1</v>
          </cell>
        </row>
        <row r="5">
          <cell r="A5">
            <v>4005</v>
          </cell>
          <cell r="I5">
            <v>5</v>
          </cell>
          <cell r="J5">
            <v>2</v>
          </cell>
        </row>
        <row r="6">
          <cell r="A6">
            <v>4002</v>
          </cell>
          <cell r="I6">
            <v>65</v>
          </cell>
          <cell r="J6">
            <v>3</v>
          </cell>
        </row>
        <row r="7">
          <cell r="A7">
            <v>4007</v>
          </cell>
          <cell r="I7">
            <v>1</v>
          </cell>
          <cell r="J7">
            <v>1</v>
          </cell>
        </row>
        <row r="8">
          <cell r="A8">
            <v>4006</v>
          </cell>
          <cell r="I8">
            <v>5</v>
          </cell>
          <cell r="J8">
            <v>2</v>
          </cell>
        </row>
        <row r="9">
          <cell r="A9">
            <v>4003</v>
          </cell>
          <cell r="I9">
            <v>65</v>
          </cell>
          <cell r="J9">
            <v>3</v>
          </cell>
        </row>
        <row r="10">
          <cell r="A10">
            <v>4004</v>
          </cell>
          <cell r="I10">
            <v>1</v>
          </cell>
          <cell r="J10">
            <v>4</v>
          </cell>
        </row>
        <row r="11">
          <cell r="A11">
            <v>3003</v>
          </cell>
          <cell r="I11">
            <v>1</v>
          </cell>
          <cell r="J11">
            <v>2</v>
          </cell>
        </row>
        <row r="12">
          <cell r="A12">
            <v>3005</v>
          </cell>
          <cell r="I12">
            <v>15</v>
          </cell>
          <cell r="J12">
            <v>2.5</v>
          </cell>
        </row>
        <row r="13">
          <cell r="A13">
            <v>3002</v>
          </cell>
          <cell r="I13">
            <v>55</v>
          </cell>
          <cell r="J13">
            <v>5</v>
          </cell>
        </row>
        <row r="14">
          <cell r="A14">
            <v>3009</v>
          </cell>
          <cell r="I14">
            <v>1</v>
          </cell>
          <cell r="J14">
            <v>2</v>
          </cell>
        </row>
        <row r="15">
          <cell r="A15">
            <v>3004</v>
          </cell>
          <cell r="I15">
            <v>15</v>
          </cell>
          <cell r="J15">
            <v>2</v>
          </cell>
        </row>
        <row r="16">
          <cell r="A16">
            <v>3008</v>
          </cell>
          <cell r="I16">
            <v>55</v>
          </cell>
          <cell r="J16">
            <v>6</v>
          </cell>
        </row>
        <row r="17">
          <cell r="A17">
            <v>3006</v>
          </cell>
          <cell r="I17">
            <v>1</v>
          </cell>
          <cell r="J17">
            <v>2</v>
          </cell>
        </row>
        <row r="18">
          <cell r="A18">
            <v>3001</v>
          </cell>
          <cell r="I18">
            <v>1</v>
          </cell>
          <cell r="J18">
            <v>4</v>
          </cell>
        </row>
        <row r="19">
          <cell r="A19">
            <v>3007</v>
          </cell>
          <cell r="I19">
            <v>55</v>
          </cell>
          <cell r="J19">
            <v>6</v>
          </cell>
        </row>
        <row r="20">
          <cell r="A20">
            <v>2005</v>
          </cell>
          <cell r="I20">
            <v>1</v>
          </cell>
          <cell r="J20">
            <v>1.5</v>
          </cell>
        </row>
        <row r="21">
          <cell r="A21">
            <v>2002</v>
          </cell>
          <cell r="I21">
            <v>25</v>
          </cell>
          <cell r="J21">
            <v>2</v>
          </cell>
        </row>
        <row r="22">
          <cell r="A22">
            <v>2003</v>
          </cell>
          <cell r="I22">
            <v>45</v>
          </cell>
          <cell r="J22">
            <v>3</v>
          </cell>
        </row>
        <row r="23">
          <cell r="A23">
            <v>2010</v>
          </cell>
          <cell r="I23">
            <v>75</v>
          </cell>
          <cell r="J23">
            <v>4</v>
          </cell>
        </row>
        <row r="24">
          <cell r="A24">
            <v>2001</v>
          </cell>
          <cell r="I24">
            <v>1</v>
          </cell>
          <cell r="J24">
            <v>2</v>
          </cell>
        </row>
        <row r="25">
          <cell r="A25">
            <v>2009</v>
          </cell>
          <cell r="I25">
            <v>25</v>
          </cell>
          <cell r="J25">
            <v>2.5</v>
          </cell>
        </row>
        <row r="26">
          <cell r="A26">
            <v>2007</v>
          </cell>
          <cell r="I26">
            <v>45</v>
          </cell>
          <cell r="J26">
            <v>3</v>
          </cell>
        </row>
        <row r="27">
          <cell r="A27">
            <v>2006</v>
          </cell>
          <cell r="I27">
            <v>75</v>
          </cell>
          <cell r="J27">
            <v>4</v>
          </cell>
        </row>
        <row r="28">
          <cell r="A28">
            <v>2004</v>
          </cell>
          <cell r="I28">
            <v>1</v>
          </cell>
          <cell r="J28">
            <v>5</v>
          </cell>
        </row>
        <row r="29">
          <cell r="A29">
            <v>2011</v>
          </cell>
          <cell r="I29">
            <v>95</v>
          </cell>
          <cell r="J29">
            <v>7</v>
          </cell>
        </row>
        <row r="30">
          <cell r="A30">
            <v>2008</v>
          </cell>
          <cell r="I30">
            <v>1</v>
          </cell>
          <cell r="J30">
            <v>6</v>
          </cell>
        </row>
        <row r="31">
          <cell r="A31">
            <v>1003</v>
          </cell>
          <cell r="I31">
            <v>1</v>
          </cell>
          <cell r="J31">
            <v>1</v>
          </cell>
        </row>
        <row r="32">
          <cell r="A32">
            <v>1009</v>
          </cell>
          <cell r="I32">
            <v>35</v>
          </cell>
          <cell r="J32">
            <v>1.5</v>
          </cell>
        </row>
        <row r="33">
          <cell r="A33">
            <v>1007</v>
          </cell>
          <cell r="I33">
            <v>50</v>
          </cell>
          <cell r="J33">
            <v>3</v>
          </cell>
        </row>
        <row r="34">
          <cell r="A34">
            <v>1006</v>
          </cell>
          <cell r="I34">
            <v>85</v>
          </cell>
          <cell r="J34">
            <v>4</v>
          </cell>
        </row>
        <row r="35">
          <cell r="A35">
            <v>1011</v>
          </cell>
          <cell r="I35">
            <v>95</v>
          </cell>
          <cell r="J35">
            <v>7</v>
          </cell>
        </row>
        <row r="36">
          <cell r="A36">
            <v>1005</v>
          </cell>
          <cell r="I36">
            <v>1</v>
          </cell>
          <cell r="J36">
            <v>1</v>
          </cell>
        </row>
        <row r="37">
          <cell r="A37">
            <v>1008</v>
          </cell>
          <cell r="I37">
            <v>35</v>
          </cell>
          <cell r="J37">
            <v>1.5</v>
          </cell>
        </row>
        <row r="38">
          <cell r="A38">
            <v>1001</v>
          </cell>
          <cell r="I38">
            <v>50</v>
          </cell>
          <cell r="J38">
            <v>3</v>
          </cell>
        </row>
        <row r="39">
          <cell r="A39">
            <v>1004</v>
          </cell>
          <cell r="I39">
            <v>85</v>
          </cell>
          <cell r="J39">
            <v>4</v>
          </cell>
        </row>
        <row r="40">
          <cell r="A40">
            <v>1010</v>
          </cell>
          <cell r="I40">
            <v>95</v>
          </cell>
          <cell r="J40">
            <v>7</v>
          </cell>
        </row>
        <row r="41">
          <cell r="A41">
            <v>1002</v>
          </cell>
          <cell r="I41">
            <v>1</v>
          </cell>
          <cell r="J41">
            <v>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备注"/>
      <sheetName val="勋章"/>
      <sheetName val="图纸掉落"/>
      <sheetName val="eqm"/>
      <sheetName val="碎片对应图标"/>
      <sheetName val="Sheet2"/>
      <sheetName val="Sheet3"/>
    </sheetNames>
    <sheetDataSet>
      <sheetData sheetId="0"/>
      <sheetData sheetId="1"/>
      <sheetData sheetId="2">
        <row r="7">
          <cell r="G7">
            <v>1</v>
          </cell>
          <cell r="I7">
            <v>10111</v>
          </cell>
          <cell r="M7">
            <v>10211</v>
          </cell>
          <cell r="P7" t="str">
            <v>火力铁十字勋章</v>
          </cell>
          <cell r="S7" t="str">
            <v>雄鹰铁十字勋章</v>
          </cell>
        </row>
        <row r="8">
          <cell r="G8">
            <v>2</v>
          </cell>
          <cell r="I8">
            <v>10112</v>
          </cell>
          <cell r="M8">
            <v>10212</v>
          </cell>
          <cell r="P8" t="str">
            <v>火力铜十字勋章</v>
          </cell>
          <cell r="S8" t="str">
            <v>雄鹰铜十字勋章</v>
          </cell>
        </row>
        <row r="9">
          <cell r="G9">
            <v>3</v>
          </cell>
          <cell r="I9">
            <v>10113</v>
          </cell>
          <cell r="M9">
            <v>10213</v>
          </cell>
          <cell r="P9" t="str">
            <v>火力银十字勋章</v>
          </cell>
          <cell r="S9" t="str">
            <v>雄鹰银十字勋章</v>
          </cell>
        </row>
        <row r="10">
          <cell r="G10">
            <v>4</v>
          </cell>
          <cell r="I10">
            <v>10114</v>
          </cell>
          <cell r="M10">
            <v>10214</v>
          </cell>
          <cell r="P10" t="str">
            <v>火力金十字勋章</v>
          </cell>
          <cell r="S10" t="str">
            <v>雄鹰金十字勋章</v>
          </cell>
        </row>
        <row r="11">
          <cell r="G11">
            <v>5</v>
          </cell>
          <cell r="I11">
            <v>10115</v>
          </cell>
          <cell r="M11">
            <v>10215</v>
          </cell>
          <cell r="P11" t="str">
            <v>火力铜星勋章</v>
          </cell>
          <cell r="S11" t="str">
            <v>雄鹰铜星勋章</v>
          </cell>
        </row>
        <row r="12">
          <cell r="G12">
            <v>6</v>
          </cell>
          <cell r="I12">
            <v>10116</v>
          </cell>
          <cell r="M12">
            <v>10216</v>
          </cell>
          <cell r="P12" t="str">
            <v>火力银星勋章</v>
          </cell>
          <cell r="S12" t="str">
            <v>雄鹰银星勋章</v>
          </cell>
        </row>
        <row r="13">
          <cell r="G13">
            <v>7</v>
          </cell>
          <cell r="I13">
            <v>10117</v>
          </cell>
          <cell r="M13">
            <v>10217</v>
          </cell>
          <cell r="P13" t="str">
            <v>火力金星勋章</v>
          </cell>
          <cell r="S13" t="str">
            <v>雄鹰金星勋章</v>
          </cell>
        </row>
        <row r="14">
          <cell r="G14">
            <v>8</v>
          </cell>
          <cell r="I14">
            <v>10118</v>
          </cell>
          <cell r="M14">
            <v>10218</v>
          </cell>
          <cell r="P14" t="str">
            <v>火力白鹰勋章</v>
          </cell>
          <cell r="S14" t="str">
            <v>雄鹰白鹰勋章</v>
          </cell>
        </row>
        <row r="15">
          <cell r="G15">
            <v>9</v>
          </cell>
          <cell r="I15">
            <v>10119</v>
          </cell>
          <cell r="M15">
            <v>10219</v>
          </cell>
          <cell r="P15" t="str">
            <v>火力绿箭勋章</v>
          </cell>
          <cell r="S15" t="str">
            <v>雄鹰绿箭勋章</v>
          </cell>
        </row>
        <row r="16">
          <cell r="G16">
            <v>10</v>
          </cell>
          <cell r="I16">
            <v>10120</v>
          </cell>
          <cell r="M16">
            <v>10220</v>
          </cell>
          <cell r="P16" t="str">
            <v>火力蓝火勋章</v>
          </cell>
          <cell r="S16" t="str">
            <v>雄鹰蓝火勋章</v>
          </cell>
        </row>
        <row r="17">
          <cell r="G17">
            <v>11</v>
          </cell>
          <cell r="I17">
            <v>10121</v>
          </cell>
          <cell r="M17">
            <v>10221</v>
          </cell>
          <cell r="P17" t="str">
            <v>火力紫心勋章</v>
          </cell>
          <cell r="S17" t="str">
            <v>雄鹰紫心勋章</v>
          </cell>
        </row>
        <row r="18">
          <cell r="G18">
            <v>12</v>
          </cell>
          <cell r="I18">
            <v>10122</v>
          </cell>
          <cell r="M18">
            <v>10222</v>
          </cell>
          <cell r="P18" t="str">
            <v>火力红星勋章</v>
          </cell>
          <cell r="S18" t="str">
            <v>雄鹰红星勋章</v>
          </cell>
        </row>
        <row r="19">
          <cell r="G19">
            <v>13</v>
          </cell>
          <cell r="I19">
            <v>10123</v>
          </cell>
          <cell r="M19">
            <v>10223</v>
          </cell>
          <cell r="P19" t="str">
            <v>火力英雄勋章</v>
          </cell>
          <cell r="S19" t="str">
            <v>雄鹰英雄勋章</v>
          </cell>
        </row>
        <row r="20">
          <cell r="G20">
            <v>14</v>
          </cell>
          <cell r="I20">
            <v>10124</v>
          </cell>
          <cell r="M20">
            <v>10224</v>
          </cell>
          <cell r="P20" t="str">
            <v>火力无畏勋章</v>
          </cell>
          <cell r="S20" t="str">
            <v>雄鹰无畏勋章</v>
          </cell>
        </row>
        <row r="21">
          <cell r="G21">
            <v>15</v>
          </cell>
          <cell r="I21">
            <v>10125</v>
          </cell>
          <cell r="M21">
            <v>10225</v>
          </cell>
          <cell r="P21" t="str">
            <v>火力利剑勋章</v>
          </cell>
          <cell r="S21" t="str">
            <v>雄鹰利剑勋章</v>
          </cell>
        </row>
        <row r="22">
          <cell r="G22">
            <v>16</v>
          </cell>
          <cell r="I22">
            <v>10126</v>
          </cell>
          <cell r="M22">
            <v>10226</v>
          </cell>
          <cell r="P22" t="str">
            <v>火力重拳勋章</v>
          </cell>
          <cell r="S22" t="str">
            <v>雄鹰重拳勋章</v>
          </cell>
        </row>
        <row r="23">
          <cell r="G23">
            <v>17</v>
          </cell>
          <cell r="I23">
            <v>10127</v>
          </cell>
          <cell r="M23">
            <v>10227</v>
          </cell>
          <cell r="P23" t="str">
            <v>火力胜利勋章</v>
          </cell>
          <cell r="S23" t="str">
            <v>雄鹰胜利勋章</v>
          </cell>
        </row>
        <row r="24">
          <cell r="G24">
            <v>18</v>
          </cell>
          <cell r="I24">
            <v>10128</v>
          </cell>
          <cell r="M24">
            <v>10228</v>
          </cell>
          <cell r="P24" t="str">
            <v>火力荣誉勋章</v>
          </cell>
          <cell r="S24" t="str">
            <v>雄鹰荣誉勋章</v>
          </cell>
        </row>
      </sheetData>
      <sheetData sheetId="3">
        <row r="4">
          <cell r="G4" t="str">
            <v>美国大兵</v>
          </cell>
          <cell r="H4">
            <v>24001</v>
          </cell>
        </row>
        <row r="5">
          <cell r="G5" t="str">
            <v>超时空军团兵</v>
          </cell>
          <cell r="H5">
            <v>24005</v>
          </cell>
        </row>
        <row r="6">
          <cell r="G6" t="str">
            <v>谭雅</v>
          </cell>
          <cell r="H6">
            <v>24002</v>
          </cell>
        </row>
        <row r="7">
          <cell r="G7" t="str">
            <v>警犬</v>
          </cell>
          <cell r="H7">
            <v>24006</v>
          </cell>
        </row>
        <row r="8">
          <cell r="G8" t="str">
            <v>间谍</v>
          </cell>
          <cell r="H8">
            <v>24007</v>
          </cell>
        </row>
        <row r="9">
          <cell r="G9" t="str">
            <v>娜塔莎</v>
          </cell>
          <cell r="H9">
            <v>24003</v>
          </cell>
        </row>
        <row r="10">
          <cell r="G10" t="str">
            <v>尤里</v>
          </cell>
          <cell r="H10">
            <v>24004</v>
          </cell>
        </row>
        <row r="11">
          <cell r="G11" t="str">
            <v>武装直升机</v>
          </cell>
          <cell r="H11">
            <v>23003</v>
          </cell>
        </row>
        <row r="12">
          <cell r="G12" t="str">
            <v>黑鹰战机</v>
          </cell>
          <cell r="H12">
            <v>23005</v>
          </cell>
        </row>
        <row r="13">
          <cell r="G13" t="str">
            <v>基洛夫空艇</v>
          </cell>
          <cell r="H13">
            <v>23002</v>
          </cell>
        </row>
        <row r="14">
          <cell r="G14" t="str">
            <v>冷冻直升机</v>
          </cell>
          <cell r="H14">
            <v>23006</v>
          </cell>
        </row>
        <row r="15">
          <cell r="G15" t="str">
            <v>入侵者战机</v>
          </cell>
          <cell r="H15">
            <v>23004</v>
          </cell>
        </row>
        <row r="16">
          <cell r="G16" t="str">
            <v>超级要塞</v>
          </cell>
          <cell r="H16">
            <v>23007</v>
          </cell>
        </row>
        <row r="17">
          <cell r="G17" t="str">
            <v>飞碟</v>
          </cell>
          <cell r="H17">
            <v>23001</v>
          </cell>
        </row>
        <row r="18">
          <cell r="G18" t="str">
            <v>防空车</v>
          </cell>
          <cell r="H18">
            <v>22005</v>
          </cell>
        </row>
        <row r="19">
          <cell r="G19" t="str">
            <v>法国巨炮</v>
          </cell>
          <cell r="H19">
            <v>22010</v>
          </cell>
        </row>
        <row r="20">
          <cell r="G20" t="str">
            <v>恐怖机器人</v>
          </cell>
          <cell r="H20">
            <v>22002</v>
          </cell>
        </row>
        <row r="21">
          <cell r="G21" t="str">
            <v>武装采矿车</v>
          </cell>
          <cell r="H21">
            <v>22009</v>
          </cell>
        </row>
        <row r="22">
          <cell r="G22" t="str">
            <v>自爆卡车</v>
          </cell>
          <cell r="H22">
            <v>22003</v>
          </cell>
        </row>
        <row r="23">
          <cell r="G23" t="str">
            <v>多功能车</v>
          </cell>
          <cell r="H23">
            <v>22001</v>
          </cell>
        </row>
        <row r="24">
          <cell r="G24" t="str">
            <v>V3火箭</v>
          </cell>
          <cell r="H24">
            <v>22006</v>
          </cell>
        </row>
        <row r="25">
          <cell r="G25" t="str">
            <v>神经突击车</v>
          </cell>
          <cell r="H25">
            <v>22007</v>
          </cell>
        </row>
        <row r="26">
          <cell r="G26" t="str">
            <v>战斗要塞</v>
          </cell>
          <cell r="H26">
            <v>22008</v>
          </cell>
        </row>
        <row r="27">
          <cell r="G27" t="str">
            <v>心灵控制车</v>
          </cell>
          <cell r="H27">
            <v>22004</v>
          </cell>
        </row>
        <row r="28">
          <cell r="G28" t="str">
            <v>犀牛坦克</v>
          </cell>
          <cell r="H28">
            <v>21003</v>
          </cell>
        </row>
        <row r="29">
          <cell r="G29" t="str">
            <v>盖特坦克</v>
          </cell>
          <cell r="H29">
            <v>21009</v>
          </cell>
        </row>
        <row r="30">
          <cell r="G30" t="str">
            <v>坦克杀手</v>
          </cell>
          <cell r="H30">
            <v>21004</v>
          </cell>
        </row>
        <row r="31">
          <cell r="G31" t="str">
            <v>光棱</v>
          </cell>
          <cell r="H31">
            <v>21006</v>
          </cell>
        </row>
        <row r="32">
          <cell r="G32" t="str">
            <v>鬼王机甲</v>
          </cell>
          <cell r="H32">
            <v>21011</v>
          </cell>
        </row>
        <row r="33">
          <cell r="G33" t="str">
            <v>灰熊坦克</v>
          </cell>
          <cell r="H33">
            <v>21005</v>
          </cell>
        </row>
        <row r="34">
          <cell r="G34" t="str">
            <v>磁能坦克</v>
          </cell>
          <cell r="H34">
            <v>21007</v>
          </cell>
        </row>
        <row r="35">
          <cell r="G35" t="str">
            <v>幻影坦克</v>
          </cell>
          <cell r="H35">
            <v>21001</v>
          </cell>
        </row>
        <row r="36">
          <cell r="G36" t="str">
            <v>遥控坦克</v>
          </cell>
          <cell r="H36">
            <v>21008</v>
          </cell>
        </row>
        <row r="37">
          <cell r="G37" t="str">
            <v>未来坦克</v>
          </cell>
          <cell r="H37">
            <v>21010</v>
          </cell>
        </row>
        <row r="38">
          <cell r="G38" t="str">
            <v>天启坦克</v>
          </cell>
          <cell r="H38">
            <v>21002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数值构成"/>
      <sheetName val="基础设定"/>
      <sheetName val="标准单位"/>
      <sheetName val="进阶属性"/>
      <sheetName val="将领"/>
      <sheetName val="装备价值"/>
    </sheetNames>
    <sheetDataSet>
      <sheetData sheetId="0"/>
      <sheetData sheetId="1"/>
      <sheetData sheetId="2">
        <row r="2">
          <cell r="A2">
            <v>1</v>
          </cell>
          <cell r="J2">
            <v>206</v>
          </cell>
        </row>
        <row r="3">
          <cell r="A3">
            <v>2</v>
          </cell>
          <cell r="J3">
            <v>218</v>
          </cell>
        </row>
        <row r="4">
          <cell r="A4">
            <v>3</v>
          </cell>
          <cell r="J4">
            <v>225</v>
          </cell>
        </row>
        <row r="5">
          <cell r="A5">
            <v>4</v>
          </cell>
          <cell r="J5">
            <v>231</v>
          </cell>
        </row>
        <row r="6">
          <cell r="A6">
            <v>5</v>
          </cell>
          <cell r="J6">
            <v>237</v>
          </cell>
        </row>
        <row r="7">
          <cell r="A7">
            <v>6</v>
          </cell>
          <cell r="J7">
            <v>243</v>
          </cell>
        </row>
        <row r="8">
          <cell r="A8">
            <v>7</v>
          </cell>
          <cell r="J8">
            <v>250</v>
          </cell>
        </row>
        <row r="9">
          <cell r="A9">
            <v>8</v>
          </cell>
          <cell r="J9">
            <v>256</v>
          </cell>
        </row>
        <row r="10">
          <cell r="A10">
            <v>9</v>
          </cell>
          <cell r="J10">
            <v>262</v>
          </cell>
        </row>
        <row r="11">
          <cell r="A11">
            <v>10</v>
          </cell>
          <cell r="J11">
            <v>268</v>
          </cell>
        </row>
        <row r="12">
          <cell r="A12">
            <v>11</v>
          </cell>
          <cell r="J12">
            <v>275</v>
          </cell>
        </row>
        <row r="13">
          <cell r="A13">
            <v>12</v>
          </cell>
          <cell r="J13">
            <v>281</v>
          </cell>
        </row>
        <row r="14">
          <cell r="A14">
            <v>13</v>
          </cell>
          <cell r="J14">
            <v>293</v>
          </cell>
        </row>
        <row r="15">
          <cell r="A15">
            <v>14</v>
          </cell>
          <cell r="J15">
            <v>300</v>
          </cell>
        </row>
        <row r="16">
          <cell r="A16">
            <v>15</v>
          </cell>
          <cell r="J16">
            <v>306</v>
          </cell>
        </row>
        <row r="17">
          <cell r="A17">
            <v>16</v>
          </cell>
          <cell r="J17">
            <v>318</v>
          </cell>
        </row>
        <row r="18">
          <cell r="A18">
            <v>17</v>
          </cell>
          <cell r="J18">
            <v>325</v>
          </cell>
        </row>
        <row r="19">
          <cell r="A19">
            <v>18</v>
          </cell>
          <cell r="J19">
            <v>331</v>
          </cell>
        </row>
        <row r="20">
          <cell r="A20">
            <v>19</v>
          </cell>
          <cell r="J20">
            <v>343</v>
          </cell>
        </row>
        <row r="21">
          <cell r="A21">
            <v>20</v>
          </cell>
          <cell r="J21">
            <v>350</v>
          </cell>
        </row>
        <row r="22">
          <cell r="A22">
            <v>21</v>
          </cell>
          <cell r="J22">
            <v>362</v>
          </cell>
        </row>
        <row r="23">
          <cell r="A23">
            <v>22</v>
          </cell>
          <cell r="J23">
            <v>368</v>
          </cell>
        </row>
        <row r="24">
          <cell r="A24">
            <v>23</v>
          </cell>
          <cell r="J24">
            <v>381</v>
          </cell>
        </row>
        <row r="25">
          <cell r="A25">
            <v>24</v>
          </cell>
          <cell r="J25">
            <v>393</v>
          </cell>
        </row>
        <row r="26">
          <cell r="A26">
            <v>25</v>
          </cell>
          <cell r="J26">
            <v>400</v>
          </cell>
        </row>
        <row r="27">
          <cell r="A27">
            <v>26</v>
          </cell>
          <cell r="J27">
            <v>412</v>
          </cell>
        </row>
        <row r="28">
          <cell r="A28">
            <v>27</v>
          </cell>
          <cell r="J28">
            <v>425</v>
          </cell>
        </row>
        <row r="29">
          <cell r="A29">
            <v>28</v>
          </cell>
          <cell r="J29">
            <v>431</v>
          </cell>
        </row>
        <row r="30">
          <cell r="A30">
            <v>29</v>
          </cell>
          <cell r="J30">
            <v>443</v>
          </cell>
        </row>
        <row r="31">
          <cell r="A31">
            <v>30</v>
          </cell>
          <cell r="J31">
            <v>456</v>
          </cell>
        </row>
        <row r="32">
          <cell r="A32">
            <v>31</v>
          </cell>
          <cell r="J32">
            <v>468</v>
          </cell>
        </row>
        <row r="33">
          <cell r="A33">
            <v>32</v>
          </cell>
          <cell r="J33">
            <v>481</v>
          </cell>
        </row>
        <row r="34">
          <cell r="A34">
            <v>33</v>
          </cell>
          <cell r="J34">
            <v>493</v>
          </cell>
        </row>
        <row r="35">
          <cell r="A35">
            <v>34</v>
          </cell>
          <cell r="J35">
            <v>506</v>
          </cell>
        </row>
        <row r="36">
          <cell r="A36">
            <v>35</v>
          </cell>
          <cell r="J36">
            <v>518</v>
          </cell>
        </row>
        <row r="37">
          <cell r="A37">
            <v>36</v>
          </cell>
          <cell r="J37">
            <v>537</v>
          </cell>
        </row>
        <row r="38">
          <cell r="A38">
            <v>37</v>
          </cell>
          <cell r="J38">
            <v>550</v>
          </cell>
        </row>
        <row r="39">
          <cell r="A39">
            <v>38</v>
          </cell>
          <cell r="J39">
            <v>562</v>
          </cell>
        </row>
        <row r="40">
          <cell r="A40">
            <v>39</v>
          </cell>
          <cell r="J40">
            <v>575</v>
          </cell>
        </row>
        <row r="41">
          <cell r="A41">
            <v>40</v>
          </cell>
          <cell r="J41">
            <v>587</v>
          </cell>
        </row>
        <row r="42">
          <cell r="A42">
            <v>41</v>
          </cell>
          <cell r="J42">
            <v>606</v>
          </cell>
        </row>
        <row r="43">
          <cell r="A43">
            <v>42</v>
          </cell>
          <cell r="J43">
            <v>625</v>
          </cell>
        </row>
        <row r="44">
          <cell r="A44">
            <v>43</v>
          </cell>
          <cell r="J44">
            <v>643</v>
          </cell>
        </row>
        <row r="45">
          <cell r="A45">
            <v>44</v>
          </cell>
          <cell r="J45">
            <v>662</v>
          </cell>
        </row>
        <row r="46">
          <cell r="A46">
            <v>45</v>
          </cell>
          <cell r="J46">
            <v>675</v>
          </cell>
        </row>
        <row r="47">
          <cell r="A47">
            <v>46</v>
          </cell>
          <cell r="J47">
            <v>693</v>
          </cell>
        </row>
        <row r="48">
          <cell r="A48">
            <v>47</v>
          </cell>
          <cell r="J48">
            <v>712</v>
          </cell>
        </row>
        <row r="49">
          <cell r="A49">
            <v>48</v>
          </cell>
          <cell r="J49">
            <v>731</v>
          </cell>
        </row>
        <row r="50">
          <cell r="A50">
            <v>49</v>
          </cell>
          <cell r="J50">
            <v>750</v>
          </cell>
        </row>
        <row r="51">
          <cell r="A51">
            <v>50</v>
          </cell>
          <cell r="J51">
            <v>768</v>
          </cell>
        </row>
        <row r="52">
          <cell r="A52">
            <v>51</v>
          </cell>
          <cell r="J52">
            <v>787</v>
          </cell>
        </row>
        <row r="53">
          <cell r="A53">
            <v>52</v>
          </cell>
          <cell r="J53">
            <v>812</v>
          </cell>
        </row>
        <row r="54">
          <cell r="A54">
            <v>53</v>
          </cell>
          <cell r="J54">
            <v>837</v>
          </cell>
        </row>
        <row r="55">
          <cell r="A55">
            <v>54</v>
          </cell>
          <cell r="J55">
            <v>856</v>
          </cell>
        </row>
        <row r="56">
          <cell r="A56">
            <v>55</v>
          </cell>
          <cell r="J56">
            <v>881</v>
          </cell>
        </row>
        <row r="57">
          <cell r="A57">
            <v>56</v>
          </cell>
          <cell r="J57">
            <v>906</v>
          </cell>
        </row>
        <row r="58">
          <cell r="A58">
            <v>57</v>
          </cell>
          <cell r="J58">
            <v>925</v>
          </cell>
        </row>
        <row r="59">
          <cell r="A59">
            <v>58</v>
          </cell>
          <cell r="J59">
            <v>950</v>
          </cell>
        </row>
        <row r="60">
          <cell r="A60">
            <v>59</v>
          </cell>
          <cell r="J60">
            <v>975</v>
          </cell>
        </row>
        <row r="61">
          <cell r="A61">
            <v>60</v>
          </cell>
          <cell r="J61">
            <v>993</v>
          </cell>
        </row>
        <row r="62">
          <cell r="A62">
            <v>61</v>
          </cell>
          <cell r="J62">
            <v>1025</v>
          </cell>
        </row>
        <row r="63">
          <cell r="A63">
            <v>62</v>
          </cell>
          <cell r="J63">
            <v>1056</v>
          </cell>
        </row>
        <row r="64">
          <cell r="A64">
            <v>63</v>
          </cell>
          <cell r="J64">
            <v>1081</v>
          </cell>
        </row>
        <row r="65">
          <cell r="A65">
            <v>64</v>
          </cell>
          <cell r="J65">
            <v>1112</v>
          </cell>
        </row>
        <row r="66">
          <cell r="A66">
            <v>65</v>
          </cell>
          <cell r="J66">
            <v>1143</v>
          </cell>
        </row>
        <row r="67">
          <cell r="A67">
            <v>66</v>
          </cell>
          <cell r="J67">
            <v>1175</v>
          </cell>
        </row>
        <row r="68">
          <cell r="A68">
            <v>67</v>
          </cell>
          <cell r="J68">
            <v>1206</v>
          </cell>
        </row>
        <row r="69">
          <cell r="A69">
            <v>68</v>
          </cell>
          <cell r="J69">
            <v>1231</v>
          </cell>
        </row>
        <row r="70">
          <cell r="A70">
            <v>69</v>
          </cell>
          <cell r="J70">
            <v>1262</v>
          </cell>
        </row>
        <row r="71">
          <cell r="A71">
            <v>70</v>
          </cell>
          <cell r="J71">
            <v>1293</v>
          </cell>
        </row>
        <row r="72">
          <cell r="A72">
            <v>71</v>
          </cell>
          <cell r="J72">
            <v>1331</v>
          </cell>
        </row>
        <row r="73">
          <cell r="A73">
            <v>72</v>
          </cell>
          <cell r="J73">
            <v>1368</v>
          </cell>
        </row>
        <row r="74">
          <cell r="A74">
            <v>73</v>
          </cell>
          <cell r="J74">
            <v>1406</v>
          </cell>
        </row>
        <row r="75">
          <cell r="A75">
            <v>74</v>
          </cell>
          <cell r="J75">
            <v>1450</v>
          </cell>
        </row>
        <row r="76">
          <cell r="A76">
            <v>75</v>
          </cell>
          <cell r="J76">
            <v>1487</v>
          </cell>
        </row>
        <row r="77">
          <cell r="A77">
            <v>76</v>
          </cell>
          <cell r="J77">
            <v>1525</v>
          </cell>
        </row>
        <row r="78">
          <cell r="A78">
            <v>77</v>
          </cell>
          <cell r="J78">
            <v>1562</v>
          </cell>
        </row>
        <row r="79">
          <cell r="A79">
            <v>78</v>
          </cell>
          <cell r="J79">
            <v>1600</v>
          </cell>
        </row>
        <row r="80">
          <cell r="A80">
            <v>79</v>
          </cell>
          <cell r="J80">
            <v>1643</v>
          </cell>
        </row>
        <row r="81">
          <cell r="A81">
            <v>80</v>
          </cell>
          <cell r="J81">
            <v>1681</v>
          </cell>
        </row>
        <row r="82">
          <cell r="A82">
            <v>81</v>
          </cell>
          <cell r="J82">
            <v>1731</v>
          </cell>
        </row>
        <row r="83">
          <cell r="A83">
            <v>82</v>
          </cell>
          <cell r="J83">
            <v>1781</v>
          </cell>
        </row>
        <row r="84">
          <cell r="A84">
            <v>83</v>
          </cell>
          <cell r="J84">
            <v>1831</v>
          </cell>
        </row>
        <row r="85">
          <cell r="A85">
            <v>84</v>
          </cell>
          <cell r="J85">
            <v>1881</v>
          </cell>
        </row>
        <row r="86">
          <cell r="A86">
            <v>85</v>
          </cell>
          <cell r="J86">
            <v>1931</v>
          </cell>
        </row>
        <row r="87">
          <cell r="A87">
            <v>86</v>
          </cell>
          <cell r="J87">
            <v>1981</v>
          </cell>
        </row>
        <row r="88">
          <cell r="A88">
            <v>87</v>
          </cell>
          <cell r="J88">
            <v>2031</v>
          </cell>
        </row>
        <row r="89">
          <cell r="A89">
            <v>88</v>
          </cell>
          <cell r="J89">
            <v>2081</v>
          </cell>
        </row>
        <row r="90">
          <cell r="A90">
            <v>89</v>
          </cell>
          <cell r="J90">
            <v>2131</v>
          </cell>
        </row>
        <row r="91">
          <cell r="A91">
            <v>90</v>
          </cell>
          <cell r="J91">
            <v>2187</v>
          </cell>
        </row>
        <row r="92">
          <cell r="A92">
            <v>91</v>
          </cell>
          <cell r="J92">
            <v>2250</v>
          </cell>
        </row>
        <row r="93">
          <cell r="A93">
            <v>92</v>
          </cell>
          <cell r="J93">
            <v>2318</v>
          </cell>
        </row>
        <row r="94">
          <cell r="A94">
            <v>93</v>
          </cell>
          <cell r="J94">
            <v>2381</v>
          </cell>
        </row>
        <row r="95">
          <cell r="A95">
            <v>94</v>
          </cell>
          <cell r="J95">
            <v>2450</v>
          </cell>
        </row>
        <row r="96">
          <cell r="A96">
            <v>95</v>
          </cell>
          <cell r="J96">
            <v>2512</v>
          </cell>
        </row>
        <row r="97">
          <cell r="A97">
            <v>96</v>
          </cell>
          <cell r="J97">
            <v>2581</v>
          </cell>
        </row>
        <row r="98">
          <cell r="A98">
            <v>97</v>
          </cell>
          <cell r="J98">
            <v>2643</v>
          </cell>
        </row>
        <row r="99">
          <cell r="A99">
            <v>98</v>
          </cell>
          <cell r="J99">
            <v>2712</v>
          </cell>
        </row>
        <row r="100">
          <cell r="A100">
            <v>99</v>
          </cell>
          <cell r="J100">
            <v>2775</v>
          </cell>
        </row>
        <row r="101">
          <cell r="A101">
            <v>100</v>
          </cell>
          <cell r="J101">
            <v>2843</v>
          </cell>
        </row>
        <row r="102">
          <cell r="A102">
            <v>101</v>
          </cell>
          <cell r="J102">
            <v>2925</v>
          </cell>
        </row>
        <row r="103">
          <cell r="A103">
            <v>102</v>
          </cell>
          <cell r="J103">
            <v>3012</v>
          </cell>
        </row>
        <row r="104">
          <cell r="A104">
            <v>103</v>
          </cell>
          <cell r="J104">
            <v>3093</v>
          </cell>
        </row>
        <row r="105">
          <cell r="A105">
            <v>104</v>
          </cell>
          <cell r="J105">
            <v>3181</v>
          </cell>
        </row>
        <row r="106">
          <cell r="A106">
            <v>105</v>
          </cell>
          <cell r="J106">
            <v>3268</v>
          </cell>
        </row>
        <row r="107">
          <cell r="A107">
            <v>106</v>
          </cell>
          <cell r="J107">
            <v>3350</v>
          </cell>
        </row>
        <row r="108">
          <cell r="A108">
            <v>107</v>
          </cell>
          <cell r="J108">
            <v>3437</v>
          </cell>
        </row>
        <row r="109">
          <cell r="A109">
            <v>108</v>
          </cell>
          <cell r="J109">
            <v>3525</v>
          </cell>
        </row>
        <row r="110">
          <cell r="A110">
            <v>109</v>
          </cell>
          <cell r="J110">
            <v>3606</v>
          </cell>
        </row>
        <row r="111">
          <cell r="A111">
            <v>110</v>
          </cell>
          <cell r="J111">
            <v>3693</v>
          </cell>
        </row>
        <row r="112">
          <cell r="A112">
            <v>111</v>
          </cell>
          <cell r="J112">
            <v>3806</v>
          </cell>
        </row>
        <row r="113">
          <cell r="A113">
            <v>112</v>
          </cell>
          <cell r="J113">
            <v>3912</v>
          </cell>
        </row>
        <row r="114">
          <cell r="A114">
            <v>113</v>
          </cell>
          <cell r="J114">
            <v>4025</v>
          </cell>
        </row>
        <row r="115">
          <cell r="A115">
            <v>114</v>
          </cell>
          <cell r="J115">
            <v>4137</v>
          </cell>
        </row>
        <row r="116">
          <cell r="A116">
            <v>115</v>
          </cell>
          <cell r="J116">
            <v>4250</v>
          </cell>
        </row>
        <row r="117">
          <cell r="A117">
            <v>116</v>
          </cell>
          <cell r="J117">
            <v>4356</v>
          </cell>
        </row>
        <row r="118">
          <cell r="A118">
            <v>117</v>
          </cell>
          <cell r="J118">
            <v>4468</v>
          </cell>
        </row>
        <row r="119">
          <cell r="A119">
            <v>118</v>
          </cell>
          <cell r="J119">
            <v>4581</v>
          </cell>
        </row>
        <row r="120">
          <cell r="A120">
            <v>119</v>
          </cell>
          <cell r="J120">
            <v>4687</v>
          </cell>
        </row>
        <row r="121">
          <cell r="A121">
            <v>120</v>
          </cell>
          <cell r="J121">
            <v>4800</v>
          </cell>
        </row>
        <row r="122">
          <cell r="A122">
            <v>121</v>
          </cell>
          <cell r="J122">
            <v>4943</v>
          </cell>
        </row>
        <row r="123">
          <cell r="A123">
            <v>122</v>
          </cell>
          <cell r="J123">
            <v>5087</v>
          </cell>
        </row>
        <row r="124">
          <cell r="A124">
            <v>123</v>
          </cell>
          <cell r="J124">
            <v>5231</v>
          </cell>
        </row>
        <row r="125">
          <cell r="A125">
            <v>124</v>
          </cell>
          <cell r="J125">
            <v>5375</v>
          </cell>
        </row>
        <row r="126">
          <cell r="A126">
            <v>125</v>
          </cell>
          <cell r="J126">
            <v>5518</v>
          </cell>
        </row>
        <row r="127">
          <cell r="A127">
            <v>126</v>
          </cell>
          <cell r="J127">
            <v>5662</v>
          </cell>
        </row>
        <row r="128">
          <cell r="A128">
            <v>127</v>
          </cell>
          <cell r="J128">
            <v>5806</v>
          </cell>
        </row>
        <row r="129">
          <cell r="A129">
            <v>128</v>
          </cell>
          <cell r="J129">
            <v>5950</v>
          </cell>
        </row>
        <row r="130">
          <cell r="A130">
            <v>129</v>
          </cell>
          <cell r="J130">
            <v>6093</v>
          </cell>
        </row>
        <row r="131">
          <cell r="A131">
            <v>130</v>
          </cell>
          <cell r="J131">
            <v>6243</v>
          </cell>
        </row>
        <row r="132">
          <cell r="A132">
            <v>131</v>
          </cell>
          <cell r="J132">
            <v>6425</v>
          </cell>
        </row>
        <row r="133">
          <cell r="A133">
            <v>132</v>
          </cell>
          <cell r="J133">
            <v>6612</v>
          </cell>
        </row>
        <row r="134">
          <cell r="A134">
            <v>133</v>
          </cell>
          <cell r="J134">
            <v>6800</v>
          </cell>
        </row>
        <row r="135">
          <cell r="A135">
            <v>134</v>
          </cell>
          <cell r="J135">
            <v>6987</v>
          </cell>
        </row>
        <row r="136">
          <cell r="A136">
            <v>135</v>
          </cell>
          <cell r="J136">
            <v>7175</v>
          </cell>
        </row>
        <row r="137">
          <cell r="A137">
            <v>136</v>
          </cell>
          <cell r="J137">
            <v>7362</v>
          </cell>
        </row>
        <row r="138">
          <cell r="A138">
            <v>137</v>
          </cell>
          <cell r="J138">
            <v>7550</v>
          </cell>
        </row>
        <row r="139">
          <cell r="A139">
            <v>138</v>
          </cell>
          <cell r="J139">
            <v>7737</v>
          </cell>
        </row>
        <row r="140">
          <cell r="A140">
            <v>139</v>
          </cell>
          <cell r="J140">
            <v>7925</v>
          </cell>
        </row>
        <row r="141">
          <cell r="A141">
            <v>140</v>
          </cell>
          <cell r="J141">
            <v>8112</v>
          </cell>
        </row>
        <row r="142">
          <cell r="A142">
            <v>141</v>
          </cell>
          <cell r="J142">
            <v>8356</v>
          </cell>
        </row>
        <row r="143">
          <cell r="A143">
            <v>142</v>
          </cell>
          <cell r="J143">
            <v>8600</v>
          </cell>
        </row>
        <row r="144">
          <cell r="A144">
            <v>143</v>
          </cell>
          <cell r="J144">
            <v>8843</v>
          </cell>
        </row>
        <row r="145">
          <cell r="A145">
            <v>144</v>
          </cell>
          <cell r="J145">
            <v>9087</v>
          </cell>
        </row>
        <row r="146">
          <cell r="A146">
            <v>145</v>
          </cell>
          <cell r="J146">
            <v>9331</v>
          </cell>
        </row>
        <row r="147">
          <cell r="A147">
            <v>146</v>
          </cell>
          <cell r="J147">
            <v>9575</v>
          </cell>
        </row>
        <row r="148">
          <cell r="A148">
            <v>147</v>
          </cell>
          <cell r="J148">
            <v>9818</v>
          </cell>
        </row>
        <row r="149">
          <cell r="A149">
            <v>148</v>
          </cell>
          <cell r="J149">
            <v>10062</v>
          </cell>
        </row>
        <row r="150">
          <cell r="A150">
            <v>149</v>
          </cell>
          <cell r="J150">
            <v>10306</v>
          </cell>
        </row>
        <row r="151">
          <cell r="A151">
            <v>150</v>
          </cell>
          <cell r="J151">
            <v>10550</v>
          </cell>
        </row>
        <row r="152">
          <cell r="A152">
            <v>151</v>
          </cell>
          <cell r="J152">
            <v>10862</v>
          </cell>
        </row>
        <row r="153">
          <cell r="A153">
            <v>152</v>
          </cell>
          <cell r="J153">
            <v>11181</v>
          </cell>
        </row>
        <row r="154">
          <cell r="A154">
            <v>153</v>
          </cell>
          <cell r="J154">
            <v>11493</v>
          </cell>
        </row>
        <row r="155">
          <cell r="A155">
            <v>154</v>
          </cell>
          <cell r="J155">
            <v>11812</v>
          </cell>
        </row>
        <row r="156">
          <cell r="A156">
            <v>155</v>
          </cell>
          <cell r="J156">
            <v>12131</v>
          </cell>
        </row>
        <row r="157">
          <cell r="A157">
            <v>156</v>
          </cell>
          <cell r="J157">
            <v>12443</v>
          </cell>
        </row>
        <row r="158">
          <cell r="A158">
            <v>157</v>
          </cell>
          <cell r="J158">
            <v>12762</v>
          </cell>
        </row>
        <row r="159">
          <cell r="A159">
            <v>158</v>
          </cell>
          <cell r="J159">
            <v>13081</v>
          </cell>
        </row>
        <row r="160">
          <cell r="A160">
            <v>159</v>
          </cell>
          <cell r="J160">
            <v>13393</v>
          </cell>
        </row>
        <row r="161">
          <cell r="A161">
            <v>160</v>
          </cell>
          <cell r="J161">
            <v>13712</v>
          </cell>
        </row>
        <row r="162">
          <cell r="A162">
            <v>161</v>
          </cell>
          <cell r="J162">
            <v>14125</v>
          </cell>
        </row>
        <row r="163">
          <cell r="A163">
            <v>162</v>
          </cell>
          <cell r="J163">
            <v>14531</v>
          </cell>
        </row>
        <row r="164">
          <cell r="A164">
            <v>163</v>
          </cell>
          <cell r="J164">
            <v>14943</v>
          </cell>
        </row>
        <row r="165">
          <cell r="A165">
            <v>164</v>
          </cell>
          <cell r="J165">
            <v>15356</v>
          </cell>
        </row>
        <row r="166">
          <cell r="A166">
            <v>165</v>
          </cell>
          <cell r="J166">
            <v>15768</v>
          </cell>
        </row>
        <row r="167">
          <cell r="A167">
            <v>166</v>
          </cell>
          <cell r="J167">
            <v>16181</v>
          </cell>
        </row>
        <row r="168">
          <cell r="A168">
            <v>167</v>
          </cell>
          <cell r="J168">
            <v>16587</v>
          </cell>
        </row>
        <row r="169">
          <cell r="A169">
            <v>168</v>
          </cell>
          <cell r="J169">
            <v>17000</v>
          </cell>
        </row>
        <row r="170">
          <cell r="A170">
            <v>169</v>
          </cell>
          <cell r="J170">
            <v>17412</v>
          </cell>
        </row>
        <row r="171">
          <cell r="A171">
            <v>170</v>
          </cell>
          <cell r="J171">
            <v>17825</v>
          </cell>
        </row>
        <row r="172">
          <cell r="A172">
            <v>171</v>
          </cell>
          <cell r="J172">
            <v>18356</v>
          </cell>
        </row>
        <row r="173">
          <cell r="A173">
            <v>172</v>
          </cell>
          <cell r="J173">
            <v>18893</v>
          </cell>
        </row>
        <row r="174">
          <cell r="A174">
            <v>173</v>
          </cell>
          <cell r="J174">
            <v>19431</v>
          </cell>
        </row>
        <row r="175">
          <cell r="A175">
            <v>174</v>
          </cell>
          <cell r="J175">
            <v>19962</v>
          </cell>
        </row>
        <row r="176">
          <cell r="A176">
            <v>175</v>
          </cell>
          <cell r="J176">
            <v>20500</v>
          </cell>
        </row>
        <row r="177">
          <cell r="A177">
            <v>176</v>
          </cell>
          <cell r="J177">
            <v>21031</v>
          </cell>
        </row>
        <row r="178">
          <cell r="A178">
            <v>177</v>
          </cell>
          <cell r="J178">
            <v>21568</v>
          </cell>
        </row>
        <row r="179">
          <cell r="A179">
            <v>178</v>
          </cell>
          <cell r="J179">
            <v>22100</v>
          </cell>
        </row>
        <row r="180">
          <cell r="A180">
            <v>179</v>
          </cell>
          <cell r="J180">
            <v>22637</v>
          </cell>
        </row>
        <row r="181">
          <cell r="A181">
            <v>180</v>
          </cell>
          <cell r="J181">
            <v>23175</v>
          </cell>
        </row>
        <row r="182">
          <cell r="A182">
            <v>181</v>
          </cell>
          <cell r="J182">
            <v>23868</v>
          </cell>
        </row>
        <row r="183">
          <cell r="A183">
            <v>182</v>
          </cell>
          <cell r="J183">
            <v>24562</v>
          </cell>
        </row>
        <row r="184">
          <cell r="A184">
            <v>183</v>
          </cell>
          <cell r="J184">
            <v>25256</v>
          </cell>
        </row>
        <row r="185">
          <cell r="A185">
            <v>184</v>
          </cell>
          <cell r="J185">
            <v>25950</v>
          </cell>
        </row>
        <row r="186">
          <cell r="A186">
            <v>185</v>
          </cell>
          <cell r="J186">
            <v>26650</v>
          </cell>
        </row>
        <row r="187">
          <cell r="A187">
            <v>186</v>
          </cell>
          <cell r="J187">
            <v>27343</v>
          </cell>
        </row>
        <row r="188">
          <cell r="A188">
            <v>187</v>
          </cell>
          <cell r="J188">
            <v>28037</v>
          </cell>
        </row>
        <row r="189">
          <cell r="A189">
            <v>188</v>
          </cell>
          <cell r="J189">
            <v>28731</v>
          </cell>
        </row>
        <row r="190">
          <cell r="A190">
            <v>189</v>
          </cell>
          <cell r="J190">
            <v>29431</v>
          </cell>
        </row>
        <row r="191">
          <cell r="A191">
            <v>190</v>
          </cell>
          <cell r="J191">
            <v>30125</v>
          </cell>
        </row>
        <row r="192">
          <cell r="A192">
            <v>191</v>
          </cell>
          <cell r="J192">
            <v>31025</v>
          </cell>
        </row>
        <row r="193">
          <cell r="A193">
            <v>192</v>
          </cell>
          <cell r="J193">
            <v>31931</v>
          </cell>
        </row>
        <row r="194">
          <cell r="A194">
            <v>193</v>
          </cell>
          <cell r="J194">
            <v>32837</v>
          </cell>
        </row>
        <row r="195">
          <cell r="A195">
            <v>194</v>
          </cell>
          <cell r="J195">
            <v>33737</v>
          </cell>
        </row>
        <row r="196">
          <cell r="A196">
            <v>195</v>
          </cell>
          <cell r="J196">
            <v>34643</v>
          </cell>
        </row>
        <row r="197">
          <cell r="A197">
            <v>196</v>
          </cell>
          <cell r="J197">
            <v>35543</v>
          </cell>
        </row>
        <row r="198">
          <cell r="A198">
            <v>197</v>
          </cell>
          <cell r="J198">
            <v>36450</v>
          </cell>
        </row>
        <row r="199">
          <cell r="A199">
            <v>198</v>
          </cell>
          <cell r="J199">
            <v>37356</v>
          </cell>
        </row>
        <row r="200">
          <cell r="A200">
            <v>199</v>
          </cell>
          <cell r="J200">
            <v>38256</v>
          </cell>
        </row>
        <row r="201">
          <cell r="A201">
            <v>200</v>
          </cell>
          <cell r="J201">
            <v>39162</v>
          </cell>
        </row>
      </sheetData>
      <sheetData sheetId="3">
        <row r="2">
          <cell r="A2">
            <v>1</v>
          </cell>
          <cell r="C2">
            <v>300</v>
          </cell>
        </row>
        <row r="3">
          <cell r="A3">
            <v>2</v>
          </cell>
          <cell r="C3">
            <v>390</v>
          </cell>
          <cell r="F3">
            <v>10</v>
          </cell>
        </row>
        <row r="4">
          <cell r="A4">
            <v>3</v>
          </cell>
          <cell r="C4">
            <v>507</v>
          </cell>
          <cell r="F4">
            <v>20</v>
          </cell>
        </row>
        <row r="5">
          <cell r="A5">
            <v>4</v>
          </cell>
          <cell r="C5">
            <v>657</v>
          </cell>
          <cell r="F5">
            <v>30</v>
          </cell>
        </row>
        <row r="6">
          <cell r="A6">
            <v>5</v>
          </cell>
          <cell r="C6">
            <v>852</v>
          </cell>
        </row>
        <row r="7">
          <cell r="A7">
            <v>6</v>
          </cell>
          <cell r="C7">
            <v>1107</v>
          </cell>
        </row>
        <row r="8">
          <cell r="A8">
            <v>7</v>
          </cell>
          <cell r="C8">
            <v>1437</v>
          </cell>
        </row>
        <row r="9">
          <cell r="A9">
            <v>8</v>
          </cell>
          <cell r="C9">
            <v>1866</v>
          </cell>
        </row>
        <row r="10">
          <cell r="A10">
            <v>9</v>
          </cell>
          <cell r="C10">
            <v>2424</v>
          </cell>
        </row>
        <row r="11">
          <cell r="A11">
            <v>10</v>
          </cell>
          <cell r="C11">
            <v>3150</v>
          </cell>
        </row>
        <row r="12">
          <cell r="A12">
            <v>11</v>
          </cell>
          <cell r="C12">
            <v>4095</v>
          </cell>
        </row>
        <row r="13">
          <cell r="A13">
            <v>12</v>
          </cell>
          <cell r="C13">
            <v>5322</v>
          </cell>
        </row>
        <row r="14">
          <cell r="A14">
            <v>13</v>
          </cell>
          <cell r="C14">
            <v>6918</v>
          </cell>
        </row>
        <row r="15">
          <cell r="A15">
            <v>14</v>
          </cell>
          <cell r="C15">
            <v>8991</v>
          </cell>
        </row>
        <row r="16">
          <cell r="A16">
            <v>15</v>
          </cell>
          <cell r="C16">
            <v>11688</v>
          </cell>
        </row>
        <row r="17">
          <cell r="A17">
            <v>16</v>
          </cell>
          <cell r="C17">
            <v>15192</v>
          </cell>
        </row>
        <row r="18">
          <cell r="A18">
            <v>17</v>
          </cell>
          <cell r="C18">
            <v>19749</v>
          </cell>
        </row>
        <row r="19">
          <cell r="A19">
            <v>18</v>
          </cell>
          <cell r="C19">
            <v>25671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新手节奏"/>
      <sheetName val="多功能步兵车"/>
      <sheetName val="怪物出场单位"/>
      <sheetName val="剧情"/>
    </sheetNames>
    <sheetDataSet>
      <sheetData sheetId="0">
        <row r="2">
          <cell r="A2" t="str">
            <v>犀牛坦克</v>
          </cell>
          <cell r="H2">
            <v>2</v>
          </cell>
          <cell r="N2">
            <v>3900</v>
          </cell>
          <cell r="O2" t="str">
            <v/>
          </cell>
          <cell r="U2">
            <v>5.7692307692307702E-2</v>
          </cell>
          <cell r="V2">
            <v>0</v>
          </cell>
          <cell r="W2">
            <v>23.076923076923102</v>
          </cell>
        </row>
        <row r="3">
          <cell r="A3" t="str">
            <v>坦克杀手</v>
          </cell>
          <cell r="H3">
            <v>3</v>
          </cell>
          <cell r="N3">
            <v>4200</v>
          </cell>
          <cell r="O3" t="str">
            <v/>
          </cell>
          <cell r="U3">
            <v>11.2</v>
          </cell>
          <cell r="V3">
            <v>0</v>
          </cell>
          <cell r="W3">
            <v>35.714285714285701</v>
          </cell>
        </row>
        <row r="4">
          <cell r="A4" t="str">
            <v>灰熊坦克</v>
          </cell>
          <cell r="H4">
            <v>2</v>
          </cell>
          <cell r="N4">
            <v>3600</v>
          </cell>
          <cell r="O4" t="str">
            <v/>
          </cell>
          <cell r="U4">
            <v>16.615384615384599</v>
          </cell>
          <cell r="V4">
            <v>0</v>
          </cell>
          <cell r="W4">
            <v>18.0555555555556</v>
          </cell>
        </row>
        <row r="5">
          <cell r="A5" t="str">
            <v>恐怖机器人</v>
          </cell>
          <cell r="H5">
            <v>2</v>
          </cell>
          <cell r="N5">
            <v>3600</v>
          </cell>
          <cell r="O5" t="str">
            <v/>
          </cell>
          <cell r="U5">
            <v>7.2</v>
          </cell>
          <cell r="V5">
            <v>0</v>
          </cell>
          <cell r="W5">
            <v>13.8888888888889</v>
          </cell>
        </row>
        <row r="6">
          <cell r="A6" t="str">
            <v>自爆卡车</v>
          </cell>
          <cell r="H6">
            <v>2</v>
          </cell>
          <cell r="N6">
            <v>1000</v>
          </cell>
          <cell r="O6" t="str">
            <v/>
          </cell>
          <cell r="U6">
            <v>0.5</v>
          </cell>
          <cell r="V6">
            <v>0</v>
          </cell>
          <cell r="W6">
            <v>300</v>
          </cell>
        </row>
        <row r="7">
          <cell r="A7" t="str">
            <v>心灵控制车</v>
          </cell>
          <cell r="H7">
            <v>4</v>
          </cell>
          <cell r="N7">
            <v>5000</v>
          </cell>
          <cell r="O7">
            <v>5000</v>
          </cell>
          <cell r="U7">
            <v>25</v>
          </cell>
          <cell r="V7">
            <v>0</v>
          </cell>
          <cell r="W7">
            <v>20</v>
          </cell>
        </row>
        <row r="8">
          <cell r="A8" t="str">
            <v>V3火箭</v>
          </cell>
          <cell r="H8">
            <v>3</v>
          </cell>
          <cell r="N8">
            <v>6400</v>
          </cell>
          <cell r="O8" t="str">
            <v/>
          </cell>
          <cell r="U8">
            <v>12.8</v>
          </cell>
          <cell r="V8">
            <v>0</v>
          </cell>
          <cell r="W8">
            <v>31.25</v>
          </cell>
        </row>
        <row r="9">
          <cell r="A9" t="str">
            <v>飞碟</v>
          </cell>
          <cell r="H9">
            <v>2</v>
          </cell>
          <cell r="N9">
            <v>4800</v>
          </cell>
          <cell r="O9" t="str">
            <v/>
          </cell>
          <cell r="U9">
            <v>32</v>
          </cell>
          <cell r="V9">
            <v>0</v>
          </cell>
          <cell r="W9">
            <v>18.75</v>
          </cell>
        </row>
        <row r="10">
          <cell r="A10" t="str">
            <v>神经突击车</v>
          </cell>
          <cell r="H10">
            <v>2</v>
          </cell>
          <cell r="N10">
            <v>1800</v>
          </cell>
          <cell r="O10" t="str">
            <v/>
          </cell>
          <cell r="U10">
            <v>12</v>
          </cell>
          <cell r="V10">
            <v>0</v>
          </cell>
          <cell r="W10">
            <v>16.6666666666667</v>
          </cell>
        </row>
        <row r="11">
          <cell r="A11" t="str">
            <v>法国巨炮</v>
          </cell>
          <cell r="H11">
            <v>4</v>
          </cell>
          <cell r="N11">
            <v>7200</v>
          </cell>
          <cell r="O11" t="str">
            <v/>
          </cell>
          <cell r="U11">
            <v>32.4</v>
          </cell>
          <cell r="V11">
            <v>0</v>
          </cell>
          <cell r="W11">
            <v>27.7777777777778</v>
          </cell>
        </row>
        <row r="12">
          <cell r="A12" t="str">
            <v>遥控坦克</v>
          </cell>
          <cell r="H12">
            <v>2</v>
          </cell>
          <cell r="N12">
            <v>3600</v>
          </cell>
          <cell r="O12" t="str">
            <v/>
          </cell>
          <cell r="U12">
            <v>9.9692307692307693</v>
          </cell>
          <cell r="V12">
            <v>0</v>
          </cell>
          <cell r="W12">
            <v>18.0555555555556</v>
          </cell>
        </row>
        <row r="13">
          <cell r="A13" t="str">
            <v>战斗要塞</v>
          </cell>
          <cell r="H13">
            <v>5</v>
          </cell>
          <cell r="N13">
            <v>1200</v>
          </cell>
          <cell r="O13">
            <v>6000</v>
          </cell>
          <cell r="U13">
            <v>24</v>
          </cell>
          <cell r="V13">
            <v>0</v>
          </cell>
          <cell r="W13">
            <v>25</v>
          </cell>
        </row>
        <row r="14">
          <cell r="A14" t="str">
            <v>武装采矿车</v>
          </cell>
          <cell r="H14">
            <v>2</v>
          </cell>
          <cell r="N14">
            <v>1200</v>
          </cell>
          <cell r="O14" t="str">
            <v/>
          </cell>
          <cell r="U14">
            <v>40</v>
          </cell>
          <cell r="V14">
            <v>0</v>
          </cell>
          <cell r="W14">
            <v>25</v>
          </cell>
        </row>
        <row r="15">
          <cell r="A15" t="str">
            <v>入侵者战机</v>
          </cell>
          <cell r="H15">
            <v>2</v>
          </cell>
          <cell r="N15">
            <v>600</v>
          </cell>
          <cell r="O15" t="str">
            <v/>
          </cell>
          <cell r="U15">
            <v>0.6</v>
          </cell>
          <cell r="V15">
            <v>0</v>
          </cell>
          <cell r="W15">
            <v>250</v>
          </cell>
        </row>
        <row r="16">
          <cell r="A16" t="str">
            <v>冷冻直升机</v>
          </cell>
          <cell r="H16">
            <v>2</v>
          </cell>
          <cell r="N16">
            <v>2400</v>
          </cell>
          <cell r="O16" t="str">
            <v/>
          </cell>
          <cell r="U16">
            <v>12</v>
          </cell>
          <cell r="V16">
            <v>0</v>
          </cell>
          <cell r="W16">
            <v>14.5833333333333</v>
          </cell>
        </row>
        <row r="17">
          <cell r="A17" t="str">
            <v>超级要塞</v>
          </cell>
          <cell r="H17">
            <v>6</v>
          </cell>
          <cell r="N17">
            <v>1800</v>
          </cell>
          <cell r="O17" t="str">
            <v/>
          </cell>
          <cell r="U17">
            <v>29.7</v>
          </cell>
          <cell r="V17">
            <v>0</v>
          </cell>
          <cell r="W17">
            <v>111.111111111111</v>
          </cell>
        </row>
        <row r="18">
          <cell r="A18" t="str">
            <v>未来坦克</v>
          </cell>
          <cell r="H18">
            <v>6</v>
          </cell>
          <cell r="N18">
            <v>3000</v>
          </cell>
          <cell r="O18" t="str">
            <v/>
          </cell>
          <cell r="U18">
            <v>12</v>
          </cell>
          <cell r="V18">
            <v>0</v>
          </cell>
          <cell r="W18">
            <v>166.666666666667</v>
          </cell>
        </row>
        <row r="19">
          <cell r="A19" t="str">
            <v>鬼王机甲</v>
          </cell>
          <cell r="H19">
            <v>7</v>
          </cell>
          <cell r="N19">
            <v>2000</v>
          </cell>
          <cell r="O19" t="str">
            <v/>
          </cell>
          <cell r="U19">
            <v>25</v>
          </cell>
          <cell r="V19">
            <v>0</v>
          </cell>
          <cell r="W19">
            <v>200</v>
          </cell>
        </row>
        <row r="20">
          <cell r="A20" t="str">
            <v>幻影坦克</v>
          </cell>
          <cell r="H20">
            <v>2</v>
          </cell>
          <cell r="N20">
            <v>4200</v>
          </cell>
          <cell r="O20" t="str">
            <v/>
          </cell>
          <cell r="U20">
            <v>8.4</v>
          </cell>
          <cell r="V20">
            <v>0</v>
          </cell>
          <cell r="W20">
            <v>23.8095238095238</v>
          </cell>
        </row>
        <row r="21">
          <cell r="A21" t="str">
            <v>天启坦克</v>
          </cell>
          <cell r="H21">
            <v>5</v>
          </cell>
          <cell r="N21">
            <v>3180</v>
          </cell>
          <cell r="O21">
            <v>5000</v>
          </cell>
          <cell r="T21" t="str">
            <v>10000,9000,8000,7000,3500,3500,7500,4000,2000,8000,10000</v>
          </cell>
          <cell r="U21">
            <v>25.44</v>
          </cell>
          <cell r="V21">
            <v>1.2500000000000001E-2</v>
          </cell>
          <cell r="W21">
            <v>31.4465408805031</v>
          </cell>
        </row>
        <row r="22">
          <cell r="A22" t="str">
            <v>多功能车</v>
          </cell>
          <cell r="H22">
            <v>3</v>
          </cell>
          <cell r="N22">
            <v>1000</v>
          </cell>
          <cell r="O22" t="str">
            <v/>
          </cell>
          <cell r="U22">
            <v>4</v>
          </cell>
          <cell r="V22">
            <v>0</v>
          </cell>
          <cell r="W22">
            <v>50</v>
          </cell>
        </row>
        <row r="23">
          <cell r="A23" t="str">
            <v>光棱坦克</v>
          </cell>
          <cell r="H23">
            <v>3</v>
          </cell>
          <cell r="N23">
            <v>1800</v>
          </cell>
          <cell r="O23" t="str">
            <v/>
          </cell>
          <cell r="U23">
            <v>2.7</v>
          </cell>
          <cell r="V23">
            <v>0</v>
          </cell>
          <cell r="W23">
            <v>55.5555555555556</v>
          </cell>
        </row>
        <row r="24">
          <cell r="A24" t="str">
            <v>防空车</v>
          </cell>
          <cell r="H24">
            <v>2</v>
          </cell>
          <cell r="N24">
            <v>1500</v>
          </cell>
          <cell r="O24" t="str">
            <v/>
          </cell>
          <cell r="U24">
            <v>7.71428571428571</v>
          </cell>
          <cell r="V24">
            <v>0</v>
          </cell>
          <cell r="W24">
            <v>23.3333333333333</v>
          </cell>
        </row>
        <row r="25">
          <cell r="A25" t="str">
            <v>磁能坦克</v>
          </cell>
          <cell r="H25">
            <v>2</v>
          </cell>
          <cell r="N25">
            <v>4500</v>
          </cell>
          <cell r="O25" t="str">
            <v/>
          </cell>
          <cell r="U25">
            <v>10</v>
          </cell>
          <cell r="V25">
            <v>0</v>
          </cell>
          <cell r="W25">
            <v>30</v>
          </cell>
        </row>
        <row r="26">
          <cell r="A26" t="str">
            <v>盖特坦克</v>
          </cell>
          <cell r="H26">
            <v>2</v>
          </cell>
          <cell r="N26">
            <v>480</v>
          </cell>
          <cell r="O26" t="str">
            <v/>
          </cell>
          <cell r="U26">
            <v>2.016</v>
          </cell>
          <cell r="V26">
            <v>0</v>
          </cell>
          <cell r="W26">
            <v>104.166666666667</v>
          </cell>
        </row>
        <row r="27">
          <cell r="A27" t="str">
            <v>基洛夫空艇</v>
          </cell>
          <cell r="H27">
            <v>5</v>
          </cell>
          <cell r="N27">
            <v>3000</v>
          </cell>
          <cell r="O27" t="str">
            <v/>
          </cell>
          <cell r="U27">
            <v>24</v>
          </cell>
          <cell r="V27">
            <v>0</v>
          </cell>
          <cell r="W27">
            <v>83.3333333333333</v>
          </cell>
        </row>
        <row r="28">
          <cell r="A28" t="str">
            <v>武装直升机</v>
          </cell>
          <cell r="H28">
            <v>2</v>
          </cell>
          <cell r="N28">
            <v>900</v>
          </cell>
          <cell r="O28">
            <v>6000</v>
          </cell>
          <cell r="T28" t="str">
            <v>10000,8000,6000,8000,5000,5000,10000,10000,6000,10000,10000</v>
          </cell>
          <cell r="U28">
            <v>3.8571428571428599</v>
          </cell>
          <cell r="V28">
            <v>0.05</v>
          </cell>
          <cell r="W28">
            <v>77.7777777777778</v>
          </cell>
        </row>
        <row r="29">
          <cell r="A29" t="str">
            <v>黑鹰战机</v>
          </cell>
          <cell r="H29">
            <v>2</v>
          </cell>
          <cell r="N29">
            <v>900</v>
          </cell>
          <cell r="O29" t="str">
            <v/>
          </cell>
          <cell r="U29">
            <v>0.9</v>
          </cell>
          <cell r="V29">
            <v>0</v>
          </cell>
          <cell r="W29">
            <v>222.222222222222</v>
          </cell>
        </row>
        <row r="30">
          <cell r="A30" t="str">
            <v>美国大兵</v>
          </cell>
          <cell r="H30">
            <v>1</v>
          </cell>
          <cell r="N30">
            <v>1200</v>
          </cell>
          <cell r="O30">
            <v>7200</v>
          </cell>
          <cell r="T30" t="str">
            <v>2000,2000,2000,10000,5000,10000,1000,1000,1000,10000,10000</v>
          </cell>
          <cell r="U30">
            <v>8</v>
          </cell>
          <cell r="V30">
            <v>4.1666666666666699E-2</v>
          </cell>
          <cell r="W30">
            <v>12.5</v>
          </cell>
        </row>
        <row r="31">
          <cell r="A31" t="str">
            <v>谭雅</v>
          </cell>
          <cell r="H31">
            <v>3</v>
          </cell>
          <cell r="N31">
            <v>600</v>
          </cell>
          <cell r="O31">
            <v>6000</v>
          </cell>
          <cell r="T31" t="str">
            <v>0,0,0,10000,10000,10000,10000,10000,10000,10000,10000</v>
          </cell>
          <cell r="U31">
            <v>0.96</v>
          </cell>
          <cell r="V31">
            <v>2.0833333333333299</v>
          </cell>
          <cell r="W31">
            <v>208.333333333333</v>
          </cell>
        </row>
        <row r="32">
          <cell r="A32" t="str">
            <v>娜塔莎</v>
          </cell>
          <cell r="H32">
            <v>3</v>
          </cell>
          <cell r="N32">
            <v>1800</v>
          </cell>
          <cell r="O32">
            <v>12000</v>
          </cell>
          <cell r="T32" t="str">
            <v>10000,10000,10000,10000,10000,10000,10000,10000,7500,10000,10000</v>
          </cell>
          <cell r="U32">
            <v>2.4</v>
          </cell>
          <cell r="V32">
            <v>0.125</v>
          </cell>
          <cell r="W32">
            <v>83.3333333333333</v>
          </cell>
        </row>
        <row r="33">
          <cell r="A33" t="str">
            <v>尤里X</v>
          </cell>
          <cell r="H33">
            <v>3</v>
          </cell>
          <cell r="N33">
            <v>12000</v>
          </cell>
          <cell r="O33">
            <v>4500</v>
          </cell>
          <cell r="T33" t="str">
            <v>10000,10000,10000,5000,5000,5000,000,000,000,000,000</v>
          </cell>
          <cell r="U33">
            <v>1</v>
          </cell>
          <cell r="V33">
            <v>0.37037037037037002</v>
          </cell>
          <cell r="W33">
            <v>0</v>
          </cell>
        </row>
        <row r="34">
          <cell r="A34" t="str">
            <v>超时空军团兵</v>
          </cell>
          <cell r="H34">
            <v>2</v>
          </cell>
          <cell r="N34">
            <v>7200</v>
          </cell>
          <cell r="O34" t="str">
            <v/>
          </cell>
          <cell r="U34">
            <v>36</v>
          </cell>
          <cell r="V34">
            <v>0</v>
          </cell>
          <cell r="W34">
            <v>3.4722222222222201</v>
          </cell>
        </row>
        <row r="35">
          <cell r="A35" t="str">
            <v>警犬</v>
          </cell>
          <cell r="H35">
            <v>1</v>
          </cell>
          <cell r="N35">
            <v>600</v>
          </cell>
          <cell r="O35" t="str">
            <v/>
          </cell>
          <cell r="U35">
            <v>0.48</v>
          </cell>
          <cell r="V35">
            <v>0</v>
          </cell>
          <cell r="W35">
            <v>208.333333333333</v>
          </cell>
        </row>
        <row r="36">
          <cell r="A36" t="str">
            <v>间谍</v>
          </cell>
          <cell r="H36">
            <v>2</v>
          </cell>
          <cell r="N36">
            <v>0</v>
          </cell>
          <cell r="O36" t="str">
            <v/>
          </cell>
          <cell r="V36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ster"/>
      <sheetName val="shareData"/>
      <sheetName val="levelToDungeon"/>
      <sheetName val="属性系数"/>
      <sheetName val="等级属性"/>
      <sheetName val="统率力"/>
      <sheetName val="Sheet1"/>
    </sheetNames>
    <sheetDataSet>
      <sheetData sheetId="0"/>
      <sheetData sheetId="1"/>
      <sheetData sheetId="2"/>
      <sheetData sheetId="3"/>
      <sheetData sheetId="4">
        <row r="81">
          <cell r="B81">
            <v>4117</v>
          </cell>
          <cell r="C81">
            <v>4117</v>
          </cell>
          <cell r="D81">
            <v>2853</v>
          </cell>
          <cell r="E81">
            <v>22858</v>
          </cell>
        </row>
      </sheetData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战斗ui"/>
      <sheetName val="战斗数值验证"/>
      <sheetName val="伤害"/>
      <sheetName val="战斗力计算"/>
      <sheetName val="播报战斗胜负规则"/>
      <sheetName val="Sheet1"/>
      <sheetName val="buff"/>
    </sheetNames>
    <sheetDataSet>
      <sheetData sheetId="0"/>
      <sheetData sheetId="1"/>
      <sheetData sheetId="2"/>
      <sheetData sheetId="3">
        <row r="17">
          <cell r="C17">
            <v>4001</v>
          </cell>
          <cell r="D17">
            <v>1</v>
          </cell>
        </row>
        <row r="18">
          <cell r="C18">
            <v>4005</v>
          </cell>
          <cell r="D18">
            <v>2.2000000000000002</v>
          </cell>
        </row>
        <row r="19">
          <cell r="C19">
            <v>4002</v>
          </cell>
          <cell r="D19">
            <v>3</v>
          </cell>
        </row>
        <row r="20">
          <cell r="C20">
            <v>4007</v>
          </cell>
          <cell r="D20">
            <v>1</v>
          </cell>
        </row>
        <row r="21">
          <cell r="C21">
            <v>4006</v>
          </cell>
          <cell r="D21">
            <v>1.8</v>
          </cell>
        </row>
        <row r="22">
          <cell r="C22">
            <v>4003</v>
          </cell>
          <cell r="D22">
            <v>3.2</v>
          </cell>
        </row>
        <row r="23">
          <cell r="C23">
            <v>4004</v>
          </cell>
          <cell r="D23">
            <v>4</v>
          </cell>
        </row>
        <row r="24">
          <cell r="C24">
            <v>3003</v>
          </cell>
          <cell r="D24">
            <v>1.8</v>
          </cell>
        </row>
        <row r="25">
          <cell r="C25">
            <v>3005</v>
          </cell>
          <cell r="D25">
            <v>2.35</v>
          </cell>
        </row>
        <row r="26">
          <cell r="C26">
            <v>3002</v>
          </cell>
          <cell r="D26">
            <v>4</v>
          </cell>
        </row>
        <row r="27">
          <cell r="C27">
            <v>3006</v>
          </cell>
          <cell r="D27">
            <v>3</v>
          </cell>
        </row>
        <row r="28">
          <cell r="C28">
            <v>3004</v>
          </cell>
          <cell r="D28">
            <v>2.5</v>
          </cell>
        </row>
        <row r="29">
          <cell r="C29">
            <v>3007</v>
          </cell>
          <cell r="D29">
            <v>4.5</v>
          </cell>
        </row>
        <row r="30">
          <cell r="C30">
            <v>3001</v>
          </cell>
          <cell r="D30">
            <v>2.5</v>
          </cell>
        </row>
        <row r="31">
          <cell r="C31">
            <v>2005</v>
          </cell>
          <cell r="D31">
            <v>1.5</v>
          </cell>
        </row>
        <row r="32">
          <cell r="C32">
            <v>2002</v>
          </cell>
          <cell r="D32">
            <v>2.2000000000000002</v>
          </cell>
        </row>
        <row r="33">
          <cell r="C33">
            <v>2003</v>
          </cell>
          <cell r="D33">
            <v>2.5</v>
          </cell>
        </row>
        <row r="34">
          <cell r="C34">
            <v>2010</v>
          </cell>
          <cell r="D34">
            <v>3.5</v>
          </cell>
        </row>
        <row r="35">
          <cell r="C35">
            <v>2001</v>
          </cell>
          <cell r="D35">
            <v>1.7</v>
          </cell>
        </row>
        <row r="36">
          <cell r="C36">
            <v>2009</v>
          </cell>
          <cell r="D36">
            <v>1.3</v>
          </cell>
        </row>
        <row r="37">
          <cell r="C37">
            <v>2007</v>
          </cell>
          <cell r="D37">
            <v>1.9</v>
          </cell>
        </row>
        <row r="38">
          <cell r="C38">
            <v>2006</v>
          </cell>
          <cell r="D38">
            <v>3</v>
          </cell>
        </row>
        <row r="39">
          <cell r="C39">
            <v>2004</v>
          </cell>
          <cell r="D39">
            <v>4</v>
          </cell>
        </row>
        <row r="40">
          <cell r="C40">
            <v>2008</v>
          </cell>
          <cell r="D40">
            <v>3</v>
          </cell>
        </row>
        <row r="41">
          <cell r="C41">
            <v>1003</v>
          </cell>
          <cell r="D41">
            <v>1.5</v>
          </cell>
        </row>
        <row r="42">
          <cell r="C42">
            <v>1009</v>
          </cell>
          <cell r="D42">
            <v>1.8</v>
          </cell>
        </row>
        <row r="43">
          <cell r="C43">
            <v>1007</v>
          </cell>
          <cell r="D43">
            <v>2.4</v>
          </cell>
        </row>
        <row r="44">
          <cell r="C44">
            <v>1006</v>
          </cell>
          <cell r="D44">
            <v>3</v>
          </cell>
        </row>
        <row r="45">
          <cell r="C45">
            <v>1011</v>
          </cell>
          <cell r="D45">
            <v>5</v>
          </cell>
        </row>
        <row r="46">
          <cell r="C46">
            <v>1005</v>
          </cell>
          <cell r="D46">
            <v>2</v>
          </cell>
        </row>
        <row r="47">
          <cell r="C47">
            <v>1008</v>
          </cell>
          <cell r="D47">
            <v>2.2000000000000002</v>
          </cell>
        </row>
        <row r="48">
          <cell r="C48">
            <v>1001</v>
          </cell>
          <cell r="D48">
            <v>2.6</v>
          </cell>
        </row>
        <row r="49">
          <cell r="C49">
            <v>1004</v>
          </cell>
          <cell r="D49">
            <v>2.8</v>
          </cell>
        </row>
        <row r="50">
          <cell r="C50">
            <v>1010</v>
          </cell>
          <cell r="D50">
            <v>4.5</v>
          </cell>
        </row>
        <row r="51">
          <cell r="C51">
            <v>1002</v>
          </cell>
          <cell r="D51">
            <v>3</v>
          </cell>
        </row>
      </sheetData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商店配置表"/>
    </sheetNames>
    <sheetDataSet>
      <sheetData sheetId="0">
        <row r="55">
          <cell r="E55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R41"/>
  <sheetViews>
    <sheetView tabSelected="1" workbookViewId="0">
      <pane xSplit="2" ySplit="3" topLeftCell="U10" activePane="bottomRight" state="frozen"/>
      <selection pane="topRight"/>
      <selection pane="bottomLeft"/>
      <selection pane="bottomRight" activeCell="Y33" sqref="Y33"/>
    </sheetView>
  </sheetViews>
  <sheetFormatPr defaultColWidth="9" defaultRowHeight="13.5" outlineLevelCol="1"/>
  <cols>
    <col min="1" max="1" width="9" style="19"/>
    <col min="2" max="2" width="14.375" style="19" customWidth="1"/>
    <col min="3" max="3" width="28.125" style="19" customWidth="1" outlineLevel="1"/>
    <col min="4" max="4" width="23.375" style="19" customWidth="1" outlineLevel="1"/>
    <col min="5" max="5" width="12" style="19" customWidth="1" outlineLevel="1"/>
    <col min="6" max="6" width="9.125" style="19" customWidth="1" outlineLevel="1"/>
    <col min="7" max="7" width="10.5" style="19" customWidth="1" outlineLevel="1"/>
    <col min="8" max="8" width="14.5" style="19" customWidth="1" outlineLevel="1"/>
    <col min="9" max="12" width="18.625" style="19" customWidth="1" outlineLevel="1"/>
    <col min="13" max="13" width="20" style="19" customWidth="1" outlineLevel="1"/>
    <col min="14" max="14" width="16.375" style="19" customWidth="1" outlineLevel="1"/>
    <col min="15" max="18" width="26.875" style="19" customWidth="1" outlineLevel="1"/>
    <col min="19" max="19" width="20.375" style="19" customWidth="1" outlineLevel="1"/>
    <col min="20" max="20" width="60.75" style="19" customWidth="1" outlineLevel="1"/>
    <col min="21" max="21" width="43.25" style="19" customWidth="1" outlineLevel="1"/>
    <col min="22" max="23" width="17.5" style="19" customWidth="1" outlineLevel="1"/>
    <col min="24" max="24" width="13.875" style="19" customWidth="1" outlineLevel="1"/>
    <col min="25" max="25" width="17.625" style="19" customWidth="1" outlineLevel="1"/>
    <col min="26" max="26" width="13.5" style="19" customWidth="1" outlineLevel="1"/>
    <col min="27" max="27" width="13.25" style="19" customWidth="1" outlineLevel="1"/>
    <col min="28" max="28" width="13.375" style="19" customWidth="1" outlineLevel="1"/>
    <col min="29" max="30" width="30.875" style="19" customWidth="1" outlineLevel="1"/>
    <col min="31" max="31" width="47.5" style="91" customWidth="1" outlineLevel="1"/>
    <col min="32" max="32" width="29.25" style="19" customWidth="1" outlineLevel="1"/>
    <col min="33" max="33" width="28.25" style="91" customWidth="1" outlineLevel="1"/>
    <col min="34" max="34" width="11.625" style="19" customWidth="1" outlineLevel="1"/>
    <col min="35" max="35" width="22.625" customWidth="1" outlineLevel="1"/>
    <col min="36" max="36" width="20.5" customWidth="1" outlineLevel="1"/>
    <col min="37" max="37" width="25.375" customWidth="1" outlineLevel="1"/>
    <col min="38" max="40" width="9" outlineLevel="1"/>
    <col min="41" max="41" width="11" customWidth="1" outlineLevel="1"/>
    <col min="42" max="42" width="36.125" customWidth="1" outlineLevel="1"/>
    <col min="43" max="44" width="39.625" customWidth="1" outlineLevel="1"/>
    <col min="45" max="50" width="9" outlineLevel="1"/>
    <col min="52" max="52" width="14.875"/>
    <col min="53" max="53" width="23.875" customWidth="1"/>
    <col min="54" max="54" width="35.625" customWidth="1"/>
    <col min="55" max="55" width="13.75" customWidth="1"/>
    <col min="56" max="56" width="15" customWidth="1"/>
    <col min="57" max="57" width="20.25" customWidth="1"/>
    <col min="58" max="58" width="86.375" customWidth="1"/>
    <col min="59" max="59" width="15" customWidth="1"/>
    <col min="60" max="60" width="27.625" customWidth="1"/>
    <col min="61" max="61" width="15" customWidth="1"/>
    <col min="62" max="62" width="16.25" customWidth="1"/>
    <col min="63" max="64" width="15" customWidth="1"/>
    <col min="65" max="65" width="34.375" customWidth="1"/>
    <col min="66" max="66" width="10.875" customWidth="1"/>
    <col min="67" max="67" width="12.125" customWidth="1"/>
  </cols>
  <sheetData>
    <row r="1" spans="1:70" ht="128.2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8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99" t="s">
        <v>19</v>
      </c>
      <c r="U1" s="99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89" t="s">
        <v>33</v>
      </c>
      <c r="AI1" s="20" t="s">
        <v>34</v>
      </c>
      <c r="AJ1" s="89" t="s">
        <v>35</v>
      </c>
      <c r="AK1" s="20" t="s">
        <v>34</v>
      </c>
      <c r="AL1" s="101" t="s">
        <v>36</v>
      </c>
      <c r="AM1" s="101" t="s">
        <v>37</v>
      </c>
      <c r="AN1" s="101" t="s">
        <v>38</v>
      </c>
      <c r="AO1" s="101" t="s">
        <v>39</v>
      </c>
      <c r="AP1" s="101" t="s">
        <v>40</v>
      </c>
      <c r="AQ1" s="101" t="s">
        <v>41</v>
      </c>
      <c r="AR1" s="101" t="s">
        <v>42</v>
      </c>
      <c r="AS1" s="104" t="s">
        <v>43</v>
      </c>
      <c r="AT1" s="105" t="s">
        <v>44</v>
      </c>
      <c r="AU1" s="106" t="s">
        <v>45</v>
      </c>
      <c r="AV1" t="s">
        <v>46</v>
      </c>
      <c r="AW1" s="108" t="s">
        <v>47</v>
      </c>
      <c r="AX1" t="s">
        <v>48</v>
      </c>
      <c r="AY1" s="109" t="s">
        <v>49</v>
      </c>
      <c r="AZ1" t="s">
        <v>50</v>
      </c>
      <c r="BA1" s="110" t="s">
        <v>51</v>
      </c>
      <c r="BB1" s="108" t="s">
        <v>52</v>
      </c>
      <c r="BC1" s="108" t="s">
        <v>53</v>
      </c>
      <c r="BD1" s="110" t="s">
        <v>54</v>
      </c>
      <c r="BE1" t="s">
        <v>55</v>
      </c>
      <c r="BF1" s="109" t="s">
        <v>56</v>
      </c>
      <c r="BG1" s="109" t="s">
        <v>57</v>
      </c>
      <c r="BH1" s="109" t="s">
        <v>58</v>
      </c>
      <c r="BI1" s="109" t="s">
        <v>59</v>
      </c>
      <c r="BJ1" s="109" t="s">
        <v>60</v>
      </c>
      <c r="BK1" s="109" t="s">
        <v>61</v>
      </c>
      <c r="BL1" s="109" t="s">
        <v>62</v>
      </c>
      <c r="BM1" t="s">
        <v>63</v>
      </c>
      <c r="BN1" t="s">
        <v>64</v>
      </c>
      <c r="BO1" t="s">
        <v>65</v>
      </c>
      <c r="BR1" t="s">
        <v>66</v>
      </c>
    </row>
    <row r="2" spans="1:70" ht="17.100000000000001" customHeight="1">
      <c r="A2" s="20" t="s">
        <v>67</v>
      </c>
      <c r="B2" s="20" t="s">
        <v>68</v>
      </c>
      <c r="C2" s="20" t="s">
        <v>69</v>
      </c>
      <c r="D2" s="20" t="s">
        <v>70</v>
      </c>
      <c r="E2" s="20" t="s">
        <v>71</v>
      </c>
      <c r="F2" s="20" t="s">
        <v>72</v>
      </c>
      <c r="G2" s="20" t="s">
        <v>73</v>
      </c>
      <c r="H2" s="20" t="s">
        <v>74</v>
      </c>
      <c r="I2" s="20" t="s">
        <v>75</v>
      </c>
      <c r="J2" s="20" t="s">
        <v>76</v>
      </c>
      <c r="K2" s="20" t="s">
        <v>77</v>
      </c>
      <c r="L2" s="80" t="s">
        <v>78</v>
      </c>
      <c r="M2" s="20" t="s">
        <v>79</v>
      </c>
      <c r="N2" s="20" t="s">
        <v>80</v>
      </c>
      <c r="O2" s="20" t="s">
        <v>81</v>
      </c>
      <c r="P2" s="20" t="s">
        <v>82</v>
      </c>
      <c r="Q2" s="20" t="s">
        <v>83</v>
      </c>
      <c r="R2" s="20" t="s">
        <v>84</v>
      </c>
      <c r="S2" s="20" t="s">
        <v>85</v>
      </c>
      <c r="T2" s="99" t="s">
        <v>86</v>
      </c>
      <c r="U2" s="99" t="s">
        <v>87</v>
      </c>
      <c r="V2" s="20" t="s">
        <v>88</v>
      </c>
      <c r="W2" s="20" t="s">
        <v>89</v>
      </c>
      <c r="X2" s="20" t="s">
        <v>1060</v>
      </c>
      <c r="Y2" s="20" t="s">
        <v>1061</v>
      </c>
      <c r="Z2" s="20" t="s">
        <v>90</v>
      </c>
      <c r="AA2" s="20" t="s">
        <v>91</v>
      </c>
      <c r="AB2" s="20" t="s">
        <v>92</v>
      </c>
      <c r="AC2" s="20" t="s">
        <v>93</v>
      </c>
      <c r="AD2" s="20" t="s">
        <v>94</v>
      </c>
      <c r="AE2" s="20" t="s">
        <v>95</v>
      </c>
      <c r="AF2" s="20" t="s">
        <v>96</v>
      </c>
      <c r="AG2" s="20" t="s">
        <v>97</v>
      </c>
      <c r="AH2" s="89" t="s">
        <v>98</v>
      </c>
      <c r="AI2" s="20" t="s">
        <v>99</v>
      </c>
      <c r="AJ2" s="89" t="s">
        <v>100</v>
      </c>
      <c r="AK2" s="20" t="s">
        <v>101</v>
      </c>
      <c r="AL2" s="101" t="s">
        <v>102</v>
      </c>
      <c r="AM2" s="101" t="s">
        <v>103</v>
      </c>
      <c r="AN2" s="101" t="s">
        <v>104</v>
      </c>
      <c r="AO2" s="101" t="s">
        <v>105</v>
      </c>
      <c r="AP2" s="101" t="s">
        <v>106</v>
      </c>
      <c r="AQ2" s="101" t="s">
        <v>107</v>
      </c>
      <c r="AR2" s="101" t="s">
        <v>108</v>
      </c>
      <c r="AS2" s="104" t="s">
        <v>109</v>
      </c>
      <c r="AT2" s="105" t="s">
        <v>110</v>
      </c>
      <c r="AU2" s="107" t="s">
        <v>111</v>
      </c>
      <c r="AV2" t="s">
        <v>112</v>
      </c>
      <c r="AW2" s="111" t="s">
        <v>113</v>
      </c>
      <c r="AX2" t="s">
        <v>114</v>
      </c>
      <c r="AY2" t="s">
        <v>115</v>
      </c>
      <c r="AZ2" t="s">
        <v>116</v>
      </c>
      <c r="BA2" s="111" t="s">
        <v>117</v>
      </c>
      <c r="BB2" s="111" t="s">
        <v>118</v>
      </c>
      <c r="BC2" s="111" t="s">
        <v>119</v>
      </c>
      <c r="BD2" s="95" t="s">
        <v>120</v>
      </c>
      <c r="BE2" t="s">
        <v>121</v>
      </c>
      <c r="BF2" t="s">
        <v>122</v>
      </c>
      <c r="BG2" s="109" t="s">
        <v>123</v>
      </c>
      <c r="BH2" s="109" t="s">
        <v>124</v>
      </c>
      <c r="BI2" s="20" t="s">
        <v>125</v>
      </c>
      <c r="BJ2" s="20" t="s">
        <v>126</v>
      </c>
      <c r="BK2" s="109" t="s">
        <v>127</v>
      </c>
      <c r="BL2" s="109" t="s">
        <v>128</v>
      </c>
      <c r="BM2" t="s">
        <v>129</v>
      </c>
    </row>
    <row r="3" spans="1:70" ht="39" customHeight="1">
      <c r="A3" s="20" t="s">
        <v>130</v>
      </c>
      <c r="B3" s="20" t="s">
        <v>131</v>
      </c>
      <c r="C3" s="20" t="s">
        <v>131</v>
      </c>
      <c r="D3" s="20" t="s">
        <v>131</v>
      </c>
      <c r="E3" s="20" t="s">
        <v>130</v>
      </c>
      <c r="F3" s="20" t="s">
        <v>130</v>
      </c>
      <c r="G3" s="20" t="s">
        <v>130</v>
      </c>
      <c r="H3" s="20" t="s">
        <v>132</v>
      </c>
      <c r="I3" s="20" t="s">
        <v>130</v>
      </c>
      <c r="J3" s="20" t="s">
        <v>130</v>
      </c>
      <c r="K3" s="20" t="s">
        <v>130</v>
      </c>
      <c r="L3" s="80" t="s">
        <v>130</v>
      </c>
      <c r="M3" s="20" t="s">
        <v>130</v>
      </c>
      <c r="N3" s="20" t="s">
        <v>130</v>
      </c>
      <c r="O3" s="20" t="s">
        <v>130</v>
      </c>
      <c r="P3" s="20" t="s">
        <v>130</v>
      </c>
      <c r="Q3" s="20" t="s">
        <v>133</v>
      </c>
      <c r="R3" s="20" t="s">
        <v>130</v>
      </c>
      <c r="S3" s="20" t="s">
        <v>130</v>
      </c>
      <c r="T3" s="99" t="s">
        <v>133</v>
      </c>
      <c r="U3" s="99" t="s">
        <v>133</v>
      </c>
      <c r="V3" s="20" t="s">
        <v>133</v>
      </c>
      <c r="W3" s="20" t="s">
        <v>130</v>
      </c>
      <c r="X3" s="20" t="s">
        <v>134</v>
      </c>
      <c r="Y3" s="20" t="s">
        <v>133</v>
      </c>
      <c r="Z3" s="20" t="s">
        <v>133</v>
      </c>
      <c r="AA3" s="20" t="s">
        <v>130</v>
      </c>
      <c r="AB3" s="20" t="s">
        <v>130</v>
      </c>
      <c r="AC3" s="20" t="s">
        <v>130</v>
      </c>
      <c r="AD3" s="20" t="s">
        <v>130</v>
      </c>
      <c r="AE3" s="20" t="s">
        <v>134</v>
      </c>
      <c r="AF3" s="20" t="s">
        <v>134</v>
      </c>
      <c r="AG3" s="20" t="s">
        <v>133</v>
      </c>
      <c r="AH3" s="89" t="s">
        <v>133</v>
      </c>
      <c r="AI3" s="20" t="s">
        <v>133</v>
      </c>
      <c r="AJ3" s="89" t="s">
        <v>133</v>
      </c>
      <c r="AK3" s="20" t="s">
        <v>133</v>
      </c>
      <c r="AL3" s="101" t="s">
        <v>130</v>
      </c>
      <c r="AM3" s="101" t="s">
        <v>133</v>
      </c>
      <c r="AN3" s="101" t="s">
        <v>133</v>
      </c>
      <c r="AO3" s="101" t="s">
        <v>133</v>
      </c>
      <c r="AP3" s="101" t="s">
        <v>133</v>
      </c>
      <c r="AQ3" s="101" t="s">
        <v>133</v>
      </c>
      <c r="AR3" s="101" t="s">
        <v>133</v>
      </c>
      <c r="AS3" s="104" t="s">
        <v>133</v>
      </c>
      <c r="AT3" s="105" t="s">
        <v>133</v>
      </c>
      <c r="AU3" s="107" t="s">
        <v>133</v>
      </c>
      <c r="AV3" t="s">
        <v>133</v>
      </c>
      <c r="AW3" s="111" t="s">
        <v>133</v>
      </c>
      <c r="AX3" t="s">
        <v>133</v>
      </c>
      <c r="AY3" t="s">
        <v>130</v>
      </c>
      <c r="AZ3" t="s">
        <v>133</v>
      </c>
      <c r="BA3" s="111" t="s">
        <v>130</v>
      </c>
      <c r="BB3" s="111" t="s">
        <v>133</v>
      </c>
      <c r="BC3" s="111" t="s">
        <v>130</v>
      </c>
      <c r="BD3" s="95" t="s">
        <v>135</v>
      </c>
      <c r="BE3" s="112" t="s">
        <v>136</v>
      </c>
      <c r="BF3" t="s">
        <v>131</v>
      </c>
      <c r="BG3" t="s">
        <v>130</v>
      </c>
      <c r="BH3" t="s">
        <v>131</v>
      </c>
      <c r="BI3" t="s">
        <v>131</v>
      </c>
      <c r="BJ3" t="s">
        <v>131</v>
      </c>
      <c r="BK3" t="s">
        <v>131</v>
      </c>
      <c r="BL3" t="s">
        <v>130</v>
      </c>
      <c r="BM3" t="s">
        <v>133</v>
      </c>
    </row>
    <row r="4" spans="1:70" s="46" customFormat="1" ht="18" customHeight="1">
      <c r="A4" s="34">
        <v>1001</v>
      </c>
      <c r="B4" s="34" t="s">
        <v>137</v>
      </c>
      <c r="C4" s="92" t="s">
        <v>138</v>
      </c>
      <c r="D4" s="93" t="s">
        <v>139</v>
      </c>
      <c r="E4" s="92">
        <v>1</v>
      </c>
      <c r="F4" s="92">
        <v>1</v>
      </c>
      <c r="G4" s="94">
        <v>101001</v>
      </c>
      <c r="H4" s="92"/>
      <c r="I4" s="92"/>
      <c r="J4" s="92">
        <v>121</v>
      </c>
      <c r="K4" s="92">
        <v>0</v>
      </c>
      <c r="L4" s="19">
        <v>1</v>
      </c>
      <c r="M4" s="19">
        <v>0</v>
      </c>
      <c r="N4" s="19"/>
      <c r="O4" s="19"/>
      <c r="P4" s="19">
        <v>1</v>
      </c>
      <c r="Q4" s="20"/>
      <c r="R4" s="19">
        <v>2</v>
      </c>
      <c r="S4" s="19">
        <v>99999999</v>
      </c>
      <c r="T4" s="113" t="s">
        <v>140</v>
      </c>
      <c r="U4" s="19"/>
      <c r="V4" s="19">
        <v>0</v>
      </c>
      <c r="W4" s="19">
        <v>4</v>
      </c>
      <c r="X4" s="19" t="s">
        <v>141</v>
      </c>
      <c r="Y4" s="19" t="s">
        <v>142</v>
      </c>
      <c r="Z4" s="19"/>
      <c r="AA4" s="19">
        <v>4200</v>
      </c>
      <c r="AB4" s="19"/>
      <c r="AC4" s="19">
        <v>555</v>
      </c>
      <c r="AD4" s="100"/>
      <c r="AE4" s="19">
        <v>5</v>
      </c>
      <c r="AF4" s="19"/>
      <c r="AG4" s="19">
        <v>10</v>
      </c>
      <c r="AH4" s="19">
        <v>10810</v>
      </c>
      <c r="AI4" s="19">
        <v>1</v>
      </c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 t="s">
        <v>143</v>
      </c>
      <c r="AU4" s="19"/>
      <c r="AV4" s="19">
        <v>100</v>
      </c>
      <c r="AW4" s="19"/>
      <c r="AX4" s="19" t="s">
        <v>144</v>
      </c>
      <c r="AY4" s="19"/>
      <c r="AZ4" s="19"/>
      <c r="BA4" s="19">
        <v>2</v>
      </c>
      <c r="BB4" s="19" t="s">
        <v>145</v>
      </c>
      <c r="BC4" s="19"/>
      <c r="BD4" s="19"/>
      <c r="BE4" s="46">
        <v>1</v>
      </c>
      <c r="BF4" s="46" t="s">
        <v>146</v>
      </c>
      <c r="BG4" s="46">
        <v>0</v>
      </c>
      <c r="BH4" s="46" t="s">
        <v>147</v>
      </c>
      <c r="BI4" s="46" t="s">
        <v>148</v>
      </c>
      <c r="BJ4" s="46" t="s">
        <v>149</v>
      </c>
      <c r="BK4" s="46" t="s">
        <v>150</v>
      </c>
      <c r="BL4" s="94">
        <v>111001</v>
      </c>
      <c r="BN4" s="46" t="s">
        <v>151</v>
      </c>
      <c r="BO4" s="46">
        <v>4</v>
      </c>
      <c r="BQ4" s="46" t="s">
        <v>152</v>
      </c>
    </row>
    <row r="5" spans="1:70" s="46" customFormat="1">
      <c r="A5" s="34">
        <v>1002</v>
      </c>
      <c r="B5" s="34" t="s">
        <v>153</v>
      </c>
      <c r="C5" s="92" t="s">
        <v>154</v>
      </c>
      <c r="D5" s="93"/>
      <c r="E5" s="92">
        <v>1</v>
      </c>
      <c r="F5" s="92">
        <v>1</v>
      </c>
      <c r="G5" s="94">
        <v>101002</v>
      </c>
      <c r="H5" s="92"/>
      <c r="I5" s="92"/>
      <c r="J5" s="92">
        <v>122</v>
      </c>
      <c r="K5" s="92">
        <v>0</v>
      </c>
      <c r="L5" s="19">
        <v>1</v>
      </c>
      <c r="M5" s="19">
        <v>0</v>
      </c>
      <c r="N5" s="19"/>
      <c r="O5" s="19"/>
      <c r="P5" s="19">
        <v>1</v>
      </c>
      <c r="Q5" s="20"/>
      <c r="R5" s="19">
        <v>4</v>
      </c>
      <c r="S5" s="19">
        <v>99999999</v>
      </c>
      <c r="T5" s="19" t="s">
        <v>155</v>
      </c>
      <c r="U5" s="113" t="s">
        <v>156</v>
      </c>
      <c r="V5" s="19" t="s">
        <v>157</v>
      </c>
      <c r="W5" s="19">
        <v>6</v>
      </c>
      <c r="X5" s="19" t="s">
        <v>141</v>
      </c>
      <c r="Y5" s="19"/>
      <c r="Z5" s="19"/>
      <c r="AA5" s="19">
        <v>3180</v>
      </c>
      <c r="AB5" s="19">
        <v>5000</v>
      </c>
      <c r="AC5" s="19">
        <v>800</v>
      </c>
      <c r="AD5" s="19"/>
      <c r="AE5" s="19">
        <v>4</v>
      </c>
      <c r="AF5" s="19">
        <v>3</v>
      </c>
      <c r="AG5" s="19">
        <v>12</v>
      </c>
      <c r="AH5" s="19">
        <v>10010</v>
      </c>
      <c r="AI5" s="19">
        <v>1</v>
      </c>
      <c r="AJ5" s="19">
        <v>10011</v>
      </c>
      <c r="AK5" s="19">
        <v>1</v>
      </c>
      <c r="AL5" s="19"/>
      <c r="AM5" s="19"/>
      <c r="AN5" s="19"/>
      <c r="AO5" s="19"/>
      <c r="AP5" s="19"/>
      <c r="AQ5" s="19"/>
      <c r="AR5" s="19"/>
      <c r="AS5" s="19"/>
      <c r="AT5" s="19" t="s">
        <v>158</v>
      </c>
      <c r="AU5" s="19" t="s">
        <v>159</v>
      </c>
      <c r="AV5" s="19" t="s">
        <v>160</v>
      </c>
      <c r="AW5" s="19"/>
      <c r="AX5" s="107" t="s">
        <v>144</v>
      </c>
      <c r="AY5" s="19"/>
      <c r="AZ5" s="19"/>
      <c r="BA5" s="19">
        <v>20</v>
      </c>
      <c r="BB5" s="19" t="s">
        <v>145</v>
      </c>
      <c r="BC5" s="19"/>
      <c r="BD5" s="19"/>
      <c r="BE5" s="46">
        <v>1</v>
      </c>
      <c r="BF5" s="46" t="s">
        <v>161</v>
      </c>
      <c r="BG5" s="46">
        <v>0</v>
      </c>
      <c r="BH5" s="46" t="s">
        <v>147</v>
      </c>
      <c r="BI5" s="46" t="s">
        <v>162</v>
      </c>
      <c r="BJ5" s="46" t="s">
        <v>163</v>
      </c>
      <c r="BK5" s="46" t="s">
        <v>164</v>
      </c>
      <c r="BL5" s="94">
        <v>111002</v>
      </c>
      <c r="BN5" s="46" t="s">
        <v>151</v>
      </c>
      <c r="BO5" s="46">
        <v>5</v>
      </c>
      <c r="BQ5" s="46" t="s">
        <v>152</v>
      </c>
      <c r="BR5" s="46" t="s">
        <v>165</v>
      </c>
    </row>
    <row r="6" spans="1:70" s="46" customFormat="1">
      <c r="A6" s="34">
        <v>1003</v>
      </c>
      <c r="B6" s="34" t="s">
        <v>166</v>
      </c>
      <c r="C6" s="92" t="s">
        <v>167</v>
      </c>
      <c r="D6" s="93"/>
      <c r="E6" s="92">
        <v>1</v>
      </c>
      <c r="F6" s="92">
        <v>1</v>
      </c>
      <c r="G6" s="94">
        <v>101003</v>
      </c>
      <c r="H6" s="92"/>
      <c r="I6" s="92"/>
      <c r="J6" s="92">
        <v>101</v>
      </c>
      <c r="K6" s="92">
        <v>0</v>
      </c>
      <c r="L6" s="19">
        <v>1</v>
      </c>
      <c r="M6" s="19">
        <v>0</v>
      </c>
      <c r="N6" s="19"/>
      <c r="O6" s="19"/>
      <c r="P6" s="19">
        <v>1</v>
      </c>
      <c r="Q6" s="20"/>
      <c r="R6" s="19">
        <v>2</v>
      </c>
      <c r="S6" s="19">
        <v>99999999</v>
      </c>
      <c r="T6" s="19" t="s">
        <v>168</v>
      </c>
      <c r="U6" s="19"/>
      <c r="V6" s="19">
        <v>0</v>
      </c>
      <c r="W6" s="19">
        <v>6</v>
      </c>
      <c r="X6" s="19" t="s">
        <v>141</v>
      </c>
      <c r="Y6" s="19"/>
      <c r="Z6" s="19"/>
      <c r="AA6" s="19">
        <v>3900</v>
      </c>
      <c r="AB6" s="19"/>
      <c r="AC6" s="19">
        <v>600</v>
      </c>
      <c r="AD6" s="19"/>
      <c r="AE6" s="19">
        <v>4</v>
      </c>
      <c r="AF6" s="19"/>
      <c r="AG6" s="19">
        <v>8</v>
      </c>
      <c r="AH6" s="19">
        <v>11810</v>
      </c>
      <c r="AI6" s="19">
        <v>1</v>
      </c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 t="s">
        <v>169</v>
      </c>
      <c r="AU6" s="19"/>
      <c r="AV6" s="19">
        <v>101</v>
      </c>
      <c r="AW6" s="19"/>
      <c r="AX6" s="107" t="s">
        <v>144</v>
      </c>
      <c r="AY6" s="19"/>
      <c r="AZ6" s="19"/>
      <c r="BA6" s="19">
        <v>0</v>
      </c>
      <c r="BB6" s="19" t="s">
        <v>145</v>
      </c>
      <c r="BC6" s="19"/>
      <c r="BD6" s="19"/>
      <c r="BE6" s="46">
        <v>1</v>
      </c>
      <c r="BF6" s="46" t="s">
        <v>170</v>
      </c>
      <c r="BG6" s="46">
        <v>1</v>
      </c>
      <c r="BH6" s="46" t="s">
        <v>171</v>
      </c>
      <c r="BI6" s="46" t="s">
        <v>172</v>
      </c>
      <c r="BJ6" s="46" t="s">
        <v>149</v>
      </c>
      <c r="BK6" s="46" t="s">
        <v>173</v>
      </c>
      <c r="BL6" s="94">
        <v>111003</v>
      </c>
      <c r="BN6" s="46" t="s">
        <v>151</v>
      </c>
      <c r="BO6" s="46">
        <v>2</v>
      </c>
      <c r="BP6" s="46" t="s">
        <v>174</v>
      </c>
    </row>
    <row r="7" spans="1:70" s="46" customFormat="1">
      <c r="A7" s="34">
        <v>1004</v>
      </c>
      <c r="B7" s="34" t="s">
        <v>175</v>
      </c>
      <c r="C7" s="92" t="s">
        <v>176</v>
      </c>
      <c r="D7" s="93"/>
      <c r="E7" s="92">
        <v>1</v>
      </c>
      <c r="F7" s="92">
        <v>1</v>
      </c>
      <c r="G7" s="94">
        <v>101004</v>
      </c>
      <c r="H7" s="92"/>
      <c r="I7" s="92"/>
      <c r="J7" s="92">
        <v>101</v>
      </c>
      <c r="K7" s="92">
        <v>0</v>
      </c>
      <c r="L7" s="19">
        <v>1</v>
      </c>
      <c r="M7" s="19">
        <v>0</v>
      </c>
      <c r="N7" s="19"/>
      <c r="O7" s="19"/>
      <c r="P7" s="19">
        <v>1</v>
      </c>
      <c r="Q7" s="20"/>
      <c r="R7" s="19">
        <v>3</v>
      </c>
      <c r="S7" s="19">
        <v>99999999</v>
      </c>
      <c r="T7" s="113" t="s">
        <v>177</v>
      </c>
      <c r="U7" s="19"/>
      <c r="V7" s="19">
        <v>0</v>
      </c>
      <c r="W7" s="19">
        <v>6</v>
      </c>
      <c r="X7" s="113" t="s">
        <v>178</v>
      </c>
      <c r="Y7" s="19"/>
      <c r="Z7" s="19"/>
      <c r="AA7" s="19">
        <v>4200</v>
      </c>
      <c r="AB7" s="19"/>
      <c r="AC7" s="19">
        <v>700</v>
      </c>
      <c r="AD7" s="19"/>
      <c r="AE7" s="19">
        <v>4</v>
      </c>
      <c r="AF7" s="19"/>
      <c r="AG7" s="19">
        <v>10</v>
      </c>
      <c r="AH7" s="19">
        <v>11410</v>
      </c>
      <c r="AI7" s="19">
        <v>1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 t="s">
        <v>179</v>
      </c>
      <c r="AU7" s="19"/>
      <c r="AV7" s="19">
        <v>100</v>
      </c>
      <c r="AW7" s="19"/>
      <c r="AX7" s="107" t="s">
        <v>144</v>
      </c>
      <c r="AY7" s="19"/>
      <c r="AZ7" s="19"/>
      <c r="BA7" s="19">
        <v>0</v>
      </c>
      <c r="BB7" s="19" t="s">
        <v>145</v>
      </c>
      <c r="BC7" s="19"/>
      <c r="BD7" s="19"/>
      <c r="BE7" s="46">
        <v>1</v>
      </c>
      <c r="BF7" s="46" t="s">
        <v>180</v>
      </c>
      <c r="BG7" s="46">
        <v>0</v>
      </c>
      <c r="BH7" s="46" t="s">
        <v>181</v>
      </c>
      <c r="BI7" s="46" t="s">
        <v>182</v>
      </c>
      <c r="BJ7" s="46" t="s">
        <v>149</v>
      </c>
      <c r="BK7" s="46" t="s">
        <v>173</v>
      </c>
      <c r="BL7" s="94">
        <v>111004</v>
      </c>
      <c r="BN7" s="46" t="s">
        <v>151</v>
      </c>
      <c r="BO7" s="46">
        <v>3</v>
      </c>
    </row>
    <row r="8" spans="1:70" s="46" customFormat="1">
      <c r="A8" s="34">
        <v>1005</v>
      </c>
      <c r="B8" s="34" t="s">
        <v>183</v>
      </c>
      <c r="C8" s="92" t="s">
        <v>184</v>
      </c>
      <c r="D8" s="93"/>
      <c r="E8" s="92">
        <v>1</v>
      </c>
      <c r="F8" s="92">
        <v>1</v>
      </c>
      <c r="G8" s="94">
        <v>101005</v>
      </c>
      <c r="H8" s="92"/>
      <c r="I8" s="92"/>
      <c r="J8" s="92">
        <v>101</v>
      </c>
      <c r="K8" s="92">
        <v>0</v>
      </c>
      <c r="L8" s="19">
        <v>1</v>
      </c>
      <c r="M8" s="19">
        <v>0</v>
      </c>
      <c r="N8" s="19"/>
      <c r="O8" s="19"/>
      <c r="P8" s="19">
        <v>1</v>
      </c>
      <c r="Q8" s="20"/>
      <c r="R8" s="19">
        <v>2</v>
      </c>
      <c r="S8" s="19">
        <v>99999999</v>
      </c>
      <c r="T8" s="113" t="s">
        <v>185</v>
      </c>
      <c r="U8" s="19"/>
      <c r="V8" s="19">
        <v>0</v>
      </c>
      <c r="W8" s="19">
        <v>6</v>
      </c>
      <c r="X8" s="19" t="s">
        <v>141</v>
      </c>
      <c r="Y8" s="19"/>
      <c r="Z8" s="19"/>
      <c r="AA8" s="19">
        <v>3600</v>
      </c>
      <c r="AB8" s="19"/>
      <c r="AC8" s="19">
        <v>666</v>
      </c>
      <c r="AD8" s="19"/>
      <c r="AE8" s="19">
        <v>4</v>
      </c>
      <c r="AF8" s="19"/>
      <c r="AG8" s="19">
        <v>10</v>
      </c>
      <c r="AH8" s="19">
        <v>11610</v>
      </c>
      <c r="AI8" s="19">
        <v>1</v>
      </c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 t="s">
        <v>186</v>
      </c>
      <c r="AU8" s="19"/>
      <c r="AV8" s="19">
        <v>101</v>
      </c>
      <c r="AW8" s="19"/>
      <c r="AX8" s="107" t="s">
        <v>144</v>
      </c>
      <c r="AY8" s="19"/>
      <c r="AZ8" s="19"/>
      <c r="BA8" s="19">
        <v>21</v>
      </c>
      <c r="BB8" s="19" t="s">
        <v>145</v>
      </c>
      <c r="BC8" s="19"/>
      <c r="BD8" s="19"/>
      <c r="BE8" s="46">
        <v>1</v>
      </c>
      <c r="BF8" s="46" t="s">
        <v>187</v>
      </c>
      <c r="BG8" s="46">
        <v>1</v>
      </c>
      <c r="BH8" s="46" t="s">
        <v>188</v>
      </c>
      <c r="BI8" s="46" t="s">
        <v>189</v>
      </c>
      <c r="BJ8" s="46" t="s">
        <v>149</v>
      </c>
      <c r="BK8" s="46" t="s">
        <v>173</v>
      </c>
      <c r="BL8" s="94">
        <v>111005</v>
      </c>
      <c r="BN8" s="46" t="s">
        <v>151</v>
      </c>
      <c r="BO8" s="46">
        <v>2</v>
      </c>
      <c r="BP8" s="46" t="s">
        <v>174</v>
      </c>
    </row>
    <row r="9" spans="1:70" s="46" customFormat="1">
      <c r="A9" s="34">
        <v>1006</v>
      </c>
      <c r="B9" s="95" t="s">
        <v>190</v>
      </c>
      <c r="C9" s="92" t="s">
        <v>138</v>
      </c>
      <c r="D9" s="93"/>
      <c r="E9" s="92">
        <v>1</v>
      </c>
      <c r="F9" s="92">
        <v>1</v>
      </c>
      <c r="G9" s="94">
        <v>101006</v>
      </c>
      <c r="H9" s="92"/>
      <c r="I9" s="92"/>
      <c r="J9" s="92">
        <v>101</v>
      </c>
      <c r="K9" s="92">
        <v>0</v>
      </c>
      <c r="L9" s="19">
        <v>1</v>
      </c>
      <c r="M9" s="19">
        <v>0</v>
      </c>
      <c r="N9" s="19"/>
      <c r="O9" s="19"/>
      <c r="P9" s="19">
        <v>1</v>
      </c>
      <c r="Q9" s="20"/>
      <c r="R9" s="19">
        <v>2</v>
      </c>
      <c r="S9" s="19">
        <v>99999999</v>
      </c>
      <c r="T9" s="19" t="s">
        <v>191</v>
      </c>
      <c r="U9" s="19"/>
      <c r="V9" s="19">
        <v>0</v>
      </c>
      <c r="W9" s="19">
        <v>4</v>
      </c>
      <c r="X9" s="19" t="s">
        <v>141</v>
      </c>
      <c r="Y9" s="19" t="s">
        <v>142</v>
      </c>
      <c r="Z9" s="19"/>
      <c r="AA9" s="19">
        <v>4200</v>
      </c>
      <c r="AB9" s="19"/>
      <c r="AC9" s="19">
        <v>666</v>
      </c>
      <c r="AD9" s="19"/>
      <c r="AE9" s="19">
        <v>5</v>
      </c>
      <c r="AF9" s="19"/>
      <c r="AG9" s="19">
        <v>10</v>
      </c>
      <c r="AH9" s="19">
        <v>10810</v>
      </c>
      <c r="AI9" s="19">
        <v>1</v>
      </c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 t="s">
        <v>143</v>
      </c>
      <c r="AU9" s="19"/>
      <c r="AV9" s="19">
        <v>100</v>
      </c>
      <c r="AW9" s="19"/>
      <c r="AX9" s="107" t="s">
        <v>144</v>
      </c>
      <c r="AY9" s="19"/>
      <c r="AZ9" s="19"/>
      <c r="BA9" s="19">
        <v>2</v>
      </c>
      <c r="BB9" s="19" t="s">
        <v>145</v>
      </c>
      <c r="BC9" s="19"/>
      <c r="BD9" s="19"/>
      <c r="BE9" s="46">
        <v>1</v>
      </c>
      <c r="BF9" s="46" t="s">
        <v>192</v>
      </c>
      <c r="BG9" s="46">
        <v>0</v>
      </c>
      <c r="BH9" s="46" t="s">
        <v>193</v>
      </c>
      <c r="BI9" s="46" t="s">
        <v>194</v>
      </c>
      <c r="BJ9" s="46" t="s">
        <v>149</v>
      </c>
      <c r="BK9" s="46" t="s">
        <v>195</v>
      </c>
      <c r="BL9" s="94">
        <v>111006</v>
      </c>
      <c r="BO9" s="46">
        <v>4</v>
      </c>
    </row>
    <row r="10" spans="1:70" s="46" customFormat="1">
      <c r="A10" s="34">
        <v>1007</v>
      </c>
      <c r="B10" s="34" t="s">
        <v>196</v>
      </c>
      <c r="C10" s="92" t="s">
        <v>197</v>
      </c>
      <c r="D10" s="93"/>
      <c r="E10" s="92">
        <v>1</v>
      </c>
      <c r="F10" s="92">
        <v>1</v>
      </c>
      <c r="G10" s="94">
        <v>101007</v>
      </c>
      <c r="H10" s="92"/>
      <c r="I10" s="92"/>
      <c r="J10" s="92">
        <v>101</v>
      </c>
      <c r="K10" s="92">
        <v>0</v>
      </c>
      <c r="L10" s="19">
        <v>1</v>
      </c>
      <c r="M10" s="19">
        <v>0</v>
      </c>
      <c r="N10" s="19"/>
      <c r="O10" s="19"/>
      <c r="P10" s="19">
        <v>1</v>
      </c>
      <c r="Q10" s="20"/>
      <c r="R10" s="19">
        <v>2</v>
      </c>
      <c r="S10" s="19">
        <v>99999999</v>
      </c>
      <c r="T10" s="113" t="s">
        <v>198</v>
      </c>
      <c r="U10" s="19"/>
      <c r="V10" s="19">
        <v>0</v>
      </c>
      <c r="W10" s="19">
        <v>6</v>
      </c>
      <c r="X10" s="114" t="s">
        <v>199</v>
      </c>
      <c r="Y10" s="19" t="s">
        <v>142</v>
      </c>
      <c r="Z10" s="19"/>
      <c r="AA10" s="19">
        <v>4500</v>
      </c>
      <c r="AB10" s="19"/>
      <c r="AC10" s="19">
        <v>666</v>
      </c>
      <c r="AD10" s="19"/>
      <c r="AE10" s="19">
        <v>3</v>
      </c>
      <c r="AF10" s="19"/>
      <c r="AG10" s="19">
        <v>10</v>
      </c>
      <c r="AH10" s="19">
        <v>11010</v>
      </c>
      <c r="AI10" s="19">
        <v>1</v>
      </c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 t="s">
        <v>200</v>
      </c>
      <c r="AU10" s="19" t="s">
        <v>201</v>
      </c>
      <c r="AV10" s="19">
        <v>100</v>
      </c>
      <c r="AW10" s="19"/>
      <c r="AX10" s="107" t="s">
        <v>144</v>
      </c>
      <c r="AY10" s="19"/>
      <c r="AZ10" s="19"/>
      <c r="BA10" s="19">
        <v>0</v>
      </c>
      <c r="BB10" s="19" t="s">
        <v>145</v>
      </c>
      <c r="BC10" s="19"/>
      <c r="BD10" s="19"/>
      <c r="BE10" s="46">
        <v>1</v>
      </c>
      <c r="BF10" s="46" t="s">
        <v>202</v>
      </c>
      <c r="BG10" s="46">
        <v>1</v>
      </c>
      <c r="BH10" s="46" t="s">
        <v>203</v>
      </c>
      <c r="BI10" s="46" t="s">
        <v>204</v>
      </c>
      <c r="BJ10" s="46" t="s">
        <v>149</v>
      </c>
      <c r="BK10" s="46" t="s">
        <v>205</v>
      </c>
      <c r="BL10" s="94">
        <v>111007</v>
      </c>
      <c r="BN10" s="46" t="s">
        <v>151</v>
      </c>
      <c r="BO10" s="46">
        <v>3.5</v>
      </c>
    </row>
    <row r="11" spans="1:70" s="46" customFormat="1">
      <c r="A11" s="34">
        <v>1008</v>
      </c>
      <c r="B11" s="34" t="s">
        <v>206</v>
      </c>
      <c r="C11" s="92" t="s">
        <v>207</v>
      </c>
      <c r="D11" s="93"/>
      <c r="E11" s="92">
        <v>1</v>
      </c>
      <c r="F11" s="92"/>
      <c r="G11" s="94">
        <v>101008</v>
      </c>
      <c r="H11" s="92"/>
      <c r="I11" s="92"/>
      <c r="J11" s="92">
        <v>112</v>
      </c>
      <c r="K11" s="92">
        <v>0</v>
      </c>
      <c r="L11" s="19">
        <v>1</v>
      </c>
      <c r="M11" s="19">
        <v>0</v>
      </c>
      <c r="N11" s="19"/>
      <c r="O11" s="19"/>
      <c r="P11" s="19">
        <v>1</v>
      </c>
      <c r="Q11" s="20"/>
      <c r="R11" s="19">
        <v>2</v>
      </c>
      <c r="S11" s="19">
        <v>99999999</v>
      </c>
      <c r="T11" s="19" t="s">
        <v>168</v>
      </c>
      <c r="U11" s="19"/>
      <c r="V11" s="19">
        <v>0</v>
      </c>
      <c r="W11" s="19">
        <v>6</v>
      </c>
      <c r="X11" s="113" t="s">
        <v>208</v>
      </c>
      <c r="Y11" s="19"/>
      <c r="Z11" s="19"/>
      <c r="AA11" s="19">
        <v>3600</v>
      </c>
      <c r="AB11" s="19"/>
      <c r="AC11" s="19">
        <v>666</v>
      </c>
      <c r="AD11" s="19"/>
      <c r="AE11" s="19">
        <v>4</v>
      </c>
      <c r="AF11" s="19"/>
      <c r="AG11" s="19">
        <v>12</v>
      </c>
      <c r="AH11" s="19">
        <v>12310</v>
      </c>
      <c r="AI11" s="19">
        <v>1</v>
      </c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 t="s">
        <v>209</v>
      </c>
      <c r="AU11" s="19"/>
      <c r="AV11" s="19">
        <v>101</v>
      </c>
      <c r="AW11" s="19"/>
      <c r="AX11" s="107" t="s">
        <v>210</v>
      </c>
      <c r="AY11" s="19"/>
      <c r="AZ11" s="19"/>
      <c r="BA11" s="19">
        <v>0</v>
      </c>
      <c r="BB11" s="19" t="s">
        <v>211</v>
      </c>
      <c r="BC11" s="19"/>
      <c r="BD11" s="19"/>
      <c r="BE11" s="46">
        <v>1</v>
      </c>
      <c r="BF11" s="46" t="s">
        <v>212</v>
      </c>
      <c r="BG11" s="46">
        <v>1</v>
      </c>
      <c r="BH11" s="46" t="s">
        <v>188</v>
      </c>
      <c r="BI11" s="46" t="s">
        <v>213</v>
      </c>
      <c r="BJ11" s="46" t="s">
        <v>149</v>
      </c>
      <c r="BK11" s="46" t="s">
        <v>214</v>
      </c>
      <c r="BL11" s="94">
        <v>111008</v>
      </c>
      <c r="BN11" s="46" t="s">
        <v>151</v>
      </c>
      <c r="BO11" s="46">
        <v>3</v>
      </c>
    </row>
    <row r="12" spans="1:70" s="46" customFormat="1">
      <c r="A12" s="34">
        <v>1009</v>
      </c>
      <c r="B12" s="34" t="s">
        <v>215</v>
      </c>
      <c r="C12" s="92" t="s">
        <v>216</v>
      </c>
      <c r="D12" s="93"/>
      <c r="E12" s="92">
        <v>1</v>
      </c>
      <c r="F12" s="92">
        <v>1</v>
      </c>
      <c r="G12" s="94">
        <v>101009</v>
      </c>
      <c r="H12" s="92"/>
      <c r="I12" s="92"/>
      <c r="J12" s="92">
        <v>101</v>
      </c>
      <c r="K12" s="92">
        <v>0</v>
      </c>
      <c r="L12" s="19">
        <v>1</v>
      </c>
      <c r="M12" s="19">
        <v>0</v>
      </c>
      <c r="N12" s="19"/>
      <c r="O12" s="19"/>
      <c r="P12" s="19">
        <v>1</v>
      </c>
      <c r="Q12" s="20"/>
      <c r="R12" s="19">
        <v>2</v>
      </c>
      <c r="S12" s="19">
        <v>99999999</v>
      </c>
      <c r="T12" s="113" t="s">
        <v>217</v>
      </c>
      <c r="U12" s="19"/>
      <c r="V12" s="19">
        <v>2</v>
      </c>
      <c r="W12" s="19">
        <v>4</v>
      </c>
      <c r="X12" s="114" t="s">
        <v>199</v>
      </c>
      <c r="Y12" s="19"/>
      <c r="Z12" s="19"/>
      <c r="AA12" s="19">
        <v>1200</v>
      </c>
      <c r="AB12" s="19"/>
      <c r="AC12" s="19">
        <v>666</v>
      </c>
      <c r="AD12" s="19"/>
      <c r="AE12" s="19">
        <v>3</v>
      </c>
      <c r="AF12" s="19"/>
      <c r="AG12" s="19">
        <v>10</v>
      </c>
      <c r="AH12" s="19">
        <v>10610</v>
      </c>
      <c r="AI12" s="19">
        <v>1</v>
      </c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 t="s">
        <v>218</v>
      </c>
      <c r="AU12" s="19"/>
      <c r="AV12" s="19">
        <v>100</v>
      </c>
      <c r="AW12" s="19"/>
      <c r="AX12" s="107" t="s">
        <v>144</v>
      </c>
      <c r="AY12" s="19"/>
      <c r="AZ12" s="19"/>
      <c r="BA12" s="19">
        <v>0</v>
      </c>
      <c r="BB12" s="19" t="s">
        <v>145</v>
      </c>
      <c r="BC12" s="19"/>
      <c r="BD12" s="19"/>
      <c r="BE12" s="46">
        <v>1</v>
      </c>
      <c r="BF12" s="46" t="s">
        <v>219</v>
      </c>
      <c r="BG12" s="46">
        <v>1</v>
      </c>
      <c r="BH12" s="46" t="s">
        <v>188</v>
      </c>
      <c r="BI12" s="46" t="s">
        <v>220</v>
      </c>
      <c r="BJ12" s="46" t="s">
        <v>149</v>
      </c>
      <c r="BK12" s="46" t="s">
        <v>214</v>
      </c>
      <c r="BL12" s="94">
        <v>111009</v>
      </c>
      <c r="BN12" s="46" t="s">
        <v>151</v>
      </c>
      <c r="BO12" s="46">
        <v>1.5</v>
      </c>
      <c r="BP12" s="46" t="s">
        <v>174</v>
      </c>
    </row>
    <row r="13" spans="1:70" s="46" customFormat="1">
      <c r="A13" s="34">
        <v>1010</v>
      </c>
      <c r="B13" s="34" t="s">
        <v>221</v>
      </c>
      <c r="C13" s="92" t="s">
        <v>222</v>
      </c>
      <c r="D13" s="93"/>
      <c r="E13" s="92"/>
      <c r="F13" s="92">
        <v>1</v>
      </c>
      <c r="G13" s="94">
        <v>101010</v>
      </c>
      <c r="H13" s="92"/>
      <c r="I13" s="92"/>
      <c r="J13" s="92">
        <v>123</v>
      </c>
      <c r="K13" s="92">
        <v>0</v>
      </c>
      <c r="L13" s="19">
        <v>1</v>
      </c>
      <c r="M13" s="19">
        <v>0</v>
      </c>
      <c r="N13" s="19"/>
      <c r="O13" s="19"/>
      <c r="P13" s="19">
        <v>2</v>
      </c>
      <c r="Q13" s="20"/>
      <c r="R13" s="19">
        <v>4</v>
      </c>
      <c r="S13" s="19">
        <v>99999999</v>
      </c>
      <c r="T13" s="19" t="s">
        <v>155</v>
      </c>
      <c r="U13" s="19"/>
      <c r="V13" s="19" t="s">
        <v>157</v>
      </c>
      <c r="W13" s="19">
        <v>6</v>
      </c>
      <c r="X13" s="19" t="s">
        <v>141</v>
      </c>
      <c r="Y13" s="19"/>
      <c r="Z13" s="19"/>
      <c r="AA13" s="19">
        <v>3000</v>
      </c>
      <c r="AB13" s="19"/>
      <c r="AC13" s="19">
        <v>800</v>
      </c>
      <c r="AD13" s="19"/>
      <c r="AE13" s="19">
        <v>4</v>
      </c>
      <c r="AF13" s="19"/>
      <c r="AG13" s="19">
        <v>10</v>
      </c>
      <c r="AH13" s="19">
        <v>12710</v>
      </c>
      <c r="AI13" s="19">
        <v>1</v>
      </c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 t="s">
        <v>223</v>
      </c>
      <c r="AU13" s="19" t="s">
        <v>224</v>
      </c>
      <c r="AV13" s="19"/>
      <c r="AW13" s="19"/>
      <c r="AX13" s="107" t="s">
        <v>144</v>
      </c>
      <c r="AY13" s="19"/>
      <c r="AZ13" s="19"/>
      <c r="BA13" s="19">
        <v>0</v>
      </c>
      <c r="BB13" s="19" t="s">
        <v>225</v>
      </c>
      <c r="BC13" s="19"/>
      <c r="BD13" s="19"/>
      <c r="BE13" s="46">
        <v>1</v>
      </c>
      <c r="BF13" s="46" t="s">
        <v>226</v>
      </c>
      <c r="BG13" s="46">
        <v>0</v>
      </c>
      <c r="BH13" s="46" t="s">
        <v>147</v>
      </c>
      <c r="BI13" s="46" t="s">
        <v>227</v>
      </c>
      <c r="BJ13" s="46" t="s">
        <v>149</v>
      </c>
      <c r="BK13" s="46" t="s">
        <v>228</v>
      </c>
      <c r="BL13" s="94">
        <v>111010</v>
      </c>
      <c r="BO13" s="46">
        <v>5.5</v>
      </c>
    </row>
    <row r="14" spans="1:70" s="46" customFormat="1">
      <c r="A14" s="34">
        <v>1011</v>
      </c>
      <c r="B14" s="34" t="s">
        <v>229</v>
      </c>
      <c r="C14" s="92" t="s">
        <v>230</v>
      </c>
      <c r="D14" s="93"/>
      <c r="E14" s="92"/>
      <c r="F14" s="92"/>
      <c r="G14" s="94">
        <v>101011</v>
      </c>
      <c r="H14" s="92"/>
      <c r="I14" s="92"/>
      <c r="J14" s="92">
        <v>124</v>
      </c>
      <c r="K14" s="92">
        <v>0</v>
      </c>
      <c r="L14" s="19">
        <v>1</v>
      </c>
      <c r="M14" s="19">
        <v>0</v>
      </c>
      <c r="N14" s="19"/>
      <c r="O14" s="19"/>
      <c r="P14" s="19">
        <v>2</v>
      </c>
      <c r="Q14" s="20"/>
      <c r="R14" s="19">
        <v>5</v>
      </c>
      <c r="S14" s="19">
        <v>99999999</v>
      </c>
      <c r="T14" s="19" t="s">
        <v>191</v>
      </c>
      <c r="U14" s="115" t="s">
        <v>231</v>
      </c>
      <c r="V14" s="19" t="s">
        <v>232</v>
      </c>
      <c r="W14" s="19">
        <v>6</v>
      </c>
      <c r="X14" s="19" t="s">
        <v>141</v>
      </c>
      <c r="Y14" s="19"/>
      <c r="Z14" s="19"/>
      <c r="AA14" s="19">
        <v>2000</v>
      </c>
      <c r="AB14" s="19">
        <v>5000</v>
      </c>
      <c r="AC14" s="19">
        <v>600</v>
      </c>
      <c r="AD14" s="19"/>
      <c r="AE14" s="19">
        <v>4</v>
      </c>
      <c r="AF14" s="19">
        <v>5</v>
      </c>
      <c r="AG14" s="19">
        <v>10</v>
      </c>
      <c r="AH14" s="19">
        <v>12810</v>
      </c>
      <c r="AI14" s="19">
        <v>1</v>
      </c>
      <c r="AJ14" s="19">
        <v>12812</v>
      </c>
      <c r="AK14" s="19">
        <v>1</v>
      </c>
      <c r="AL14" s="19"/>
      <c r="AM14" s="19"/>
      <c r="AN14" s="19"/>
      <c r="AO14" s="19"/>
      <c r="AP14" s="19"/>
      <c r="AQ14" s="19"/>
      <c r="AR14" s="19"/>
      <c r="AS14" s="19"/>
      <c r="AT14" s="19" t="s">
        <v>233</v>
      </c>
      <c r="AU14" s="19"/>
      <c r="AV14" s="19">
        <v>135</v>
      </c>
      <c r="AW14" s="19"/>
      <c r="AX14" s="107"/>
      <c r="AY14" s="19"/>
      <c r="AZ14" s="19">
        <v>12811</v>
      </c>
      <c r="BA14" s="19">
        <v>22</v>
      </c>
      <c r="BB14" s="19" t="s">
        <v>225</v>
      </c>
      <c r="BC14" s="19"/>
      <c r="BD14" s="19"/>
      <c r="BE14" s="46">
        <v>1</v>
      </c>
      <c r="BF14" s="46" t="s">
        <v>234</v>
      </c>
      <c r="BG14" s="46">
        <v>0</v>
      </c>
      <c r="BH14" s="46" t="s">
        <v>147</v>
      </c>
      <c r="BI14" s="46" t="s">
        <v>235</v>
      </c>
      <c r="BJ14" s="46" t="s">
        <v>149</v>
      </c>
      <c r="BK14" s="46" t="s">
        <v>173</v>
      </c>
      <c r="BL14" s="94">
        <v>111011</v>
      </c>
      <c r="BN14" s="46" t="s">
        <v>151</v>
      </c>
      <c r="BO14" s="46">
        <v>6</v>
      </c>
    </row>
    <row r="15" spans="1:70" s="46" customFormat="1">
      <c r="A15" s="34">
        <v>2001</v>
      </c>
      <c r="B15" s="34" t="s">
        <v>236</v>
      </c>
      <c r="C15" s="92" t="s">
        <v>237</v>
      </c>
      <c r="D15" s="93"/>
      <c r="E15" s="92">
        <v>1</v>
      </c>
      <c r="F15" s="92">
        <v>2</v>
      </c>
      <c r="G15" s="94">
        <v>102001</v>
      </c>
      <c r="H15" s="92"/>
      <c r="I15" s="92"/>
      <c r="J15" s="92">
        <v>115</v>
      </c>
      <c r="K15" s="92">
        <v>0</v>
      </c>
      <c r="L15" s="19">
        <v>2</v>
      </c>
      <c r="M15" s="19">
        <v>0</v>
      </c>
      <c r="N15" s="19"/>
      <c r="O15" s="19"/>
      <c r="P15" s="19">
        <v>1</v>
      </c>
      <c r="Q15" s="19"/>
      <c r="R15" s="19">
        <v>3</v>
      </c>
      <c r="S15" s="19">
        <v>99999999</v>
      </c>
      <c r="T15" s="19" t="s">
        <v>238</v>
      </c>
      <c r="U15" s="19"/>
      <c r="V15" s="19">
        <v>0</v>
      </c>
      <c r="W15" s="19">
        <v>4</v>
      </c>
      <c r="X15" s="19" t="s">
        <v>141</v>
      </c>
      <c r="Y15" s="19"/>
      <c r="Z15" s="19"/>
      <c r="AA15" s="19">
        <v>1000</v>
      </c>
      <c r="AB15" s="19"/>
      <c r="AC15" s="19">
        <v>800</v>
      </c>
      <c r="AD15" s="19"/>
      <c r="AE15" s="19">
        <v>4</v>
      </c>
      <c r="AF15" s="19"/>
      <c r="AG15" s="19">
        <v>12</v>
      </c>
      <c r="AH15" s="19">
        <v>13110</v>
      </c>
      <c r="AI15" s="19">
        <v>1</v>
      </c>
      <c r="AJ15" s="19"/>
      <c r="AK15" s="19"/>
      <c r="AL15" s="19">
        <v>1</v>
      </c>
      <c r="AM15" s="19" t="s">
        <v>239</v>
      </c>
      <c r="AN15" s="19" t="s">
        <v>240</v>
      </c>
      <c r="AO15" s="113" t="s">
        <v>241</v>
      </c>
      <c r="AP15" s="19" t="s">
        <v>242</v>
      </c>
      <c r="AQ15" s="19" t="s">
        <v>243</v>
      </c>
      <c r="AR15" s="19" t="s">
        <v>244</v>
      </c>
      <c r="AS15" s="19" t="s">
        <v>245</v>
      </c>
      <c r="AT15" s="19" t="s">
        <v>246</v>
      </c>
      <c r="AU15" s="19"/>
      <c r="AV15" s="19">
        <v>100</v>
      </c>
      <c r="AW15" s="19"/>
      <c r="AX15" s="107" t="s">
        <v>144</v>
      </c>
      <c r="AY15" s="19"/>
      <c r="AZ15" s="19"/>
      <c r="BA15" s="19">
        <v>4</v>
      </c>
      <c r="BB15" s="19" t="s">
        <v>145</v>
      </c>
      <c r="BC15" s="19"/>
      <c r="BD15" s="19"/>
      <c r="BE15" s="46">
        <v>1</v>
      </c>
      <c r="BF15" s="46" t="s">
        <v>247</v>
      </c>
      <c r="BG15" s="46">
        <v>1</v>
      </c>
      <c r="BH15" s="46" t="s">
        <v>147</v>
      </c>
      <c r="BI15" s="46" t="s">
        <v>248</v>
      </c>
      <c r="BJ15" s="46" t="s">
        <v>149</v>
      </c>
      <c r="BK15" s="46" t="s">
        <v>173</v>
      </c>
      <c r="BL15" s="94">
        <v>112001</v>
      </c>
      <c r="BM15" s="46">
        <v>12511</v>
      </c>
      <c r="BN15" s="46" t="s">
        <v>151</v>
      </c>
      <c r="BO15" s="46">
        <v>4</v>
      </c>
      <c r="BR15" s="46" t="s">
        <v>165</v>
      </c>
    </row>
    <row r="16" spans="1:70" s="46" customFormat="1">
      <c r="A16" s="34">
        <v>2002</v>
      </c>
      <c r="B16" s="34" t="s">
        <v>249</v>
      </c>
      <c r="C16" s="92" t="s">
        <v>250</v>
      </c>
      <c r="D16" s="93"/>
      <c r="E16" s="92"/>
      <c r="F16" s="92">
        <v>1</v>
      </c>
      <c r="G16" s="94">
        <v>102002</v>
      </c>
      <c r="H16" s="92"/>
      <c r="I16" s="92"/>
      <c r="J16" s="92">
        <v>108</v>
      </c>
      <c r="K16" s="92">
        <v>0</v>
      </c>
      <c r="L16" s="19">
        <v>2</v>
      </c>
      <c r="M16" s="19">
        <v>0</v>
      </c>
      <c r="N16" s="19"/>
      <c r="O16" s="19"/>
      <c r="P16" s="19">
        <v>1</v>
      </c>
      <c r="Q16" s="19"/>
      <c r="R16" s="19">
        <v>2</v>
      </c>
      <c r="S16" s="19">
        <v>99999999</v>
      </c>
      <c r="T16" s="19" t="s">
        <v>251</v>
      </c>
      <c r="U16" s="113" t="s">
        <v>252</v>
      </c>
      <c r="V16" s="19" t="s">
        <v>253</v>
      </c>
      <c r="W16" s="19">
        <v>4</v>
      </c>
      <c r="X16" s="19" t="s">
        <v>141</v>
      </c>
      <c r="Y16" s="19" t="s">
        <v>254</v>
      </c>
      <c r="Z16" s="19"/>
      <c r="AA16" s="19">
        <v>3600</v>
      </c>
      <c r="AB16" s="19">
        <v>2000</v>
      </c>
      <c r="AC16" s="19">
        <v>666</v>
      </c>
      <c r="AD16" s="19"/>
      <c r="AE16" s="19">
        <v>1</v>
      </c>
      <c r="AF16" s="19"/>
      <c r="AG16" s="19">
        <v>8</v>
      </c>
      <c r="AH16" s="19">
        <v>11910</v>
      </c>
      <c r="AI16" s="19">
        <v>1</v>
      </c>
      <c r="AJ16" s="19">
        <v>11911</v>
      </c>
      <c r="AK16" s="19">
        <v>1</v>
      </c>
      <c r="AL16" s="19"/>
      <c r="AM16" s="19"/>
      <c r="AN16" s="19"/>
      <c r="AO16" s="19"/>
      <c r="AP16" s="19"/>
      <c r="AQ16" s="19"/>
      <c r="AR16" s="19"/>
      <c r="AS16" s="19"/>
      <c r="AT16" s="19" t="s">
        <v>255</v>
      </c>
      <c r="AU16" s="19"/>
      <c r="AV16" s="19"/>
      <c r="AW16" s="19"/>
      <c r="AX16" s="107" t="s">
        <v>144</v>
      </c>
      <c r="AY16" s="19"/>
      <c r="AZ16" s="19"/>
      <c r="BA16" s="19">
        <v>7</v>
      </c>
      <c r="BB16" s="19" t="s">
        <v>256</v>
      </c>
      <c r="BC16" s="19"/>
      <c r="BD16" s="19"/>
      <c r="BE16" s="46">
        <v>1</v>
      </c>
      <c r="BF16" s="46" t="s">
        <v>257</v>
      </c>
      <c r="BG16" s="46">
        <v>0</v>
      </c>
      <c r="BH16" s="46" t="s">
        <v>181</v>
      </c>
      <c r="BI16" s="46" t="s">
        <v>258</v>
      </c>
      <c r="BJ16" s="46" t="s">
        <v>149</v>
      </c>
      <c r="BK16" s="46" t="s">
        <v>214</v>
      </c>
      <c r="BL16" s="94">
        <v>112002</v>
      </c>
      <c r="BO16" s="46">
        <v>3</v>
      </c>
      <c r="BP16" s="46" t="s">
        <v>174</v>
      </c>
    </row>
    <row r="17" spans="1:70" s="46" customFormat="1">
      <c r="A17" s="34">
        <v>2003</v>
      </c>
      <c r="B17" s="34" t="s">
        <v>259</v>
      </c>
      <c r="C17" s="92" t="s">
        <v>260</v>
      </c>
      <c r="D17" s="93"/>
      <c r="E17" s="92"/>
      <c r="F17" s="92">
        <v>2</v>
      </c>
      <c r="G17" s="94">
        <v>102003</v>
      </c>
      <c r="H17" s="92"/>
      <c r="I17" s="92"/>
      <c r="J17" s="92">
        <v>111</v>
      </c>
      <c r="K17" s="92">
        <v>0</v>
      </c>
      <c r="L17" s="19">
        <v>2</v>
      </c>
      <c r="M17" s="19">
        <v>0</v>
      </c>
      <c r="N17" s="19"/>
      <c r="O17" s="19"/>
      <c r="P17" s="19">
        <v>1</v>
      </c>
      <c r="Q17" s="19"/>
      <c r="R17" s="19">
        <v>2</v>
      </c>
      <c r="S17" s="19">
        <v>99999999</v>
      </c>
      <c r="T17" s="113" t="s">
        <v>261</v>
      </c>
      <c r="U17" s="19"/>
      <c r="V17" s="19">
        <v>0</v>
      </c>
      <c r="W17" s="19">
        <v>4</v>
      </c>
      <c r="X17" s="19" t="s">
        <v>141</v>
      </c>
      <c r="Y17" s="19"/>
      <c r="Z17" s="19"/>
      <c r="AA17" s="19">
        <v>1000</v>
      </c>
      <c r="AB17" s="19"/>
      <c r="AC17" s="19">
        <v>800</v>
      </c>
      <c r="AD17" s="19"/>
      <c r="AE17" s="19">
        <v>1</v>
      </c>
      <c r="AF17" s="19"/>
      <c r="AG17" s="19">
        <v>10</v>
      </c>
      <c r="AH17" s="19">
        <v>12210</v>
      </c>
      <c r="AI17" s="19">
        <v>1</v>
      </c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 t="s">
        <v>262</v>
      </c>
      <c r="AU17" s="19"/>
      <c r="AV17" s="19">
        <v>100</v>
      </c>
      <c r="AW17" s="19"/>
      <c r="AX17" s="107"/>
      <c r="AY17" s="19"/>
      <c r="AZ17" s="19">
        <v>12210</v>
      </c>
      <c r="BA17" s="19">
        <v>14</v>
      </c>
      <c r="BB17" s="19" t="s">
        <v>263</v>
      </c>
      <c r="BC17" s="19"/>
      <c r="BD17" s="19"/>
      <c r="BE17" s="46">
        <v>1</v>
      </c>
      <c r="BF17" s="46" t="s">
        <v>264</v>
      </c>
      <c r="BG17" s="46">
        <v>0</v>
      </c>
      <c r="BH17" s="46" t="s">
        <v>181</v>
      </c>
      <c r="BI17" s="46" t="s">
        <v>265</v>
      </c>
      <c r="BJ17" s="46" t="s">
        <v>149</v>
      </c>
      <c r="BK17" s="46" t="s">
        <v>214</v>
      </c>
      <c r="BL17" s="94">
        <v>112003</v>
      </c>
      <c r="BO17" s="46">
        <v>3</v>
      </c>
    </row>
    <row r="18" spans="1:70" s="46" customFormat="1">
      <c r="A18" s="34">
        <v>2004</v>
      </c>
      <c r="B18" s="34" t="s">
        <v>266</v>
      </c>
      <c r="C18" s="92" t="s">
        <v>267</v>
      </c>
      <c r="D18" s="93"/>
      <c r="E18" s="92"/>
      <c r="F18" s="92">
        <v>1</v>
      </c>
      <c r="G18" s="94">
        <v>102004</v>
      </c>
      <c r="H18" s="92"/>
      <c r="I18" s="92"/>
      <c r="J18" s="92">
        <v>110</v>
      </c>
      <c r="K18" s="92">
        <v>0</v>
      </c>
      <c r="L18" s="19">
        <v>2</v>
      </c>
      <c r="M18" s="19">
        <v>0</v>
      </c>
      <c r="N18" s="19"/>
      <c r="O18" s="19"/>
      <c r="P18" s="19">
        <v>1</v>
      </c>
      <c r="Q18" s="19"/>
      <c r="R18" s="19">
        <v>4</v>
      </c>
      <c r="S18" s="19">
        <v>99999999</v>
      </c>
      <c r="T18" s="19" t="s">
        <v>268</v>
      </c>
      <c r="U18" s="19" t="s">
        <v>268</v>
      </c>
      <c r="V18" s="19" t="s">
        <v>253</v>
      </c>
      <c r="W18" s="19">
        <v>6</v>
      </c>
      <c r="X18" s="19" t="s">
        <v>269</v>
      </c>
      <c r="Y18" s="19"/>
      <c r="Z18" s="19"/>
      <c r="AA18" s="19">
        <v>5000</v>
      </c>
      <c r="AB18" s="19">
        <v>5000</v>
      </c>
      <c r="AC18" s="19">
        <v>1000</v>
      </c>
      <c r="AD18" s="19"/>
      <c r="AE18" s="19">
        <v>4</v>
      </c>
      <c r="AF18" s="19">
        <v>1</v>
      </c>
      <c r="AG18" s="19">
        <v>14</v>
      </c>
      <c r="AH18" s="19">
        <v>12110</v>
      </c>
      <c r="AI18" s="19">
        <v>1</v>
      </c>
      <c r="AJ18" s="19" t="s">
        <v>270</v>
      </c>
      <c r="AK18" s="19">
        <v>1</v>
      </c>
      <c r="AL18" s="19"/>
      <c r="AM18" s="19"/>
      <c r="AN18" s="19"/>
      <c r="AO18" s="19"/>
      <c r="AP18" s="19"/>
      <c r="AQ18" s="19"/>
      <c r="AR18" s="19"/>
      <c r="AS18" s="19"/>
      <c r="AT18" s="19" t="s">
        <v>271</v>
      </c>
      <c r="AU18" s="19"/>
      <c r="AV18" s="19">
        <v>100</v>
      </c>
      <c r="AW18" s="19"/>
      <c r="AX18" s="107" t="s">
        <v>144</v>
      </c>
      <c r="AY18" s="19"/>
      <c r="AZ18" s="19"/>
      <c r="BA18" s="19">
        <v>5</v>
      </c>
      <c r="BB18" s="19" t="s">
        <v>272</v>
      </c>
      <c r="BC18" s="19">
        <v>1</v>
      </c>
      <c r="BD18" s="19"/>
      <c r="BE18" s="46">
        <v>1</v>
      </c>
      <c r="BF18" s="46" t="s">
        <v>273</v>
      </c>
      <c r="BG18" s="46">
        <v>0</v>
      </c>
      <c r="BH18" s="46" t="s">
        <v>181</v>
      </c>
      <c r="BI18" s="46" t="s">
        <v>274</v>
      </c>
      <c r="BJ18" s="46" t="s">
        <v>275</v>
      </c>
      <c r="BK18" s="46" t="s">
        <v>276</v>
      </c>
      <c r="BL18" s="94">
        <v>112004</v>
      </c>
      <c r="BN18" s="46" t="s">
        <v>151</v>
      </c>
      <c r="BO18" s="46">
        <v>4</v>
      </c>
      <c r="BQ18" s="46" t="s">
        <v>152</v>
      </c>
    </row>
    <row r="19" spans="1:70" s="46" customFormat="1">
      <c r="A19" s="34">
        <v>2005</v>
      </c>
      <c r="B19" s="34" t="s">
        <v>277</v>
      </c>
      <c r="C19" s="92" t="s">
        <v>278</v>
      </c>
      <c r="D19" s="93"/>
      <c r="E19" s="92">
        <v>1</v>
      </c>
      <c r="F19" s="92">
        <v>1</v>
      </c>
      <c r="G19" s="94">
        <v>102005</v>
      </c>
      <c r="H19" s="92"/>
      <c r="I19" s="92"/>
      <c r="J19" s="92">
        <v>105</v>
      </c>
      <c r="K19" s="92">
        <v>0</v>
      </c>
      <c r="L19" s="19">
        <v>2</v>
      </c>
      <c r="M19" s="19">
        <v>0</v>
      </c>
      <c r="N19" s="19"/>
      <c r="O19" s="19"/>
      <c r="P19" s="19">
        <v>1</v>
      </c>
      <c r="Q19" s="19"/>
      <c r="R19" s="19">
        <v>2</v>
      </c>
      <c r="S19" s="19">
        <v>99999999</v>
      </c>
      <c r="T19" s="113" t="s">
        <v>279</v>
      </c>
      <c r="U19" s="19"/>
      <c r="V19" s="19">
        <v>1</v>
      </c>
      <c r="W19" s="19">
        <v>6</v>
      </c>
      <c r="X19" s="19">
        <v>105</v>
      </c>
      <c r="Y19" s="19"/>
      <c r="Z19" s="19"/>
      <c r="AA19" s="19">
        <v>1500</v>
      </c>
      <c r="AB19" s="19"/>
      <c r="AC19" s="19">
        <v>666</v>
      </c>
      <c r="AD19" s="19"/>
      <c r="AE19" s="19">
        <v>5</v>
      </c>
      <c r="AF19" s="19"/>
      <c r="AG19" s="19">
        <v>19</v>
      </c>
      <c r="AH19" s="19">
        <v>11210</v>
      </c>
      <c r="AI19" s="19">
        <v>1</v>
      </c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 t="s">
        <v>280</v>
      </c>
      <c r="AU19" s="19"/>
      <c r="AV19" s="19">
        <v>100</v>
      </c>
      <c r="AW19" s="19"/>
      <c r="AX19" s="107" t="s">
        <v>144</v>
      </c>
      <c r="AY19" s="19"/>
      <c r="AZ19" s="19"/>
      <c r="BA19" s="19">
        <v>0</v>
      </c>
      <c r="BB19" s="19" t="s">
        <v>145</v>
      </c>
      <c r="BC19" s="19"/>
      <c r="BD19" s="19"/>
      <c r="BE19" s="46">
        <v>1</v>
      </c>
      <c r="BF19" s="46" t="s">
        <v>281</v>
      </c>
      <c r="BG19" s="46">
        <v>1</v>
      </c>
      <c r="BH19" s="46" t="s">
        <v>181</v>
      </c>
      <c r="BI19" s="46" t="s">
        <v>282</v>
      </c>
      <c r="BJ19" s="46" t="s">
        <v>149</v>
      </c>
      <c r="BK19" s="46" t="s">
        <v>283</v>
      </c>
      <c r="BL19" s="94">
        <v>112005</v>
      </c>
      <c r="BN19" s="46" t="s">
        <v>151</v>
      </c>
      <c r="BO19" s="46">
        <v>2.5</v>
      </c>
    </row>
    <row r="20" spans="1:70" s="46" customFormat="1">
      <c r="A20" s="34">
        <v>2006</v>
      </c>
      <c r="B20" s="34" t="s">
        <v>284</v>
      </c>
      <c r="C20" s="92" t="s">
        <v>285</v>
      </c>
      <c r="D20" s="93"/>
      <c r="E20" s="92"/>
      <c r="F20" s="92">
        <v>1</v>
      </c>
      <c r="G20" s="94">
        <v>102006</v>
      </c>
      <c r="H20" s="92"/>
      <c r="I20" s="92"/>
      <c r="J20" s="92">
        <v>101</v>
      </c>
      <c r="K20" s="92">
        <v>0</v>
      </c>
      <c r="L20" s="19">
        <v>2</v>
      </c>
      <c r="M20" s="19">
        <v>0</v>
      </c>
      <c r="N20" s="19"/>
      <c r="O20" s="19"/>
      <c r="P20" s="19">
        <v>1</v>
      </c>
      <c r="Q20" s="19"/>
      <c r="R20" s="19">
        <v>3</v>
      </c>
      <c r="S20" s="19">
        <v>99999999</v>
      </c>
      <c r="T20" s="113" t="s">
        <v>286</v>
      </c>
      <c r="U20" s="19"/>
      <c r="V20" s="19">
        <v>0</v>
      </c>
      <c r="W20" s="19">
        <v>4</v>
      </c>
      <c r="X20" s="19">
        <v>0</v>
      </c>
      <c r="Y20" s="19"/>
      <c r="Z20" s="19"/>
      <c r="AA20" s="19">
        <v>9400</v>
      </c>
      <c r="AB20" s="19"/>
      <c r="AC20" s="19">
        <v>2000</v>
      </c>
      <c r="AD20" s="19"/>
      <c r="AE20" s="19">
        <v>6</v>
      </c>
      <c r="AF20" s="19"/>
      <c r="AG20" s="113" t="s">
        <v>287</v>
      </c>
      <c r="AH20" s="19">
        <v>10710</v>
      </c>
      <c r="AI20" s="19">
        <v>1</v>
      </c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 t="s">
        <v>288</v>
      </c>
      <c r="AU20" s="19"/>
      <c r="AV20" s="19">
        <v>101</v>
      </c>
      <c r="AW20" s="19"/>
      <c r="AX20" s="107" t="s">
        <v>144</v>
      </c>
      <c r="AY20" s="19"/>
      <c r="AZ20" s="19"/>
      <c r="BA20" s="19">
        <v>0</v>
      </c>
      <c r="BB20" s="19" t="s">
        <v>145</v>
      </c>
      <c r="BC20" s="19"/>
      <c r="BD20" s="19"/>
      <c r="BE20" s="46">
        <v>1</v>
      </c>
      <c r="BF20" s="46" t="s">
        <v>289</v>
      </c>
      <c r="BG20" s="46">
        <v>0</v>
      </c>
      <c r="BH20" s="46" t="s">
        <v>147</v>
      </c>
      <c r="BI20" s="46" t="s">
        <v>290</v>
      </c>
      <c r="BJ20" s="46" t="s">
        <v>149</v>
      </c>
      <c r="BK20" s="46" t="s">
        <v>291</v>
      </c>
      <c r="BL20" s="94">
        <v>112006</v>
      </c>
      <c r="BN20" s="46" t="s">
        <v>151</v>
      </c>
      <c r="BO20" s="46">
        <v>3.5</v>
      </c>
    </row>
    <row r="21" spans="1:70" s="46" customFormat="1">
      <c r="A21" s="34">
        <v>2007</v>
      </c>
      <c r="B21" s="34" t="s">
        <v>292</v>
      </c>
      <c r="C21" s="92" t="s">
        <v>293</v>
      </c>
      <c r="D21" s="93"/>
      <c r="E21" s="92"/>
      <c r="F21" s="92">
        <v>2</v>
      </c>
      <c r="G21" s="94">
        <v>102007</v>
      </c>
      <c r="H21" s="92"/>
      <c r="I21" s="92"/>
      <c r="J21" s="92">
        <v>107</v>
      </c>
      <c r="K21" s="92">
        <v>0</v>
      </c>
      <c r="L21" s="19">
        <v>2</v>
      </c>
      <c r="M21" s="19">
        <v>0</v>
      </c>
      <c r="N21" s="19"/>
      <c r="O21" s="19"/>
      <c r="P21" s="19">
        <v>1</v>
      </c>
      <c r="Q21" s="19"/>
      <c r="R21" s="19">
        <v>2</v>
      </c>
      <c r="S21" s="19">
        <v>99999999</v>
      </c>
      <c r="T21" s="19" t="s">
        <v>268</v>
      </c>
      <c r="U21" s="19"/>
      <c r="V21" s="19">
        <v>0</v>
      </c>
      <c r="W21" s="19">
        <v>4</v>
      </c>
      <c r="X21" s="19" t="s">
        <v>141</v>
      </c>
      <c r="Y21" s="19" t="s">
        <v>142</v>
      </c>
      <c r="Z21" s="19"/>
      <c r="AA21" s="19">
        <v>1800</v>
      </c>
      <c r="AB21" s="19"/>
      <c r="AC21" s="19">
        <v>666</v>
      </c>
      <c r="AD21" s="19"/>
      <c r="AE21" s="19">
        <v>1</v>
      </c>
      <c r="AF21" s="19"/>
      <c r="AG21" s="19">
        <v>10</v>
      </c>
      <c r="AH21" s="19">
        <v>11710</v>
      </c>
      <c r="AI21" s="19">
        <v>1</v>
      </c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 t="s">
        <v>294</v>
      </c>
      <c r="AU21" s="19"/>
      <c r="AV21" s="19" t="s">
        <v>160</v>
      </c>
      <c r="AW21" s="19"/>
      <c r="AX21" s="107" t="s">
        <v>144</v>
      </c>
      <c r="AY21" s="19"/>
      <c r="AZ21" s="19"/>
      <c r="BA21" s="19">
        <v>10</v>
      </c>
      <c r="BB21" s="19" t="s">
        <v>145</v>
      </c>
      <c r="BC21" s="19"/>
      <c r="BD21" s="19"/>
      <c r="BE21" s="46">
        <v>1</v>
      </c>
      <c r="BF21" s="46" t="s">
        <v>295</v>
      </c>
      <c r="BG21" s="46">
        <v>0</v>
      </c>
      <c r="BH21" s="46" t="s">
        <v>181</v>
      </c>
      <c r="BI21" s="46" t="s">
        <v>296</v>
      </c>
      <c r="BJ21" s="46" t="s">
        <v>149</v>
      </c>
      <c r="BK21" s="46" t="s">
        <v>214</v>
      </c>
      <c r="BL21" s="94">
        <v>112007</v>
      </c>
      <c r="BO21" s="46">
        <v>2</v>
      </c>
    </row>
    <row r="22" spans="1:70" s="46" customFormat="1">
      <c r="A22" s="34">
        <v>2008</v>
      </c>
      <c r="B22" s="34" t="s">
        <v>297</v>
      </c>
      <c r="C22" s="92" t="s">
        <v>298</v>
      </c>
      <c r="D22" s="93"/>
      <c r="E22" s="92"/>
      <c r="F22" s="92">
        <v>1</v>
      </c>
      <c r="G22" s="94">
        <v>102008</v>
      </c>
      <c r="H22" s="92"/>
      <c r="I22" s="92"/>
      <c r="J22" s="92">
        <v>101</v>
      </c>
      <c r="K22" s="92">
        <v>0</v>
      </c>
      <c r="L22" s="19">
        <v>2</v>
      </c>
      <c r="M22" s="19">
        <v>0</v>
      </c>
      <c r="N22" s="19"/>
      <c r="O22" s="19"/>
      <c r="P22" s="19">
        <v>2</v>
      </c>
      <c r="Q22" s="19"/>
      <c r="R22" s="19">
        <v>4</v>
      </c>
      <c r="S22" s="19">
        <v>99999999</v>
      </c>
      <c r="T22" s="19" t="s">
        <v>299</v>
      </c>
      <c r="U22" s="19" t="s">
        <v>300</v>
      </c>
      <c r="V22" s="19" t="s">
        <v>157</v>
      </c>
      <c r="W22" s="19">
        <v>6</v>
      </c>
      <c r="X22" s="19" t="s">
        <v>141</v>
      </c>
      <c r="Y22" s="19"/>
      <c r="Z22" s="19"/>
      <c r="AA22" s="19">
        <v>1200</v>
      </c>
      <c r="AB22" s="19">
        <v>6000</v>
      </c>
      <c r="AC22" s="19">
        <v>1000</v>
      </c>
      <c r="AD22" s="19"/>
      <c r="AE22" s="19">
        <v>4</v>
      </c>
      <c r="AF22" s="19">
        <v>4</v>
      </c>
      <c r="AG22" s="19">
        <v>12</v>
      </c>
      <c r="AH22" s="19">
        <v>12510</v>
      </c>
      <c r="AI22" s="19">
        <v>1</v>
      </c>
      <c r="AJ22" s="19"/>
      <c r="AK22" s="19"/>
      <c r="AL22" s="19">
        <v>3</v>
      </c>
      <c r="AM22" s="102">
        <v>103</v>
      </c>
      <c r="AN22" s="19"/>
      <c r="AO22" s="116" t="s">
        <v>301</v>
      </c>
      <c r="AP22" t="s">
        <v>242</v>
      </c>
      <c r="AQ22" s="19" t="s">
        <v>302</v>
      </c>
      <c r="AR22" s="19" t="s">
        <v>303</v>
      </c>
      <c r="AS22" s="19">
        <v>0</v>
      </c>
      <c r="AT22" s="19" t="s">
        <v>304</v>
      </c>
      <c r="AU22" s="19"/>
      <c r="AV22" s="19">
        <v>100</v>
      </c>
      <c r="AW22" s="19"/>
      <c r="AX22" s="107" t="s">
        <v>144</v>
      </c>
      <c r="AY22" s="19"/>
      <c r="AZ22" s="19"/>
      <c r="BA22" s="19">
        <v>0</v>
      </c>
      <c r="BB22" s="19" t="s">
        <v>145</v>
      </c>
      <c r="BC22" s="19"/>
      <c r="BD22" s="19"/>
      <c r="BE22" s="46">
        <v>1</v>
      </c>
      <c r="BF22" s="46" t="s">
        <v>305</v>
      </c>
      <c r="BG22" s="46">
        <v>0</v>
      </c>
      <c r="BH22" s="46" t="s">
        <v>147</v>
      </c>
      <c r="BI22" s="46" t="s">
        <v>306</v>
      </c>
      <c r="BJ22" s="46" t="s">
        <v>307</v>
      </c>
      <c r="BK22" s="46" t="s">
        <v>308</v>
      </c>
      <c r="BL22" s="94">
        <v>112008</v>
      </c>
      <c r="BM22" s="46">
        <v>12511</v>
      </c>
      <c r="BO22" s="46">
        <v>4</v>
      </c>
      <c r="BR22" s="46" t="s">
        <v>165</v>
      </c>
    </row>
    <row r="23" spans="1:70" s="46" customFormat="1">
      <c r="A23" s="34">
        <v>2009</v>
      </c>
      <c r="B23" s="34" t="s">
        <v>309</v>
      </c>
      <c r="C23" s="92" t="s">
        <v>310</v>
      </c>
      <c r="D23" s="93"/>
      <c r="E23" s="92">
        <v>1</v>
      </c>
      <c r="F23" s="92">
        <v>1</v>
      </c>
      <c r="G23" s="94">
        <v>102009</v>
      </c>
      <c r="H23" s="92"/>
      <c r="I23" s="92"/>
      <c r="J23" s="92">
        <v>114</v>
      </c>
      <c r="K23" s="92">
        <v>0</v>
      </c>
      <c r="L23" s="19">
        <v>2</v>
      </c>
      <c r="M23" s="19">
        <v>0</v>
      </c>
      <c r="N23" s="19"/>
      <c r="O23" s="19"/>
      <c r="P23" s="19">
        <v>1</v>
      </c>
      <c r="Q23" s="19"/>
      <c r="R23" s="19">
        <v>2</v>
      </c>
      <c r="S23" s="19">
        <v>99999999</v>
      </c>
      <c r="T23" s="19" t="s">
        <v>299</v>
      </c>
      <c r="U23" s="113" t="s">
        <v>311</v>
      </c>
      <c r="V23" s="19" t="s">
        <v>253</v>
      </c>
      <c r="W23" s="19">
        <v>5</v>
      </c>
      <c r="X23" s="19" t="s">
        <v>141</v>
      </c>
      <c r="Y23" s="19"/>
      <c r="Z23" s="19"/>
      <c r="AA23" s="19">
        <v>1200</v>
      </c>
      <c r="AB23" s="19">
        <v>6000</v>
      </c>
      <c r="AC23" s="19">
        <v>1000</v>
      </c>
      <c r="AD23" s="19"/>
      <c r="AE23" s="19">
        <v>4</v>
      </c>
      <c r="AF23" s="19">
        <v>4</v>
      </c>
      <c r="AG23" s="19">
        <v>8</v>
      </c>
      <c r="AH23" s="19">
        <v>13010</v>
      </c>
      <c r="AI23" s="19">
        <v>1</v>
      </c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 t="s">
        <v>312</v>
      </c>
      <c r="AU23" s="19"/>
      <c r="AV23" s="19">
        <v>100</v>
      </c>
      <c r="AW23" s="19"/>
      <c r="AX23" s="107" t="s">
        <v>144</v>
      </c>
      <c r="AY23" s="19"/>
      <c r="AZ23" s="19"/>
      <c r="BA23" s="19">
        <v>0</v>
      </c>
      <c r="BB23" s="19" t="s">
        <v>211</v>
      </c>
      <c r="BC23" s="19"/>
      <c r="BD23" s="19"/>
      <c r="BE23" s="46">
        <v>1</v>
      </c>
      <c r="BF23" s="46" t="s">
        <v>313</v>
      </c>
      <c r="BG23" s="46">
        <v>0</v>
      </c>
      <c r="BH23" s="46" t="s">
        <v>147</v>
      </c>
      <c r="BI23" s="46" t="s">
        <v>314</v>
      </c>
      <c r="BJ23" s="46" t="s">
        <v>315</v>
      </c>
      <c r="BK23" s="46" t="s">
        <v>173</v>
      </c>
      <c r="BL23" s="94">
        <v>112009</v>
      </c>
      <c r="BO23" s="46">
        <v>2.5</v>
      </c>
      <c r="BR23" s="46" t="s">
        <v>165</v>
      </c>
    </row>
    <row r="24" spans="1:70" s="46" customFormat="1">
      <c r="A24" s="34">
        <v>2010</v>
      </c>
      <c r="B24" s="34" t="s">
        <v>316</v>
      </c>
      <c r="C24" s="92" t="s">
        <v>317</v>
      </c>
      <c r="D24" s="93"/>
      <c r="E24" s="92">
        <v>1</v>
      </c>
      <c r="F24" s="92">
        <v>1</v>
      </c>
      <c r="G24" s="94">
        <v>102010</v>
      </c>
      <c r="H24" s="92"/>
      <c r="I24" s="92"/>
      <c r="J24" s="92">
        <v>113</v>
      </c>
      <c r="K24" s="92">
        <v>0</v>
      </c>
      <c r="L24" s="19">
        <v>2</v>
      </c>
      <c r="M24" s="19">
        <v>0</v>
      </c>
      <c r="N24" s="19"/>
      <c r="O24" s="19"/>
      <c r="P24" s="19">
        <v>1</v>
      </c>
      <c r="Q24" s="19"/>
      <c r="R24" s="19">
        <v>3</v>
      </c>
      <c r="S24" s="19">
        <v>99999999</v>
      </c>
      <c r="T24" s="19" t="s">
        <v>318</v>
      </c>
      <c r="U24" s="19"/>
      <c r="V24" s="19" t="s">
        <v>157</v>
      </c>
      <c r="W24" s="19">
        <v>7</v>
      </c>
      <c r="X24" s="19">
        <v>110</v>
      </c>
      <c r="Y24" s="113" t="s">
        <v>269</v>
      </c>
      <c r="Z24" s="19"/>
      <c r="AA24" s="19">
        <v>7200</v>
      </c>
      <c r="AB24" s="19"/>
      <c r="AC24" s="19">
        <v>-1</v>
      </c>
      <c r="AD24" s="19"/>
      <c r="AE24" s="19">
        <v>14</v>
      </c>
      <c r="AF24" s="19"/>
      <c r="AG24" s="19" t="s">
        <v>319</v>
      </c>
      <c r="AH24" s="19">
        <v>12610</v>
      </c>
      <c r="AI24" s="19">
        <v>1</v>
      </c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 t="s">
        <v>320</v>
      </c>
      <c r="AU24" s="19"/>
      <c r="AV24" s="19">
        <v>100</v>
      </c>
      <c r="AW24" s="19"/>
      <c r="AX24" s="107" t="s">
        <v>321</v>
      </c>
      <c r="AY24" s="19"/>
      <c r="AZ24" s="19"/>
      <c r="BA24" s="19">
        <v>9</v>
      </c>
      <c r="BB24" s="19" t="s">
        <v>145</v>
      </c>
      <c r="BC24" s="19"/>
      <c r="BD24" s="19"/>
      <c r="BE24" s="46">
        <v>1</v>
      </c>
      <c r="BF24" s="46" t="s">
        <v>322</v>
      </c>
      <c r="BG24" s="46">
        <v>0</v>
      </c>
      <c r="BH24" s="46" t="s">
        <v>323</v>
      </c>
      <c r="BI24" s="46" t="s">
        <v>324</v>
      </c>
      <c r="BJ24" s="46" t="s">
        <v>149</v>
      </c>
      <c r="BK24" s="46" t="s">
        <v>325</v>
      </c>
      <c r="BL24" s="94">
        <v>112010</v>
      </c>
      <c r="BN24" s="46" t="s">
        <v>151</v>
      </c>
      <c r="BO24" s="46">
        <v>2.5</v>
      </c>
      <c r="BR24" s="46" t="s">
        <v>165</v>
      </c>
    </row>
    <row r="25" spans="1:70" s="46" customFormat="1">
      <c r="A25" s="96">
        <v>2011</v>
      </c>
      <c r="B25" s="96" t="s">
        <v>326</v>
      </c>
      <c r="C25" s="92" t="s">
        <v>230</v>
      </c>
      <c r="D25" s="93"/>
      <c r="E25" s="92"/>
      <c r="F25" s="92"/>
      <c r="G25" s="94">
        <v>101011</v>
      </c>
      <c r="H25" s="92"/>
      <c r="I25" s="92"/>
      <c r="J25" s="92">
        <v>124</v>
      </c>
      <c r="K25" s="92">
        <v>0</v>
      </c>
      <c r="L25" s="19">
        <v>1</v>
      </c>
      <c r="M25" s="19">
        <v>0</v>
      </c>
      <c r="N25" s="19"/>
      <c r="O25" s="19"/>
      <c r="P25" s="19">
        <v>2</v>
      </c>
      <c r="Q25" s="20"/>
      <c r="R25" s="19">
        <v>7</v>
      </c>
      <c r="S25" s="19">
        <v>99999999</v>
      </c>
      <c r="T25" s="19" t="s">
        <v>191</v>
      </c>
      <c r="U25" s="19"/>
      <c r="V25" s="19" t="s">
        <v>157</v>
      </c>
      <c r="W25" s="19">
        <v>6</v>
      </c>
      <c r="X25" s="19" t="s">
        <v>141</v>
      </c>
      <c r="Y25" s="19"/>
      <c r="Z25" s="19"/>
      <c r="AA25" s="19">
        <v>2000</v>
      </c>
      <c r="AB25" s="19"/>
      <c r="AC25" s="19">
        <v>600</v>
      </c>
      <c r="AD25" s="19"/>
      <c r="AE25" s="19">
        <v>4</v>
      </c>
      <c r="AF25" s="19"/>
      <c r="AG25" s="19">
        <v>10</v>
      </c>
      <c r="AH25" s="19">
        <v>12810</v>
      </c>
      <c r="AI25" s="19">
        <v>1</v>
      </c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 t="s">
        <v>233</v>
      </c>
      <c r="AU25" s="19"/>
      <c r="AV25" s="19">
        <v>135</v>
      </c>
      <c r="AW25" s="19"/>
      <c r="AX25" s="107" t="s">
        <v>144</v>
      </c>
      <c r="AY25" s="19"/>
      <c r="AZ25" s="19"/>
      <c r="BA25" s="19">
        <v>0</v>
      </c>
      <c r="BB25" s="19" t="s">
        <v>225</v>
      </c>
      <c r="BC25" s="19"/>
      <c r="BD25" s="19"/>
      <c r="BE25" s="46">
        <v>1</v>
      </c>
      <c r="BF25" s="46" t="s">
        <v>234</v>
      </c>
      <c r="BG25" s="46">
        <v>0</v>
      </c>
      <c r="BH25" s="46" t="s">
        <v>147</v>
      </c>
      <c r="BI25" s="46" t="s">
        <v>235</v>
      </c>
      <c r="BJ25" s="46" t="s">
        <v>149</v>
      </c>
      <c r="BK25" s="46" t="s">
        <v>173</v>
      </c>
      <c r="BL25" s="94">
        <v>111011</v>
      </c>
      <c r="BN25" s="46" t="s">
        <v>151</v>
      </c>
      <c r="BO25" s="46">
        <v>6</v>
      </c>
    </row>
    <row r="26" spans="1:70" s="46" customFormat="1">
      <c r="A26" s="34">
        <v>3001</v>
      </c>
      <c r="B26" s="97" t="s">
        <v>327</v>
      </c>
      <c r="C26" s="92" t="s">
        <v>328</v>
      </c>
      <c r="D26" s="37"/>
      <c r="E26" s="92"/>
      <c r="F26" s="92"/>
      <c r="G26" s="94">
        <v>103001</v>
      </c>
      <c r="H26" s="92"/>
      <c r="I26" s="92"/>
      <c r="J26" s="92">
        <v>102</v>
      </c>
      <c r="K26" s="92">
        <v>0</v>
      </c>
      <c r="L26" s="19">
        <v>3</v>
      </c>
      <c r="M26" s="19">
        <v>1</v>
      </c>
      <c r="N26" s="19">
        <v>0</v>
      </c>
      <c r="O26" s="19">
        <v>130</v>
      </c>
      <c r="P26" s="19">
        <v>1</v>
      </c>
      <c r="Q26" s="20"/>
      <c r="R26" s="19">
        <v>2</v>
      </c>
      <c r="S26" s="19">
        <v>99999999</v>
      </c>
      <c r="T26" s="19" t="s">
        <v>329</v>
      </c>
      <c r="U26" s="19"/>
      <c r="V26" s="19" t="s">
        <v>253</v>
      </c>
      <c r="W26" s="19">
        <v>4</v>
      </c>
      <c r="X26" s="19" t="s">
        <v>330</v>
      </c>
      <c r="Y26" s="119" t="s">
        <v>1062</v>
      </c>
      <c r="Z26" s="19"/>
      <c r="AA26" s="19">
        <v>4800</v>
      </c>
      <c r="AB26" s="19"/>
      <c r="AC26" s="19">
        <v>500</v>
      </c>
      <c r="AD26" s="19"/>
      <c r="AE26" s="19">
        <v>1</v>
      </c>
      <c r="AF26" s="19">
        <v>1</v>
      </c>
      <c r="AG26" s="19">
        <v>14</v>
      </c>
      <c r="AH26" s="19">
        <v>12410</v>
      </c>
      <c r="AI26" s="19">
        <v>1</v>
      </c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 t="s">
        <v>331</v>
      </c>
      <c r="AU26" s="19"/>
      <c r="AV26" s="19"/>
      <c r="AW26" s="19">
        <v>136</v>
      </c>
      <c r="AX26" s="107" t="s">
        <v>332</v>
      </c>
      <c r="AY26" s="19"/>
      <c r="AZ26" s="19"/>
      <c r="BA26" s="19">
        <v>19</v>
      </c>
      <c r="BB26" s="19" t="s">
        <v>333</v>
      </c>
      <c r="BC26" s="19"/>
      <c r="BD26" s="19"/>
      <c r="BE26" s="46">
        <v>1</v>
      </c>
      <c r="BF26" s="46" t="s">
        <v>334</v>
      </c>
      <c r="BG26" s="46">
        <v>0</v>
      </c>
      <c r="BH26" s="46" t="s">
        <v>147</v>
      </c>
      <c r="BI26" s="46" t="s">
        <v>335</v>
      </c>
      <c r="BJ26" s="46" t="s">
        <v>336</v>
      </c>
      <c r="BK26" s="46" t="s">
        <v>337</v>
      </c>
      <c r="BL26" s="94">
        <v>113001</v>
      </c>
      <c r="BO26" s="46">
        <v>3</v>
      </c>
    </row>
    <row r="27" spans="1:70" s="46" customFormat="1" ht="17.100000000000001" customHeight="1">
      <c r="A27" s="34">
        <v>3002</v>
      </c>
      <c r="B27" s="34" t="s">
        <v>338</v>
      </c>
      <c r="C27" s="92" t="s">
        <v>339</v>
      </c>
      <c r="D27" s="37"/>
      <c r="E27" s="92"/>
      <c r="F27" s="92"/>
      <c r="G27" s="94">
        <v>103002</v>
      </c>
      <c r="H27" s="92"/>
      <c r="I27" s="92"/>
      <c r="J27" s="92">
        <v>102</v>
      </c>
      <c r="K27" s="92">
        <v>0</v>
      </c>
      <c r="L27" s="19">
        <v>3</v>
      </c>
      <c r="M27" s="19">
        <v>1</v>
      </c>
      <c r="N27" s="19">
        <v>0</v>
      </c>
      <c r="O27" s="19">
        <v>230</v>
      </c>
      <c r="P27" s="19">
        <v>1</v>
      </c>
      <c r="Q27" s="20"/>
      <c r="R27" s="19">
        <v>4</v>
      </c>
      <c r="S27" s="19">
        <v>99999999</v>
      </c>
      <c r="T27" s="113" t="s">
        <v>340</v>
      </c>
      <c r="U27" s="19"/>
      <c r="V27" s="19">
        <v>0</v>
      </c>
      <c r="W27" s="19">
        <v>5</v>
      </c>
      <c r="X27" s="19" t="s">
        <v>341</v>
      </c>
      <c r="Y27" s="119" t="s">
        <v>1062</v>
      </c>
      <c r="Z27" s="19"/>
      <c r="AA27" s="19">
        <v>3000</v>
      </c>
      <c r="AB27" s="19"/>
      <c r="AC27" s="19">
        <v>800</v>
      </c>
      <c r="AD27" s="19"/>
      <c r="AE27" s="19">
        <v>0</v>
      </c>
      <c r="AF27" s="19"/>
      <c r="AG27" s="19">
        <v>10</v>
      </c>
      <c r="AH27" s="19">
        <v>10110</v>
      </c>
      <c r="AI27" s="19">
        <v>1</v>
      </c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 t="s">
        <v>342</v>
      </c>
      <c r="AU27" s="19"/>
      <c r="AV27" s="19"/>
      <c r="AW27" s="19"/>
      <c r="AX27" s="107"/>
      <c r="AY27" s="19"/>
      <c r="AZ27" s="19" t="s">
        <v>343</v>
      </c>
      <c r="BA27" s="19">
        <v>0</v>
      </c>
      <c r="BB27" s="19" t="s">
        <v>333</v>
      </c>
      <c r="BC27" s="19"/>
      <c r="BD27" s="19"/>
      <c r="BE27" s="46">
        <v>1</v>
      </c>
      <c r="BF27" s="46" t="s">
        <v>344</v>
      </c>
      <c r="BG27" s="46">
        <v>0</v>
      </c>
      <c r="BH27" s="46" t="s">
        <v>345</v>
      </c>
      <c r="BI27" s="46" t="s">
        <v>346</v>
      </c>
      <c r="BJ27" s="46" t="s">
        <v>149</v>
      </c>
      <c r="BK27" s="46" t="s">
        <v>347</v>
      </c>
      <c r="BL27" s="94">
        <v>113002</v>
      </c>
      <c r="BN27" s="46" t="s">
        <v>151</v>
      </c>
      <c r="BO27" s="46">
        <v>5</v>
      </c>
      <c r="BQ27" s="46" t="s">
        <v>152</v>
      </c>
    </row>
    <row r="28" spans="1:70" s="46" customFormat="1">
      <c r="A28" s="34">
        <v>3003</v>
      </c>
      <c r="B28" s="34" t="s">
        <v>348</v>
      </c>
      <c r="C28" s="92" t="s">
        <v>349</v>
      </c>
      <c r="D28" s="37"/>
      <c r="E28" s="92">
        <v>1</v>
      </c>
      <c r="F28" s="92"/>
      <c r="G28" s="94">
        <v>103003</v>
      </c>
      <c r="H28" s="92"/>
      <c r="I28" s="92"/>
      <c r="J28" s="92">
        <v>102</v>
      </c>
      <c r="K28" s="92">
        <v>0</v>
      </c>
      <c r="L28" s="19">
        <v>3</v>
      </c>
      <c r="M28" s="19">
        <v>1</v>
      </c>
      <c r="N28" s="19">
        <v>0</v>
      </c>
      <c r="O28" s="19">
        <v>130</v>
      </c>
      <c r="P28" s="19">
        <v>2</v>
      </c>
      <c r="Q28" s="20"/>
      <c r="R28" s="19">
        <v>2</v>
      </c>
      <c r="S28" s="19">
        <v>99999999</v>
      </c>
      <c r="T28" s="19" t="s">
        <v>251</v>
      </c>
      <c r="U28" s="115" t="s">
        <v>231</v>
      </c>
      <c r="V28" s="19" t="s">
        <v>350</v>
      </c>
      <c r="W28" s="19">
        <v>4</v>
      </c>
      <c r="X28" s="113" t="s">
        <v>178</v>
      </c>
      <c r="Y28" s="119" t="s">
        <v>1062</v>
      </c>
      <c r="Z28" s="19"/>
      <c r="AA28" s="19">
        <v>900</v>
      </c>
      <c r="AB28" s="19">
        <v>6000</v>
      </c>
      <c r="AC28" s="19">
        <v>500</v>
      </c>
      <c r="AD28" s="19"/>
      <c r="AE28" s="19">
        <v>3</v>
      </c>
      <c r="AF28" s="19">
        <v>5</v>
      </c>
      <c r="AG28" s="19">
        <v>10</v>
      </c>
      <c r="AH28" s="19">
        <v>10910</v>
      </c>
      <c r="AI28" s="19">
        <v>1</v>
      </c>
      <c r="AJ28" s="19">
        <v>10911</v>
      </c>
      <c r="AK28" s="19">
        <v>1</v>
      </c>
      <c r="AL28" s="19"/>
      <c r="AM28" s="19"/>
      <c r="AN28" s="19"/>
      <c r="AO28" s="19"/>
      <c r="AP28" s="19"/>
      <c r="AQ28" s="19"/>
      <c r="AR28" s="19"/>
      <c r="AS28" s="19"/>
      <c r="AT28" s="19" t="s">
        <v>351</v>
      </c>
      <c r="AU28" s="19"/>
      <c r="AV28" s="19"/>
      <c r="AW28" s="19"/>
      <c r="AX28" s="107"/>
      <c r="AY28" s="19"/>
      <c r="AZ28" s="115" t="s">
        <v>352</v>
      </c>
      <c r="BA28" s="19">
        <v>0</v>
      </c>
      <c r="BB28" s="19" t="s">
        <v>333</v>
      </c>
      <c r="BC28" s="19"/>
      <c r="BD28" s="19"/>
      <c r="BE28" s="46">
        <v>1</v>
      </c>
      <c r="BF28" s="46" t="s">
        <v>353</v>
      </c>
      <c r="BG28" s="46">
        <v>0</v>
      </c>
      <c r="BH28" s="46" t="s">
        <v>147</v>
      </c>
      <c r="BI28" s="46" t="s">
        <v>354</v>
      </c>
      <c r="BJ28" s="46" t="s">
        <v>355</v>
      </c>
      <c r="BK28" s="46" t="s">
        <v>356</v>
      </c>
      <c r="BL28" s="94">
        <v>113003</v>
      </c>
      <c r="BN28" s="46" t="s">
        <v>151</v>
      </c>
      <c r="BO28" s="46">
        <v>2.5</v>
      </c>
      <c r="BR28" s="46" t="s">
        <v>165</v>
      </c>
    </row>
    <row r="29" spans="1:70" s="46" customFormat="1">
      <c r="A29" s="34">
        <v>3004</v>
      </c>
      <c r="B29" s="34" t="s">
        <v>357</v>
      </c>
      <c r="C29" s="92" t="s">
        <v>358</v>
      </c>
      <c r="D29" s="37"/>
      <c r="E29" s="92"/>
      <c r="F29" s="92"/>
      <c r="G29" s="94">
        <v>103004</v>
      </c>
      <c r="H29" s="92"/>
      <c r="I29" s="92"/>
      <c r="J29" s="92">
        <v>104</v>
      </c>
      <c r="K29" s="92">
        <v>0</v>
      </c>
      <c r="L29" s="19">
        <v>3</v>
      </c>
      <c r="M29" s="19">
        <v>1</v>
      </c>
      <c r="N29" s="19">
        <v>0</v>
      </c>
      <c r="O29" s="19">
        <v>170</v>
      </c>
      <c r="P29" s="19">
        <v>1</v>
      </c>
      <c r="Q29" s="20"/>
      <c r="R29" s="19">
        <v>2</v>
      </c>
      <c r="S29" s="19">
        <v>99999999</v>
      </c>
      <c r="T29" s="113" t="s">
        <v>359</v>
      </c>
      <c r="U29" s="113" t="s">
        <v>360</v>
      </c>
      <c r="V29" s="19" t="s">
        <v>361</v>
      </c>
      <c r="W29" s="19">
        <v>4</v>
      </c>
      <c r="X29" s="113" t="s">
        <v>178</v>
      </c>
      <c r="Y29" s="119" t="s">
        <v>1063</v>
      </c>
      <c r="Z29" s="19"/>
      <c r="AA29" s="19">
        <v>600</v>
      </c>
      <c r="AB29" s="54">
        <v>2500</v>
      </c>
      <c r="AC29" s="19">
        <v>444</v>
      </c>
      <c r="AD29" s="19"/>
      <c r="AE29" s="19">
        <v>4</v>
      </c>
      <c r="AF29" s="19">
        <v>5</v>
      </c>
      <c r="AG29" s="19">
        <v>12</v>
      </c>
      <c r="AH29" s="19">
        <v>11310</v>
      </c>
      <c r="AI29" s="19">
        <v>1</v>
      </c>
      <c r="AJ29" s="19">
        <v>11311</v>
      </c>
      <c r="AK29" s="19">
        <v>1</v>
      </c>
      <c r="AL29" s="19"/>
      <c r="AM29" s="19"/>
      <c r="AN29" s="19"/>
      <c r="AO29" s="19"/>
      <c r="AP29" s="19"/>
      <c r="AQ29" s="19"/>
      <c r="AR29" s="19"/>
      <c r="AS29" s="19"/>
      <c r="AT29" s="19" t="s">
        <v>362</v>
      </c>
      <c r="AU29" s="19"/>
      <c r="AV29" s="19">
        <v>127</v>
      </c>
      <c r="AW29" s="19">
        <v>128</v>
      </c>
      <c r="AX29" s="107" t="s">
        <v>363</v>
      </c>
      <c r="AY29" s="19"/>
      <c r="AZ29" s="19"/>
      <c r="BA29" s="19">
        <v>0</v>
      </c>
      <c r="BB29" s="19" t="s">
        <v>333</v>
      </c>
      <c r="BC29" s="19"/>
      <c r="BD29" s="19"/>
      <c r="BE29" s="46">
        <v>1</v>
      </c>
      <c r="BF29" s="46" t="s">
        <v>364</v>
      </c>
      <c r="BG29" s="46">
        <v>0</v>
      </c>
      <c r="BH29" s="46" t="s">
        <v>147</v>
      </c>
      <c r="BI29" s="46" t="s">
        <v>365</v>
      </c>
      <c r="BJ29" s="46" t="s">
        <v>366</v>
      </c>
      <c r="BK29" s="46" t="s">
        <v>173</v>
      </c>
      <c r="BL29" s="94">
        <v>113004</v>
      </c>
      <c r="BO29" s="46">
        <v>3</v>
      </c>
    </row>
    <row r="30" spans="1:70" s="46" customFormat="1">
      <c r="A30" s="34">
        <v>3005</v>
      </c>
      <c r="B30" s="34" t="s">
        <v>367</v>
      </c>
      <c r="C30" s="92" t="s">
        <v>368</v>
      </c>
      <c r="D30" s="37"/>
      <c r="E30" s="92"/>
      <c r="F30" s="92"/>
      <c r="G30" s="94">
        <v>103005</v>
      </c>
      <c r="H30" s="92"/>
      <c r="I30" s="92"/>
      <c r="J30" s="92">
        <v>104</v>
      </c>
      <c r="K30" s="92">
        <v>0</v>
      </c>
      <c r="L30" s="19">
        <v>3</v>
      </c>
      <c r="M30" s="19">
        <v>1</v>
      </c>
      <c r="N30" s="19">
        <v>1</v>
      </c>
      <c r="O30" s="19">
        <v>200</v>
      </c>
      <c r="P30" s="19">
        <v>1</v>
      </c>
      <c r="Q30" s="20"/>
      <c r="R30" s="19">
        <v>2</v>
      </c>
      <c r="S30" s="19">
        <v>99999999</v>
      </c>
      <c r="T30" s="19" t="s">
        <v>360</v>
      </c>
      <c r="U30" s="19"/>
      <c r="V30" s="19">
        <v>0</v>
      </c>
      <c r="W30" s="19">
        <v>4</v>
      </c>
      <c r="X30" s="113" t="s">
        <v>369</v>
      </c>
      <c r="Y30" s="119" t="s">
        <v>1062</v>
      </c>
      <c r="Z30" s="19" t="s">
        <v>370</v>
      </c>
      <c r="AA30" s="19">
        <v>900</v>
      </c>
      <c r="AB30" s="19"/>
      <c r="AC30" s="19">
        <v>444</v>
      </c>
      <c r="AD30" s="19">
        <v>500</v>
      </c>
      <c r="AE30" s="19">
        <v>4</v>
      </c>
      <c r="AF30" s="19"/>
      <c r="AG30" s="19">
        <v>10</v>
      </c>
      <c r="AH30" s="19">
        <v>10510</v>
      </c>
      <c r="AI30" s="19">
        <v>1</v>
      </c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 t="s">
        <v>371</v>
      </c>
      <c r="AU30" s="19">
        <v>102</v>
      </c>
      <c r="AV30" s="19"/>
      <c r="AW30" s="19"/>
      <c r="AX30" s="107"/>
      <c r="AY30" s="19"/>
      <c r="AZ30" s="19" t="s">
        <v>372</v>
      </c>
      <c r="BA30" s="19">
        <v>1</v>
      </c>
      <c r="BB30" s="19" t="s">
        <v>333</v>
      </c>
      <c r="BC30" s="19"/>
      <c r="BD30" s="19"/>
      <c r="BE30" s="46">
        <v>1</v>
      </c>
      <c r="BF30" s="46" t="s">
        <v>373</v>
      </c>
      <c r="BG30" s="46">
        <v>0</v>
      </c>
      <c r="BH30" s="46" t="s">
        <v>203</v>
      </c>
      <c r="BI30" s="46" t="s">
        <v>374</v>
      </c>
      <c r="BJ30" s="46" t="s">
        <v>149</v>
      </c>
      <c r="BK30" s="46" t="s">
        <v>173</v>
      </c>
      <c r="BL30" s="94">
        <v>113005</v>
      </c>
      <c r="BN30" s="46" t="s">
        <v>151</v>
      </c>
      <c r="BO30" s="46">
        <v>3</v>
      </c>
      <c r="BP30" s="46" t="s">
        <v>174</v>
      </c>
    </row>
    <row r="31" spans="1:70" s="46" customFormat="1">
      <c r="A31" s="34">
        <v>3006</v>
      </c>
      <c r="B31" s="37" t="s">
        <v>375</v>
      </c>
      <c r="C31" s="92" t="s">
        <v>376</v>
      </c>
      <c r="D31" s="37"/>
      <c r="E31" s="92"/>
      <c r="F31" s="92"/>
      <c r="G31" s="94">
        <v>103006</v>
      </c>
      <c r="H31" s="92"/>
      <c r="I31" s="92"/>
      <c r="J31" s="92">
        <v>106</v>
      </c>
      <c r="K31" s="92">
        <v>0</v>
      </c>
      <c r="L31" s="19">
        <v>3</v>
      </c>
      <c r="M31" s="19">
        <v>1</v>
      </c>
      <c r="N31" s="19">
        <v>0</v>
      </c>
      <c r="O31" s="19">
        <v>130</v>
      </c>
      <c r="P31" s="19">
        <v>1</v>
      </c>
      <c r="Q31" s="20"/>
      <c r="R31" s="19">
        <v>2</v>
      </c>
      <c r="S31" s="19">
        <v>99999999</v>
      </c>
      <c r="T31" s="19" t="s">
        <v>251</v>
      </c>
      <c r="U31" s="19"/>
      <c r="V31" s="19">
        <v>0</v>
      </c>
      <c r="W31" s="19">
        <v>4</v>
      </c>
      <c r="X31" s="19" t="s">
        <v>377</v>
      </c>
      <c r="Y31" s="119" t="s">
        <v>1062</v>
      </c>
      <c r="Z31" s="19"/>
      <c r="AA31" s="19">
        <v>2400</v>
      </c>
      <c r="AB31" s="19"/>
      <c r="AC31" s="19">
        <v>500</v>
      </c>
      <c r="AD31" s="19"/>
      <c r="AE31" s="19">
        <v>5</v>
      </c>
      <c r="AF31" s="19"/>
      <c r="AG31" s="19">
        <v>10</v>
      </c>
      <c r="AH31" s="19">
        <v>11510</v>
      </c>
      <c r="AI31" s="19">
        <v>1</v>
      </c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 t="s">
        <v>378</v>
      </c>
      <c r="AU31" s="19"/>
      <c r="AV31" s="19"/>
      <c r="AW31" s="19"/>
      <c r="AX31" s="107" t="s">
        <v>379</v>
      </c>
      <c r="AY31" s="19"/>
      <c r="AZ31" s="19"/>
      <c r="BA31" s="19">
        <v>8</v>
      </c>
      <c r="BB31" s="19" t="s">
        <v>333</v>
      </c>
      <c r="BC31" s="19"/>
      <c r="BD31" s="19"/>
      <c r="BE31" s="46">
        <v>1</v>
      </c>
      <c r="BF31" s="46" t="s">
        <v>380</v>
      </c>
      <c r="BG31" s="46">
        <v>0</v>
      </c>
      <c r="BH31" s="46" t="s">
        <v>181</v>
      </c>
      <c r="BI31" s="46" t="s">
        <v>381</v>
      </c>
      <c r="BJ31" s="46" t="s">
        <v>149</v>
      </c>
      <c r="BK31" s="46" t="s">
        <v>173</v>
      </c>
      <c r="BL31" s="94">
        <v>113006</v>
      </c>
      <c r="BO31" s="46">
        <v>3.5</v>
      </c>
    </row>
    <row r="32" spans="1:70" s="46" customFormat="1" ht="15" customHeight="1">
      <c r="A32" s="34">
        <v>3007</v>
      </c>
      <c r="B32" s="37" t="s">
        <v>382</v>
      </c>
      <c r="C32" s="92" t="s">
        <v>383</v>
      </c>
      <c r="D32" s="37"/>
      <c r="E32" s="92"/>
      <c r="F32" s="92"/>
      <c r="G32" s="94">
        <v>103007</v>
      </c>
      <c r="H32" s="92"/>
      <c r="I32" s="92"/>
      <c r="J32" s="92">
        <v>101</v>
      </c>
      <c r="K32" s="92">
        <v>0</v>
      </c>
      <c r="L32" s="19">
        <v>3</v>
      </c>
      <c r="M32" s="19">
        <v>1</v>
      </c>
      <c r="N32" s="19">
        <v>0</v>
      </c>
      <c r="O32" s="19">
        <v>100</v>
      </c>
      <c r="P32" s="19">
        <v>1</v>
      </c>
      <c r="Q32" s="20"/>
      <c r="R32" s="19">
        <v>5</v>
      </c>
      <c r="S32" s="19">
        <v>99999999</v>
      </c>
      <c r="T32" s="113" t="s">
        <v>384</v>
      </c>
      <c r="U32" s="113" t="s">
        <v>300</v>
      </c>
      <c r="V32" s="19" t="s">
        <v>157</v>
      </c>
      <c r="W32" s="19">
        <v>6</v>
      </c>
      <c r="X32" s="19" t="s">
        <v>141</v>
      </c>
      <c r="Y32" s="119" t="s">
        <v>1062</v>
      </c>
      <c r="Z32" s="19"/>
      <c r="AA32" s="19">
        <v>1800</v>
      </c>
      <c r="AB32" s="19">
        <v>5000</v>
      </c>
      <c r="AC32" s="19">
        <v>666</v>
      </c>
      <c r="AD32" s="19"/>
      <c r="AE32" s="19">
        <v>2</v>
      </c>
      <c r="AF32" s="19">
        <v>4</v>
      </c>
      <c r="AG32" s="19">
        <v>10</v>
      </c>
      <c r="AH32" s="19">
        <v>12910</v>
      </c>
      <c r="AI32" s="19">
        <v>1</v>
      </c>
      <c r="AJ32" s="19">
        <v>12912</v>
      </c>
      <c r="AK32" s="19">
        <v>1</v>
      </c>
      <c r="AL32" s="19"/>
      <c r="AM32" s="19"/>
      <c r="AN32" s="19"/>
      <c r="AO32" s="19"/>
      <c r="AP32" s="19"/>
      <c r="AQ32" s="19"/>
      <c r="AR32" s="19"/>
      <c r="AS32" s="19"/>
      <c r="AT32" s="19" t="s">
        <v>385</v>
      </c>
      <c r="AU32" s="19">
        <v>126</v>
      </c>
      <c r="AV32" s="19"/>
      <c r="AW32" s="19"/>
      <c r="AX32" s="107"/>
      <c r="AY32" s="19"/>
      <c r="AZ32" s="117" t="s">
        <v>386</v>
      </c>
      <c r="BA32" s="19">
        <v>0</v>
      </c>
      <c r="BB32" s="19" t="s">
        <v>333</v>
      </c>
      <c r="BC32" s="19"/>
      <c r="BD32" s="19"/>
      <c r="BE32" s="46">
        <v>1</v>
      </c>
      <c r="BF32" s="46" t="s">
        <v>387</v>
      </c>
      <c r="BG32" s="46">
        <v>0</v>
      </c>
      <c r="BH32" s="46" t="s">
        <v>323</v>
      </c>
      <c r="BI32" s="46" t="s">
        <v>388</v>
      </c>
      <c r="BJ32" s="46" t="s">
        <v>149</v>
      </c>
      <c r="BK32" s="46" t="s">
        <v>389</v>
      </c>
      <c r="BL32" s="94">
        <v>113007</v>
      </c>
      <c r="BO32" s="46">
        <v>5</v>
      </c>
    </row>
    <row r="33" spans="1:70" s="46" customFormat="1" ht="15" customHeight="1">
      <c r="A33" s="96">
        <v>3008</v>
      </c>
      <c r="B33" s="96" t="s">
        <v>390</v>
      </c>
      <c r="C33" s="92" t="s">
        <v>383</v>
      </c>
      <c r="D33" s="37"/>
      <c r="E33" s="92"/>
      <c r="F33" s="92"/>
      <c r="G33" s="94">
        <v>103007</v>
      </c>
      <c r="H33" s="92"/>
      <c r="I33" s="92"/>
      <c r="J33" s="92">
        <v>101</v>
      </c>
      <c r="K33" s="92">
        <v>0</v>
      </c>
      <c r="L33" s="19">
        <v>3</v>
      </c>
      <c r="M33" s="19">
        <v>1</v>
      </c>
      <c r="N33" s="19">
        <v>0</v>
      </c>
      <c r="O33" s="19">
        <v>100</v>
      </c>
      <c r="P33" s="19">
        <v>1</v>
      </c>
      <c r="Q33" s="20"/>
      <c r="R33" s="19">
        <v>6</v>
      </c>
      <c r="S33" s="19">
        <v>99999999</v>
      </c>
      <c r="T33" s="113" t="s">
        <v>384</v>
      </c>
      <c r="U33" s="19"/>
      <c r="V33" s="19">
        <v>0</v>
      </c>
      <c r="W33" s="19">
        <v>6</v>
      </c>
      <c r="X33" s="19" t="s">
        <v>141</v>
      </c>
      <c r="Y33" s="19" t="s">
        <v>254</v>
      </c>
      <c r="Z33" s="19"/>
      <c r="AA33" s="19">
        <v>1800</v>
      </c>
      <c r="AB33" s="19"/>
      <c r="AC33" s="19">
        <v>666</v>
      </c>
      <c r="AD33" s="19"/>
      <c r="AE33" s="19">
        <v>2</v>
      </c>
      <c r="AF33" s="19"/>
      <c r="AG33" s="19">
        <v>10</v>
      </c>
      <c r="AH33" s="19">
        <v>12910</v>
      </c>
      <c r="AI33" s="19">
        <v>1</v>
      </c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 t="s">
        <v>385</v>
      </c>
      <c r="AU33" s="19">
        <v>126</v>
      </c>
      <c r="AV33" s="19"/>
      <c r="AW33" s="19"/>
      <c r="AX33" s="107"/>
      <c r="AY33" s="19"/>
      <c r="AZ33" s="117" t="s">
        <v>386</v>
      </c>
      <c r="BA33" s="19">
        <v>0</v>
      </c>
      <c r="BB33" s="19" t="s">
        <v>333</v>
      </c>
      <c r="BC33" s="19"/>
      <c r="BD33" s="19"/>
      <c r="BE33" s="46">
        <v>1</v>
      </c>
      <c r="BF33" s="46" t="s">
        <v>391</v>
      </c>
      <c r="BG33" s="46">
        <v>0</v>
      </c>
      <c r="BH33" s="46" t="s">
        <v>323</v>
      </c>
      <c r="BI33" s="46" t="s">
        <v>388</v>
      </c>
      <c r="BJ33" s="46" t="s">
        <v>149</v>
      </c>
      <c r="BK33" s="46" t="s">
        <v>389</v>
      </c>
      <c r="BL33" s="94">
        <v>113007</v>
      </c>
      <c r="BO33" s="46">
        <v>5</v>
      </c>
    </row>
    <row r="34" spans="1:70" s="46" customFormat="1">
      <c r="A34" s="96">
        <v>3009</v>
      </c>
      <c r="B34" s="96" t="s">
        <v>392</v>
      </c>
      <c r="C34" s="92" t="s">
        <v>376</v>
      </c>
      <c r="D34" s="37"/>
      <c r="E34" s="92"/>
      <c r="F34" s="92"/>
      <c r="G34" s="94">
        <v>103006</v>
      </c>
      <c r="H34" s="92"/>
      <c r="I34" s="92"/>
      <c r="J34" s="92">
        <v>106</v>
      </c>
      <c r="K34" s="92">
        <v>0</v>
      </c>
      <c r="L34" s="19">
        <v>3</v>
      </c>
      <c r="M34" s="19">
        <v>1</v>
      </c>
      <c r="N34" s="19">
        <v>0</v>
      </c>
      <c r="O34" s="19">
        <v>130</v>
      </c>
      <c r="P34" s="19">
        <v>1</v>
      </c>
      <c r="Q34" s="20"/>
      <c r="R34" s="19">
        <v>2</v>
      </c>
      <c r="S34" s="19">
        <v>99999999</v>
      </c>
      <c r="T34" s="19" t="s">
        <v>251</v>
      </c>
      <c r="U34" s="19"/>
      <c r="V34" s="19">
        <v>0</v>
      </c>
      <c r="W34" s="19">
        <v>4</v>
      </c>
      <c r="X34" s="19" t="s">
        <v>330</v>
      </c>
      <c r="Y34" s="19" t="s">
        <v>254</v>
      </c>
      <c r="Z34" s="19"/>
      <c r="AA34" s="19">
        <v>2400</v>
      </c>
      <c r="AB34" s="19"/>
      <c r="AC34" s="19">
        <v>500</v>
      </c>
      <c r="AD34" s="19"/>
      <c r="AE34" s="19">
        <v>5</v>
      </c>
      <c r="AF34" s="19"/>
      <c r="AG34" s="19">
        <v>10</v>
      </c>
      <c r="AH34" s="19">
        <v>11510</v>
      </c>
      <c r="AI34" s="19">
        <v>1</v>
      </c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 t="s">
        <v>378</v>
      </c>
      <c r="AU34" s="19"/>
      <c r="AV34" s="19"/>
      <c r="AW34" s="19"/>
      <c r="AX34" s="107" t="s">
        <v>393</v>
      </c>
      <c r="AY34" s="19"/>
      <c r="AZ34" s="19"/>
      <c r="BA34" s="19">
        <v>8</v>
      </c>
      <c r="BB34" s="19" t="s">
        <v>333</v>
      </c>
      <c r="BC34" s="19"/>
      <c r="BD34" s="19"/>
      <c r="BE34" s="46">
        <v>1</v>
      </c>
      <c r="BF34" s="46" t="s">
        <v>380</v>
      </c>
      <c r="BG34" s="46">
        <v>0</v>
      </c>
      <c r="BH34" s="46" t="s">
        <v>181</v>
      </c>
      <c r="BI34" s="46" t="s">
        <v>381</v>
      </c>
      <c r="BJ34" s="46" t="s">
        <v>149</v>
      </c>
      <c r="BK34" s="46" t="s">
        <v>173</v>
      </c>
      <c r="BL34" s="94">
        <v>113006</v>
      </c>
      <c r="BO34" s="46">
        <v>3.5</v>
      </c>
    </row>
    <row r="35" spans="1:70" s="46" customFormat="1" ht="14.25">
      <c r="A35" s="34">
        <v>4001</v>
      </c>
      <c r="B35" s="39" t="s">
        <v>394</v>
      </c>
      <c r="C35" s="92" t="s">
        <v>395</v>
      </c>
      <c r="D35" s="19"/>
      <c r="E35" s="92"/>
      <c r="F35" s="92"/>
      <c r="G35" s="94">
        <v>104001</v>
      </c>
      <c r="H35" s="92">
        <v>3</v>
      </c>
      <c r="I35" s="92"/>
      <c r="J35" s="92">
        <v>103</v>
      </c>
      <c r="K35" s="92">
        <v>2</v>
      </c>
      <c r="L35" s="19">
        <v>4</v>
      </c>
      <c r="M35" s="19">
        <v>0</v>
      </c>
      <c r="N35" s="19"/>
      <c r="O35" s="19"/>
      <c r="P35" s="19">
        <v>1</v>
      </c>
      <c r="Q35" s="19"/>
      <c r="R35" s="19">
        <v>3</v>
      </c>
      <c r="S35" s="19">
        <v>99999999</v>
      </c>
      <c r="T35" s="19" t="s">
        <v>251</v>
      </c>
      <c r="U35" s="19" t="s">
        <v>300</v>
      </c>
      <c r="V35" s="19" t="s">
        <v>157</v>
      </c>
      <c r="W35" s="19">
        <v>3</v>
      </c>
      <c r="X35" s="19" t="s">
        <v>141</v>
      </c>
      <c r="Y35" s="19"/>
      <c r="Z35" s="19"/>
      <c r="AA35" s="19">
        <v>1200</v>
      </c>
      <c r="AB35" s="19">
        <v>7200</v>
      </c>
      <c r="AC35" s="19">
        <v>1200</v>
      </c>
      <c r="AD35" s="19"/>
      <c r="AE35" s="19">
        <v>4</v>
      </c>
      <c r="AF35" s="19">
        <v>2</v>
      </c>
      <c r="AG35" s="19">
        <v>10</v>
      </c>
      <c r="AH35" s="19">
        <v>10410</v>
      </c>
      <c r="AI35" s="19">
        <v>1</v>
      </c>
      <c r="AJ35" s="19" t="s">
        <v>396</v>
      </c>
      <c r="AK35" s="19">
        <v>1</v>
      </c>
      <c r="AL35" s="19"/>
      <c r="AM35" s="19"/>
      <c r="AN35" s="19"/>
      <c r="AO35" s="19"/>
      <c r="AP35" s="19"/>
      <c r="AQ35" s="19"/>
      <c r="AR35" s="19"/>
      <c r="AS35" s="19"/>
      <c r="AT35" s="19" t="s">
        <v>397</v>
      </c>
      <c r="AU35" s="19"/>
      <c r="AV35" s="19"/>
      <c r="AW35" s="19"/>
      <c r="AX35" s="115" t="s">
        <v>398</v>
      </c>
      <c r="AY35" s="19"/>
      <c r="AZ35" s="19"/>
      <c r="BA35" s="19">
        <v>17</v>
      </c>
      <c r="BB35" s="19" t="s">
        <v>399</v>
      </c>
      <c r="BC35" s="19"/>
      <c r="BD35" s="19"/>
      <c r="BE35" s="46">
        <v>1</v>
      </c>
      <c r="BF35" s="46" t="s">
        <v>400</v>
      </c>
      <c r="BG35" s="46">
        <v>1</v>
      </c>
      <c r="BH35" s="46" t="s">
        <v>323</v>
      </c>
      <c r="BI35" s="46" t="s">
        <v>401</v>
      </c>
      <c r="BJ35" s="46" t="s">
        <v>402</v>
      </c>
      <c r="BK35" s="46" t="s">
        <v>403</v>
      </c>
      <c r="BL35" s="94">
        <v>114001</v>
      </c>
      <c r="BN35" s="46" t="s">
        <v>151</v>
      </c>
      <c r="BO35" s="46">
        <v>2</v>
      </c>
      <c r="BP35" s="46" t="s">
        <v>174</v>
      </c>
      <c r="BR35" s="46" t="s">
        <v>165</v>
      </c>
    </row>
    <row r="36" spans="1:70" s="46" customFormat="1" ht="14.25">
      <c r="A36" s="34">
        <v>4002</v>
      </c>
      <c r="B36" s="39" t="s">
        <v>404</v>
      </c>
      <c r="C36" s="92" t="s">
        <v>405</v>
      </c>
      <c r="D36" s="19"/>
      <c r="E36" s="92"/>
      <c r="F36" s="92"/>
      <c r="G36" s="94">
        <v>104002</v>
      </c>
      <c r="H36" s="92"/>
      <c r="I36" s="92"/>
      <c r="J36" s="92">
        <v>116</v>
      </c>
      <c r="K36" s="92">
        <v>2</v>
      </c>
      <c r="L36" s="19">
        <v>4</v>
      </c>
      <c r="M36" s="19">
        <v>0</v>
      </c>
      <c r="N36" s="19"/>
      <c r="O36" s="19"/>
      <c r="P36" s="19">
        <v>1</v>
      </c>
      <c r="Q36" s="19"/>
      <c r="R36" s="19">
        <v>3</v>
      </c>
      <c r="S36" s="19">
        <v>99999999</v>
      </c>
      <c r="T36" s="19" t="s">
        <v>406</v>
      </c>
      <c r="U36" s="19" t="s">
        <v>407</v>
      </c>
      <c r="V36" s="19" t="s">
        <v>253</v>
      </c>
      <c r="W36" s="19">
        <v>2</v>
      </c>
      <c r="X36" s="19">
        <v>110</v>
      </c>
      <c r="Y36" s="19"/>
      <c r="Z36" s="19"/>
      <c r="AA36" s="19">
        <v>900</v>
      </c>
      <c r="AB36" s="19">
        <v>6000</v>
      </c>
      <c r="AC36" s="19">
        <v>1333</v>
      </c>
      <c r="AD36" s="19"/>
      <c r="AE36" s="19">
        <v>3</v>
      </c>
      <c r="AF36" s="19">
        <v>3</v>
      </c>
      <c r="AG36" s="19">
        <v>10</v>
      </c>
      <c r="AH36" s="19">
        <v>11110</v>
      </c>
      <c r="AI36" s="19">
        <v>1</v>
      </c>
      <c r="AJ36" s="19" t="s">
        <v>408</v>
      </c>
      <c r="AK36" s="19">
        <v>1</v>
      </c>
      <c r="AL36" s="19"/>
      <c r="AM36" s="19"/>
      <c r="AN36" s="19"/>
      <c r="AO36" s="19"/>
      <c r="AP36" s="19"/>
      <c r="AQ36" s="19"/>
      <c r="AR36" s="19"/>
      <c r="AS36" s="19"/>
      <c r="AT36" s="19" t="s">
        <v>409</v>
      </c>
      <c r="AU36" s="19"/>
      <c r="AV36" s="19"/>
      <c r="AW36" s="19"/>
      <c r="AX36" s="107">
        <v>15</v>
      </c>
      <c r="AY36" s="19"/>
      <c r="AZ36" s="19"/>
      <c r="BA36" s="19">
        <v>6</v>
      </c>
      <c r="BB36" s="19" t="s">
        <v>410</v>
      </c>
      <c r="BC36" s="19"/>
      <c r="BD36" s="19"/>
      <c r="BE36" s="46">
        <v>1</v>
      </c>
      <c r="BF36" s="46" t="s">
        <v>411</v>
      </c>
      <c r="BG36" s="46">
        <v>1</v>
      </c>
      <c r="BH36" s="46" t="s">
        <v>147</v>
      </c>
      <c r="BI36" s="46" t="s">
        <v>412</v>
      </c>
      <c r="BJ36" s="46" t="s">
        <v>413</v>
      </c>
      <c r="BK36" s="46" t="s">
        <v>414</v>
      </c>
      <c r="BL36" s="94">
        <v>114002</v>
      </c>
      <c r="BN36" s="46" t="s">
        <v>151</v>
      </c>
      <c r="BO36" s="46">
        <v>3.5</v>
      </c>
      <c r="BQ36" s="46" t="s">
        <v>152</v>
      </c>
      <c r="BR36" s="46" t="s">
        <v>165</v>
      </c>
    </row>
    <row r="37" spans="1:70" s="46" customFormat="1" ht="14.25">
      <c r="A37" s="34">
        <v>4003</v>
      </c>
      <c r="B37" s="98" t="s">
        <v>415</v>
      </c>
      <c r="C37" s="92" t="s">
        <v>416</v>
      </c>
      <c r="D37" s="19"/>
      <c r="E37" s="92"/>
      <c r="F37" s="92"/>
      <c r="G37" s="94">
        <v>104003</v>
      </c>
      <c r="H37" s="92"/>
      <c r="I37" s="92"/>
      <c r="J37" s="92">
        <v>119</v>
      </c>
      <c r="K37" s="92">
        <v>2</v>
      </c>
      <c r="L37" s="19">
        <v>4</v>
      </c>
      <c r="M37" s="19">
        <v>0</v>
      </c>
      <c r="N37" s="19"/>
      <c r="O37" s="19"/>
      <c r="P37" s="19">
        <v>1</v>
      </c>
      <c r="Q37" s="19"/>
      <c r="R37" s="19">
        <v>3</v>
      </c>
      <c r="S37" s="19">
        <v>99999999</v>
      </c>
      <c r="T37" s="19" t="s">
        <v>406</v>
      </c>
      <c r="U37" s="19" t="s">
        <v>407</v>
      </c>
      <c r="V37" s="19" t="s">
        <v>253</v>
      </c>
      <c r="W37" s="19">
        <v>2</v>
      </c>
      <c r="X37" s="19" t="s">
        <v>141</v>
      </c>
      <c r="Y37" s="19" t="s">
        <v>254</v>
      </c>
      <c r="Z37" s="19"/>
      <c r="AA37" s="19">
        <v>1200</v>
      </c>
      <c r="AB37" s="19">
        <v>8000</v>
      </c>
      <c r="AC37" s="19">
        <v>1333</v>
      </c>
      <c r="AD37" s="19"/>
      <c r="AE37" s="19">
        <v>5</v>
      </c>
      <c r="AF37" s="19">
        <v>5</v>
      </c>
      <c r="AG37" s="19">
        <v>12</v>
      </c>
      <c r="AH37" s="19">
        <v>13310</v>
      </c>
      <c r="AI37" s="19">
        <v>1</v>
      </c>
      <c r="AJ37" s="103" t="s">
        <v>417</v>
      </c>
      <c r="AK37" s="19">
        <v>1</v>
      </c>
      <c r="AL37" s="19"/>
      <c r="AM37" s="19"/>
      <c r="AN37" s="19"/>
      <c r="AO37" s="19"/>
      <c r="AP37" s="19"/>
      <c r="AQ37" s="19"/>
      <c r="AR37" s="19"/>
      <c r="AS37" s="19"/>
      <c r="AT37" s="19" t="s">
        <v>418</v>
      </c>
      <c r="AU37" s="19"/>
      <c r="AV37" s="19"/>
      <c r="AW37" s="19"/>
      <c r="AX37" s="107">
        <v>15</v>
      </c>
      <c r="AY37" s="19"/>
      <c r="AZ37" s="19"/>
      <c r="BA37" s="19">
        <v>13</v>
      </c>
      <c r="BB37" s="19" t="s">
        <v>410</v>
      </c>
      <c r="BC37" s="19"/>
      <c r="BD37" s="19"/>
      <c r="BE37" s="46">
        <v>1</v>
      </c>
      <c r="BF37" s="46" t="s">
        <v>419</v>
      </c>
      <c r="BG37" s="46">
        <v>0</v>
      </c>
      <c r="BH37" s="46" t="s">
        <v>147</v>
      </c>
      <c r="BI37" s="46" t="s">
        <v>420</v>
      </c>
      <c r="BJ37" s="46" t="s">
        <v>421</v>
      </c>
      <c r="BK37" s="46" t="s">
        <v>422</v>
      </c>
      <c r="BL37" s="94">
        <v>114003</v>
      </c>
      <c r="BO37" s="46">
        <v>3.5</v>
      </c>
      <c r="BR37" s="46" t="s">
        <v>165</v>
      </c>
    </row>
    <row r="38" spans="1:70" s="46" customFormat="1" ht="14.25">
      <c r="A38" s="34">
        <v>4004</v>
      </c>
      <c r="B38" s="98" t="s">
        <v>423</v>
      </c>
      <c r="C38" s="92" t="s">
        <v>424</v>
      </c>
      <c r="D38" s="19"/>
      <c r="E38" s="92"/>
      <c r="F38" s="92"/>
      <c r="G38" s="94">
        <v>104004</v>
      </c>
      <c r="H38" s="92"/>
      <c r="I38" s="92"/>
      <c r="J38" s="92">
        <v>110</v>
      </c>
      <c r="K38" s="92">
        <v>2</v>
      </c>
      <c r="L38" s="19">
        <v>4</v>
      </c>
      <c r="M38" s="19">
        <v>0</v>
      </c>
      <c r="N38" s="19"/>
      <c r="O38" s="19"/>
      <c r="P38" s="19">
        <v>1</v>
      </c>
      <c r="Q38" s="19"/>
      <c r="R38" s="19">
        <v>4</v>
      </c>
      <c r="S38" s="19">
        <v>99999999</v>
      </c>
      <c r="T38" s="19" t="s">
        <v>268</v>
      </c>
      <c r="U38" s="19" t="s">
        <v>268</v>
      </c>
      <c r="V38" s="19" t="s">
        <v>253</v>
      </c>
      <c r="W38" s="19">
        <v>6</v>
      </c>
      <c r="X38" s="19" t="s">
        <v>269</v>
      </c>
      <c r="Y38" s="19" t="s">
        <v>254</v>
      </c>
      <c r="Z38" s="19"/>
      <c r="AA38" s="19">
        <v>5000</v>
      </c>
      <c r="AB38" s="19">
        <v>5000</v>
      </c>
      <c r="AC38" s="19">
        <v>1000</v>
      </c>
      <c r="AD38" s="19"/>
      <c r="AE38" s="19">
        <v>4</v>
      </c>
      <c r="AF38" s="19">
        <v>4</v>
      </c>
      <c r="AG38" s="19">
        <v>14</v>
      </c>
      <c r="AH38" s="19">
        <v>0</v>
      </c>
      <c r="AI38" s="19"/>
      <c r="AJ38" s="19" t="s">
        <v>270</v>
      </c>
      <c r="AK38" s="19">
        <v>1</v>
      </c>
      <c r="AL38" s="19"/>
      <c r="AM38" s="19"/>
      <c r="AN38" s="19"/>
      <c r="AO38" s="19"/>
      <c r="AP38" s="19"/>
      <c r="AQ38" s="19"/>
      <c r="AR38" s="19"/>
      <c r="AS38" s="19"/>
      <c r="AT38" s="19" t="s">
        <v>425</v>
      </c>
      <c r="AU38" s="19"/>
      <c r="AV38" s="19">
        <v>100</v>
      </c>
      <c r="AW38" s="19"/>
      <c r="AX38" s="107" t="s">
        <v>144</v>
      </c>
      <c r="AY38" s="19"/>
      <c r="AZ38" s="19"/>
      <c r="BA38" s="19">
        <v>5</v>
      </c>
      <c r="BB38" s="19" t="s">
        <v>426</v>
      </c>
      <c r="BC38" s="19">
        <v>2</v>
      </c>
      <c r="BD38" s="19"/>
      <c r="BE38" s="46">
        <v>1</v>
      </c>
      <c r="BF38" s="46" t="s">
        <v>427</v>
      </c>
      <c r="BG38" s="46">
        <v>0</v>
      </c>
      <c r="BH38" s="46" t="s">
        <v>181</v>
      </c>
      <c r="BI38" s="46" t="s">
        <v>428</v>
      </c>
      <c r="BJ38" s="46" t="s">
        <v>429</v>
      </c>
      <c r="BK38" s="46" t="s">
        <v>276</v>
      </c>
      <c r="BL38" s="94">
        <v>114004</v>
      </c>
      <c r="BN38" s="46" t="s">
        <v>151</v>
      </c>
      <c r="BO38" s="46">
        <v>4</v>
      </c>
      <c r="BQ38" s="46" t="s">
        <v>152</v>
      </c>
    </row>
    <row r="39" spans="1:70" s="46" customFormat="1" ht="14.25">
      <c r="A39" s="34">
        <v>4005</v>
      </c>
      <c r="B39" s="39" t="s">
        <v>430</v>
      </c>
      <c r="C39" s="92" t="s">
        <v>431</v>
      </c>
      <c r="D39" s="19"/>
      <c r="E39" s="92"/>
      <c r="F39" s="92"/>
      <c r="G39" s="94">
        <v>104005</v>
      </c>
      <c r="H39" s="92">
        <v>2</v>
      </c>
      <c r="I39" s="92"/>
      <c r="J39" s="92">
        <v>109</v>
      </c>
      <c r="K39" s="92">
        <v>2</v>
      </c>
      <c r="L39" s="19">
        <v>4</v>
      </c>
      <c r="M39" s="19">
        <v>0</v>
      </c>
      <c r="N39" s="19"/>
      <c r="O39" s="19"/>
      <c r="P39" s="19">
        <v>1</v>
      </c>
      <c r="Q39" s="19"/>
      <c r="R39" s="19">
        <v>2</v>
      </c>
      <c r="S39" s="19">
        <v>99999999</v>
      </c>
      <c r="T39" s="113" t="s">
        <v>432</v>
      </c>
      <c r="U39" s="19"/>
      <c r="V39" s="19">
        <v>0</v>
      </c>
      <c r="W39" s="19">
        <v>3</v>
      </c>
      <c r="X39" s="117" t="s">
        <v>433</v>
      </c>
      <c r="Y39" s="19" t="s">
        <v>254</v>
      </c>
      <c r="Z39" s="19"/>
      <c r="AA39" s="19">
        <v>7200</v>
      </c>
      <c r="AB39" s="19"/>
      <c r="AC39" s="19">
        <v>800</v>
      </c>
      <c r="AD39" s="19"/>
      <c r="AE39" s="19">
        <v>5</v>
      </c>
      <c r="AF39" s="19"/>
      <c r="AG39" s="19">
        <v>19</v>
      </c>
      <c r="AH39" s="19">
        <v>12010</v>
      </c>
      <c r="AI39" s="19">
        <v>1</v>
      </c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 t="s">
        <v>434</v>
      </c>
      <c r="AU39" s="19"/>
      <c r="AV39" s="19" t="s">
        <v>435</v>
      </c>
      <c r="AW39" s="19"/>
      <c r="AX39" s="107">
        <v>15</v>
      </c>
      <c r="AY39" s="19"/>
      <c r="AZ39" s="19"/>
      <c r="BA39" s="19">
        <v>3</v>
      </c>
      <c r="BB39" s="19" t="s">
        <v>436</v>
      </c>
      <c r="BC39" s="19"/>
      <c r="BD39" s="19"/>
      <c r="BE39" s="46">
        <v>1</v>
      </c>
      <c r="BF39" s="46" t="s">
        <v>437</v>
      </c>
      <c r="BG39" s="46">
        <v>0</v>
      </c>
      <c r="BH39" s="46" t="s">
        <v>147</v>
      </c>
      <c r="BI39" s="46" t="s">
        <v>438</v>
      </c>
      <c r="BJ39" s="46" t="s">
        <v>149</v>
      </c>
      <c r="BK39" s="46" t="s">
        <v>439</v>
      </c>
      <c r="BL39" s="94">
        <v>114005</v>
      </c>
      <c r="BN39" s="46" t="s">
        <v>151</v>
      </c>
      <c r="BO39" s="46">
        <v>3</v>
      </c>
    </row>
    <row r="40" spans="1:70" s="46" customFormat="1" ht="14.25">
      <c r="A40" s="34">
        <v>4006</v>
      </c>
      <c r="B40" s="98" t="s">
        <v>440</v>
      </c>
      <c r="C40" s="92" t="s">
        <v>441</v>
      </c>
      <c r="D40" s="19"/>
      <c r="E40" s="92"/>
      <c r="F40" s="92"/>
      <c r="G40" s="94">
        <v>104006</v>
      </c>
      <c r="H40" s="92">
        <v>2</v>
      </c>
      <c r="I40" s="92"/>
      <c r="J40" s="92">
        <v>117</v>
      </c>
      <c r="K40" s="92">
        <v>2</v>
      </c>
      <c r="L40" s="19">
        <v>4</v>
      </c>
      <c r="M40" s="19">
        <v>0</v>
      </c>
      <c r="N40" s="19"/>
      <c r="O40" s="19"/>
      <c r="P40" s="19">
        <v>1</v>
      </c>
      <c r="Q40" s="19"/>
      <c r="R40" s="19">
        <v>2</v>
      </c>
      <c r="S40" s="19">
        <v>99999999</v>
      </c>
      <c r="T40" s="113" t="s">
        <v>442</v>
      </c>
      <c r="U40" s="113" t="s">
        <v>251</v>
      </c>
      <c r="V40" s="113" t="s">
        <v>253</v>
      </c>
      <c r="W40" s="19">
        <v>1</v>
      </c>
      <c r="X40" s="19" t="s">
        <v>141</v>
      </c>
      <c r="Y40" s="19" t="s">
        <v>443</v>
      </c>
      <c r="Z40" s="19"/>
      <c r="AA40" s="19">
        <v>1200</v>
      </c>
      <c r="AB40" s="19">
        <v>5200</v>
      </c>
      <c r="AC40" s="19">
        <v>400</v>
      </c>
      <c r="AD40" s="19"/>
      <c r="AE40" s="19">
        <v>1</v>
      </c>
      <c r="AF40" s="19">
        <v>1</v>
      </c>
      <c r="AG40" s="19">
        <v>10</v>
      </c>
      <c r="AH40" s="19">
        <v>13410</v>
      </c>
      <c r="AI40" s="19">
        <v>1</v>
      </c>
      <c r="AJ40" s="19">
        <v>13411</v>
      </c>
      <c r="AK40" s="19">
        <v>1</v>
      </c>
      <c r="AL40" s="19"/>
      <c r="AM40" s="19"/>
      <c r="AN40" s="19"/>
      <c r="AO40" s="19"/>
      <c r="AP40" s="19"/>
      <c r="AQ40" s="19"/>
      <c r="AR40" s="19"/>
      <c r="AS40" s="19"/>
      <c r="AT40" s="19" t="s">
        <v>444</v>
      </c>
      <c r="AU40" s="19"/>
      <c r="AV40" s="19"/>
      <c r="AW40" s="19"/>
      <c r="AX40" s="107" t="s">
        <v>445</v>
      </c>
      <c r="AY40" s="19"/>
      <c r="AZ40" s="19"/>
      <c r="BA40" s="19">
        <v>18</v>
      </c>
      <c r="BB40" s="19" t="s">
        <v>446</v>
      </c>
      <c r="BC40" s="19"/>
      <c r="BD40" s="19"/>
      <c r="BE40" s="46">
        <v>1</v>
      </c>
      <c r="BF40" s="46" t="s">
        <v>447</v>
      </c>
      <c r="BG40" s="46">
        <v>0</v>
      </c>
      <c r="BH40" s="46" t="s">
        <v>323</v>
      </c>
      <c r="BI40" s="46" t="s">
        <v>448</v>
      </c>
      <c r="BJ40" s="46" t="s">
        <v>449</v>
      </c>
      <c r="BK40" s="46" t="s">
        <v>403</v>
      </c>
      <c r="BL40" s="94">
        <v>114006</v>
      </c>
      <c r="BO40" s="46">
        <v>2</v>
      </c>
    </row>
    <row r="41" spans="1:70" s="46" customFormat="1" ht="14.25">
      <c r="A41" s="34">
        <v>4007</v>
      </c>
      <c r="B41" s="98" t="s">
        <v>450</v>
      </c>
      <c r="C41" s="92" t="s">
        <v>451</v>
      </c>
      <c r="D41" s="19"/>
      <c r="E41" s="92"/>
      <c r="F41" s="92"/>
      <c r="G41" s="94">
        <v>104007</v>
      </c>
      <c r="H41" s="92"/>
      <c r="I41" s="92"/>
      <c r="J41" s="92">
        <v>118</v>
      </c>
      <c r="K41" s="92">
        <v>2</v>
      </c>
      <c r="L41" s="19">
        <v>4</v>
      </c>
      <c r="M41" s="19">
        <v>0</v>
      </c>
      <c r="N41" s="19"/>
      <c r="O41" s="19"/>
      <c r="P41" s="19">
        <v>1</v>
      </c>
      <c r="Q41" s="19"/>
      <c r="R41" s="19">
        <v>2</v>
      </c>
      <c r="S41" s="19">
        <v>99999999</v>
      </c>
      <c r="T41" s="113" t="s">
        <v>251</v>
      </c>
      <c r="U41" s="19"/>
      <c r="V41" s="19">
        <v>0</v>
      </c>
      <c r="W41" s="19">
        <v>1</v>
      </c>
      <c r="X41" s="19" t="s">
        <v>141</v>
      </c>
      <c r="Y41" s="19"/>
      <c r="Z41" s="19"/>
      <c r="AA41" s="19">
        <v>1200</v>
      </c>
      <c r="AB41" s="19"/>
      <c r="AC41" s="19">
        <v>900</v>
      </c>
      <c r="AD41" s="19"/>
      <c r="AE41" s="19">
        <v>1</v>
      </c>
      <c r="AF41" s="19"/>
      <c r="AG41" s="19">
        <v>10</v>
      </c>
      <c r="AH41" s="19">
        <v>0</v>
      </c>
      <c r="AI41" s="19">
        <v>1</v>
      </c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 t="s">
        <v>452</v>
      </c>
      <c r="AU41" s="19"/>
      <c r="AV41" s="19"/>
      <c r="AW41" s="19"/>
      <c r="AX41" s="107">
        <v>15</v>
      </c>
      <c r="AY41" s="19"/>
      <c r="AZ41" s="19"/>
      <c r="BA41" s="19">
        <v>12</v>
      </c>
      <c r="BB41" s="19" t="s">
        <v>453</v>
      </c>
      <c r="BC41" s="19"/>
      <c r="BD41" s="19"/>
      <c r="BE41" s="46">
        <v>1</v>
      </c>
      <c r="BF41" s="46" t="s">
        <v>454</v>
      </c>
      <c r="BG41" s="46">
        <v>0</v>
      </c>
      <c r="BH41" s="46" t="s">
        <v>181</v>
      </c>
      <c r="BI41" s="46" t="s">
        <v>455</v>
      </c>
      <c r="BJ41" s="46" t="s">
        <v>149</v>
      </c>
      <c r="BK41" s="46" t="s">
        <v>403</v>
      </c>
      <c r="BL41" s="94">
        <v>114007</v>
      </c>
      <c r="BO41" s="46">
        <v>2.5</v>
      </c>
    </row>
  </sheetData>
  <autoFilter ref="A1:BP41"/>
  <phoneticPr fontId="22" type="noConversion"/>
  <pageMargins left="0.69930555555555596" right="0.69930555555555596" top="0.75" bottom="0.75" header="0.3" footer="0.3"/>
  <pageSetup paperSize="9" orientation="portrait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FC203"/>
  <sheetViews>
    <sheetView workbookViewId="0">
      <pane ySplit="3" topLeftCell="A4" activePane="bottomLeft" state="frozen"/>
      <selection pane="bottomLeft" sqref="A1:B13"/>
    </sheetView>
  </sheetViews>
  <sheetFormatPr defaultColWidth="9" defaultRowHeight="13.5"/>
  <cols>
    <col min="1" max="1" width="5.25" style="2" customWidth="1"/>
    <col min="2" max="2" width="17.25" style="2" customWidth="1"/>
    <col min="3" max="3" width="12.5" customWidth="1"/>
    <col min="4" max="16383" width="9" style="2"/>
  </cols>
  <sheetData>
    <row r="1" spans="1:3" ht="14.25">
      <c r="A1" s="1" t="s">
        <v>456</v>
      </c>
      <c r="B1" s="1" t="s">
        <v>457</v>
      </c>
      <c r="C1" s="50" t="s">
        <v>458</v>
      </c>
    </row>
    <row r="2" spans="1:3">
      <c r="A2" s="1" t="s">
        <v>459</v>
      </c>
      <c r="B2" s="1" t="s">
        <v>460</v>
      </c>
      <c r="C2" s="58" t="s">
        <v>461</v>
      </c>
    </row>
    <row r="3" spans="1:3">
      <c r="A3" s="1" t="s">
        <v>130</v>
      </c>
      <c r="B3" s="1" t="s">
        <v>130</v>
      </c>
      <c r="C3" s="89" t="s">
        <v>130</v>
      </c>
    </row>
    <row r="4" spans="1:3" ht="14.25">
      <c r="A4" s="2">
        <v>1</v>
      </c>
      <c r="B4" s="2">
        <v>16</v>
      </c>
      <c r="C4" s="90">
        <v>206</v>
      </c>
    </row>
    <row r="5" spans="1:3" ht="14.25">
      <c r="A5" s="2">
        <v>2</v>
      </c>
      <c r="B5" s="2">
        <v>33</v>
      </c>
      <c r="C5" s="90">
        <v>218</v>
      </c>
    </row>
    <row r="6" spans="1:3" ht="14.25">
      <c r="A6" s="2">
        <v>3</v>
      </c>
      <c r="B6" s="2">
        <v>33</v>
      </c>
      <c r="C6" s="90">
        <v>225</v>
      </c>
    </row>
    <row r="7" spans="1:3" ht="14.25">
      <c r="A7" s="2">
        <v>4</v>
      </c>
      <c r="B7" s="2">
        <v>41</v>
      </c>
      <c r="C7" s="90">
        <v>231</v>
      </c>
    </row>
    <row r="8" spans="1:3" ht="14.25">
      <c r="A8" s="2">
        <v>5</v>
      </c>
      <c r="B8" s="2">
        <v>50</v>
      </c>
      <c r="C8" s="90">
        <v>237</v>
      </c>
    </row>
    <row r="9" spans="1:3" ht="14.25">
      <c r="A9" s="2">
        <v>6</v>
      </c>
      <c r="B9" s="2">
        <v>50</v>
      </c>
      <c r="C9" s="90">
        <v>243</v>
      </c>
    </row>
    <row r="10" spans="1:3" ht="14.25">
      <c r="A10" s="2">
        <v>7</v>
      </c>
      <c r="B10" s="2">
        <v>58</v>
      </c>
      <c r="C10" s="90">
        <v>250</v>
      </c>
    </row>
    <row r="11" spans="1:3" ht="14.25">
      <c r="A11" s="2">
        <v>8</v>
      </c>
      <c r="B11" s="2">
        <v>83</v>
      </c>
      <c r="C11" s="90">
        <v>256</v>
      </c>
    </row>
    <row r="12" spans="1:3" ht="14.25">
      <c r="A12" s="2">
        <v>9</v>
      </c>
      <c r="B12" s="2">
        <v>83</v>
      </c>
      <c r="C12" s="90">
        <v>262</v>
      </c>
    </row>
    <row r="13" spans="1:3" ht="14.25">
      <c r="A13" s="2">
        <v>10</v>
      </c>
      <c r="B13" s="2">
        <v>83</v>
      </c>
      <c r="C13" s="90">
        <v>268</v>
      </c>
    </row>
    <row r="14" spans="1:3" ht="14.25">
      <c r="A14" s="2">
        <v>11</v>
      </c>
      <c r="B14" s="2">
        <v>100</v>
      </c>
      <c r="C14" s="90">
        <v>275</v>
      </c>
    </row>
    <row r="15" spans="1:3" ht="14.25">
      <c r="A15" s="2">
        <v>12</v>
      </c>
      <c r="B15" s="2">
        <v>100</v>
      </c>
      <c r="C15" s="90">
        <v>281</v>
      </c>
    </row>
    <row r="16" spans="1:3" ht="14.25">
      <c r="A16" s="2">
        <v>13</v>
      </c>
      <c r="B16" s="2">
        <v>110</v>
      </c>
      <c r="C16" s="90">
        <v>293</v>
      </c>
    </row>
    <row r="17" spans="1:3" ht="14.25">
      <c r="A17" s="2">
        <v>14</v>
      </c>
      <c r="B17" s="2">
        <v>120</v>
      </c>
      <c r="C17" s="90">
        <v>300</v>
      </c>
    </row>
    <row r="18" spans="1:3" ht="14.25">
      <c r="A18" s="2">
        <v>15</v>
      </c>
      <c r="B18" s="2">
        <v>130</v>
      </c>
      <c r="C18" s="90">
        <v>306</v>
      </c>
    </row>
    <row r="19" spans="1:3" ht="14.25">
      <c r="A19" s="2">
        <v>16</v>
      </c>
      <c r="B19" s="2">
        <v>140</v>
      </c>
      <c r="C19" s="90">
        <v>318</v>
      </c>
    </row>
    <row r="20" spans="1:3" ht="14.25">
      <c r="A20" s="2">
        <v>17</v>
      </c>
      <c r="B20" s="2">
        <v>150</v>
      </c>
      <c r="C20" s="90">
        <v>325</v>
      </c>
    </row>
    <row r="21" spans="1:3" ht="14.25">
      <c r="A21" s="2">
        <v>18</v>
      </c>
      <c r="B21" s="2">
        <v>150</v>
      </c>
      <c r="C21" s="90">
        <v>331</v>
      </c>
    </row>
    <row r="22" spans="1:3" ht="14.25">
      <c r="A22" s="2">
        <v>19</v>
      </c>
      <c r="B22" s="2">
        <v>160</v>
      </c>
      <c r="C22" s="90">
        <v>343</v>
      </c>
    </row>
    <row r="23" spans="1:3" ht="14.25">
      <c r="A23" s="2">
        <v>20</v>
      </c>
      <c r="B23" s="2">
        <v>200</v>
      </c>
      <c r="C23" s="90">
        <v>350</v>
      </c>
    </row>
    <row r="24" spans="1:3" ht="14.25">
      <c r="A24" s="2">
        <v>21</v>
      </c>
      <c r="B24" s="2">
        <v>250</v>
      </c>
      <c r="C24" s="90">
        <v>362</v>
      </c>
    </row>
    <row r="25" spans="1:3" ht="14.25">
      <c r="A25" s="2">
        <v>22</v>
      </c>
      <c r="B25" s="2">
        <v>300</v>
      </c>
      <c r="C25" s="90">
        <v>368</v>
      </c>
    </row>
    <row r="26" spans="1:3" ht="14.25">
      <c r="A26" s="2">
        <v>23</v>
      </c>
      <c r="B26" s="2">
        <v>350</v>
      </c>
      <c r="C26" s="90">
        <v>381</v>
      </c>
    </row>
    <row r="27" spans="1:3" ht="14.25">
      <c r="A27" s="2">
        <v>24</v>
      </c>
      <c r="B27" s="2">
        <v>400</v>
      </c>
      <c r="C27" s="90">
        <v>393</v>
      </c>
    </row>
    <row r="28" spans="1:3" ht="14.25">
      <c r="A28" s="2">
        <v>25</v>
      </c>
      <c r="B28" s="2">
        <v>450</v>
      </c>
      <c r="C28" s="90">
        <v>400</v>
      </c>
    </row>
    <row r="29" spans="1:3" ht="14.25">
      <c r="A29" s="2">
        <v>26</v>
      </c>
      <c r="B29" s="2">
        <v>500</v>
      </c>
      <c r="C29" s="90">
        <v>412</v>
      </c>
    </row>
    <row r="30" spans="1:3" ht="14.25">
      <c r="A30" s="2">
        <v>27</v>
      </c>
      <c r="B30" s="2">
        <v>550</v>
      </c>
      <c r="C30" s="90">
        <v>425</v>
      </c>
    </row>
    <row r="31" spans="1:3" ht="14.25">
      <c r="A31" s="2">
        <v>28</v>
      </c>
      <c r="B31" s="2">
        <v>600</v>
      </c>
      <c r="C31" s="90">
        <v>431</v>
      </c>
    </row>
    <row r="32" spans="1:3" ht="14.25">
      <c r="A32" s="2">
        <v>29</v>
      </c>
      <c r="B32" s="2">
        <v>650</v>
      </c>
      <c r="C32" s="90">
        <v>443</v>
      </c>
    </row>
    <row r="33" spans="1:3" ht="14.25">
      <c r="A33" s="2">
        <v>30</v>
      </c>
      <c r="B33" s="2">
        <v>1200</v>
      </c>
      <c r="C33" s="90">
        <v>456</v>
      </c>
    </row>
    <row r="34" spans="1:3" ht="14.25">
      <c r="A34" s="2">
        <v>31</v>
      </c>
      <c r="B34" s="2">
        <v>1800</v>
      </c>
      <c r="C34" s="90">
        <v>468</v>
      </c>
    </row>
    <row r="35" spans="1:3" ht="14.25">
      <c r="A35" s="2">
        <v>32</v>
      </c>
      <c r="B35" s="2">
        <v>1950</v>
      </c>
      <c r="C35" s="90">
        <v>481</v>
      </c>
    </row>
    <row r="36" spans="1:3" ht="14.25">
      <c r="A36" s="2">
        <v>33</v>
      </c>
      <c r="B36" s="2">
        <v>2200</v>
      </c>
      <c r="C36" s="90">
        <v>493</v>
      </c>
    </row>
    <row r="37" spans="1:3" ht="14.25">
      <c r="A37" s="2">
        <v>34</v>
      </c>
      <c r="B37" s="2">
        <v>2400</v>
      </c>
      <c r="C37" s="90">
        <v>506</v>
      </c>
    </row>
    <row r="38" spans="1:3" ht="14.25">
      <c r="A38" s="2">
        <v>35</v>
      </c>
      <c r="B38" s="2">
        <v>2700</v>
      </c>
      <c r="C38" s="90">
        <v>518</v>
      </c>
    </row>
    <row r="39" spans="1:3" ht="14.25">
      <c r="A39" s="2">
        <v>36</v>
      </c>
      <c r="B39" s="2">
        <v>2800</v>
      </c>
      <c r="C39" s="90">
        <v>537</v>
      </c>
    </row>
    <row r="40" spans="1:3" ht="14.25">
      <c r="A40" s="2">
        <v>37</v>
      </c>
      <c r="B40" s="2">
        <v>3100</v>
      </c>
      <c r="C40" s="90">
        <v>550</v>
      </c>
    </row>
    <row r="41" spans="1:3" ht="14.25">
      <c r="A41" s="2">
        <v>38</v>
      </c>
      <c r="B41" s="2">
        <v>3300</v>
      </c>
      <c r="C41" s="90">
        <v>562</v>
      </c>
    </row>
    <row r="42" spans="1:3" ht="14.25">
      <c r="A42" s="2">
        <v>39</v>
      </c>
      <c r="B42" s="2">
        <v>3600</v>
      </c>
      <c r="C42" s="90">
        <v>575</v>
      </c>
    </row>
    <row r="43" spans="1:3" ht="14.25">
      <c r="A43" s="2">
        <v>40</v>
      </c>
      <c r="B43" s="2">
        <v>4500</v>
      </c>
      <c r="C43" s="90">
        <v>587</v>
      </c>
    </row>
    <row r="44" spans="1:3" ht="14.25">
      <c r="A44" s="2">
        <v>41</v>
      </c>
      <c r="B44" s="2">
        <v>5100</v>
      </c>
      <c r="C44" s="90">
        <v>606</v>
      </c>
    </row>
    <row r="45" spans="1:3" ht="14.25">
      <c r="A45" s="2">
        <v>42</v>
      </c>
      <c r="B45" s="2">
        <v>5500</v>
      </c>
      <c r="C45" s="90">
        <v>625</v>
      </c>
    </row>
    <row r="46" spans="1:3" ht="14.25">
      <c r="A46" s="2">
        <v>43</v>
      </c>
      <c r="B46" s="2">
        <v>6100</v>
      </c>
      <c r="C46" s="90">
        <v>643</v>
      </c>
    </row>
    <row r="47" spans="1:3" ht="14.25">
      <c r="A47" s="2">
        <v>44</v>
      </c>
      <c r="B47" s="2">
        <v>6700</v>
      </c>
      <c r="C47" s="90">
        <v>662</v>
      </c>
    </row>
    <row r="48" spans="1:3" ht="14.25">
      <c r="A48" s="2">
        <v>45</v>
      </c>
      <c r="B48" s="2">
        <v>7200</v>
      </c>
      <c r="C48" s="90">
        <v>675</v>
      </c>
    </row>
    <row r="49" spans="1:3" ht="14.25">
      <c r="A49" s="2">
        <v>46</v>
      </c>
      <c r="B49" s="2">
        <v>7800</v>
      </c>
      <c r="C49" s="90">
        <v>693</v>
      </c>
    </row>
    <row r="50" spans="1:3" ht="14.25">
      <c r="A50" s="2">
        <v>47</v>
      </c>
      <c r="B50" s="2">
        <v>8200</v>
      </c>
      <c r="C50" s="90">
        <v>712</v>
      </c>
    </row>
    <row r="51" spans="1:3" ht="14.25">
      <c r="A51" s="2">
        <v>48</v>
      </c>
      <c r="B51" s="2">
        <v>8800</v>
      </c>
      <c r="C51" s="90">
        <v>731</v>
      </c>
    </row>
    <row r="52" spans="1:3" ht="14.25">
      <c r="A52" s="2">
        <v>49</v>
      </c>
      <c r="B52" s="2">
        <v>9400</v>
      </c>
      <c r="C52" s="90">
        <v>750</v>
      </c>
    </row>
    <row r="53" spans="1:3" ht="14.25">
      <c r="A53" s="2">
        <v>50</v>
      </c>
      <c r="B53" s="2">
        <v>11100</v>
      </c>
      <c r="C53" s="90">
        <v>768</v>
      </c>
    </row>
    <row r="54" spans="1:3" ht="14.25">
      <c r="A54" s="2">
        <v>51</v>
      </c>
      <c r="B54" s="2">
        <v>11700</v>
      </c>
      <c r="C54" s="90">
        <v>787</v>
      </c>
    </row>
    <row r="55" spans="1:3" ht="14.25">
      <c r="A55" s="2">
        <v>52</v>
      </c>
      <c r="B55" s="2">
        <v>12300</v>
      </c>
      <c r="C55" s="90">
        <v>812</v>
      </c>
    </row>
    <row r="56" spans="1:3" ht="14.25">
      <c r="A56" s="2">
        <v>53</v>
      </c>
      <c r="B56" s="2">
        <v>12900</v>
      </c>
      <c r="C56" s="90">
        <v>837</v>
      </c>
    </row>
    <row r="57" spans="1:3" ht="14.25">
      <c r="A57" s="2">
        <v>54</v>
      </c>
      <c r="B57" s="2">
        <v>13500</v>
      </c>
      <c r="C57" s="90">
        <v>856</v>
      </c>
    </row>
    <row r="58" spans="1:3" ht="14.25">
      <c r="A58" s="2">
        <v>55</v>
      </c>
      <c r="B58" s="2">
        <v>14100</v>
      </c>
      <c r="C58" s="90">
        <v>881</v>
      </c>
    </row>
    <row r="59" spans="1:3" ht="14.25">
      <c r="A59" s="2">
        <v>56</v>
      </c>
      <c r="B59" s="2">
        <v>14700</v>
      </c>
      <c r="C59" s="90">
        <v>906</v>
      </c>
    </row>
    <row r="60" spans="1:3" ht="14.25">
      <c r="A60" s="2">
        <v>57</v>
      </c>
      <c r="B60" s="2">
        <v>15300</v>
      </c>
      <c r="C60" s="90">
        <v>925</v>
      </c>
    </row>
    <row r="61" spans="1:3" ht="14.25">
      <c r="A61" s="2">
        <v>58</v>
      </c>
      <c r="B61" s="2">
        <v>15900</v>
      </c>
      <c r="C61" s="90">
        <v>950</v>
      </c>
    </row>
    <row r="62" spans="1:3" ht="14.25">
      <c r="A62" s="2">
        <v>59</v>
      </c>
      <c r="B62" s="2">
        <v>16500</v>
      </c>
      <c r="C62" s="90">
        <v>975</v>
      </c>
    </row>
    <row r="63" spans="1:3" ht="14.25">
      <c r="A63" s="2">
        <v>60</v>
      </c>
      <c r="B63" s="2">
        <v>21300</v>
      </c>
      <c r="C63" s="90">
        <v>993</v>
      </c>
    </row>
    <row r="64" spans="1:3" ht="14.25">
      <c r="A64" s="2">
        <v>61</v>
      </c>
      <c r="B64" s="2">
        <v>22000</v>
      </c>
      <c r="C64" s="90">
        <v>1025</v>
      </c>
    </row>
    <row r="65" spans="1:3" ht="14.25">
      <c r="A65" s="2">
        <v>62</v>
      </c>
      <c r="B65" s="2">
        <v>22800</v>
      </c>
      <c r="C65" s="90">
        <v>1056</v>
      </c>
    </row>
    <row r="66" spans="1:3" ht="14.25">
      <c r="A66" s="2">
        <v>63</v>
      </c>
      <c r="B66" s="2">
        <v>23500</v>
      </c>
      <c r="C66" s="90">
        <v>1081</v>
      </c>
    </row>
    <row r="67" spans="1:3" ht="14.25">
      <c r="A67" s="2">
        <v>64</v>
      </c>
      <c r="B67" s="2">
        <v>25000</v>
      </c>
      <c r="C67" s="90">
        <v>1112</v>
      </c>
    </row>
    <row r="68" spans="1:3" ht="14.25">
      <c r="A68" s="2">
        <v>65</v>
      </c>
      <c r="B68" s="2">
        <v>26500</v>
      </c>
      <c r="C68" s="90">
        <v>1143</v>
      </c>
    </row>
    <row r="69" spans="1:3" ht="14.25">
      <c r="A69" s="2">
        <v>66</v>
      </c>
      <c r="B69" s="2">
        <v>28000</v>
      </c>
      <c r="C69" s="90">
        <v>1175</v>
      </c>
    </row>
    <row r="70" spans="1:3" ht="14.25">
      <c r="A70" s="2">
        <v>67</v>
      </c>
      <c r="B70" s="2">
        <v>29500</v>
      </c>
      <c r="C70" s="90">
        <v>1206</v>
      </c>
    </row>
    <row r="71" spans="1:3" ht="14.25">
      <c r="A71" s="2">
        <v>68</v>
      </c>
      <c r="B71" s="2">
        <v>31000</v>
      </c>
      <c r="C71" s="90">
        <v>1231</v>
      </c>
    </row>
    <row r="72" spans="1:3" ht="14.25">
      <c r="A72" s="2">
        <v>69</v>
      </c>
      <c r="B72" s="2">
        <v>32500</v>
      </c>
      <c r="C72" s="90">
        <v>1262</v>
      </c>
    </row>
    <row r="73" spans="1:3" ht="14.25">
      <c r="A73" s="2">
        <v>70</v>
      </c>
      <c r="B73" s="2">
        <v>40900</v>
      </c>
      <c r="C73" s="90">
        <v>1293</v>
      </c>
    </row>
    <row r="74" spans="1:3" ht="14.25">
      <c r="A74" s="2">
        <v>71</v>
      </c>
      <c r="B74" s="2">
        <v>55900</v>
      </c>
      <c r="C74" s="90">
        <v>1331</v>
      </c>
    </row>
    <row r="75" spans="1:3" ht="14.25">
      <c r="A75" s="2">
        <v>72</v>
      </c>
      <c r="B75" s="2">
        <v>68100</v>
      </c>
      <c r="C75" s="90">
        <v>1368</v>
      </c>
    </row>
    <row r="76" spans="1:3" ht="14.25">
      <c r="A76" s="2">
        <v>73</v>
      </c>
      <c r="B76" s="2">
        <v>78900</v>
      </c>
      <c r="C76" s="90">
        <v>1406</v>
      </c>
    </row>
    <row r="77" spans="1:3" ht="14.25">
      <c r="A77" s="2">
        <v>74</v>
      </c>
      <c r="B77" s="2">
        <v>97500</v>
      </c>
      <c r="C77" s="90">
        <v>1450</v>
      </c>
    </row>
    <row r="78" spans="1:3" ht="14.25">
      <c r="A78" s="2">
        <v>75</v>
      </c>
      <c r="B78" s="2">
        <v>101100</v>
      </c>
      <c r="C78" s="90">
        <v>1487</v>
      </c>
    </row>
    <row r="79" spans="1:3" ht="14.25">
      <c r="A79" s="2">
        <v>76</v>
      </c>
      <c r="B79" s="2">
        <v>104800</v>
      </c>
      <c r="C79" s="90">
        <v>1525</v>
      </c>
    </row>
    <row r="80" spans="1:3" ht="14.25">
      <c r="A80" s="2">
        <v>77</v>
      </c>
      <c r="B80" s="2">
        <v>108700</v>
      </c>
      <c r="C80" s="90">
        <v>1562</v>
      </c>
    </row>
    <row r="81" spans="1:3" ht="14.25">
      <c r="A81" s="2">
        <v>78</v>
      </c>
      <c r="B81" s="2">
        <v>112800</v>
      </c>
      <c r="C81" s="90">
        <v>1600</v>
      </c>
    </row>
    <row r="82" spans="1:3" ht="14.25">
      <c r="A82" s="2">
        <v>79</v>
      </c>
      <c r="B82" s="2">
        <v>116800</v>
      </c>
      <c r="C82" s="90">
        <v>1643</v>
      </c>
    </row>
    <row r="83" spans="1:3" ht="14.25">
      <c r="A83" s="2">
        <v>80</v>
      </c>
      <c r="B83" s="2">
        <v>121200</v>
      </c>
      <c r="C83" s="90">
        <v>1681</v>
      </c>
    </row>
    <row r="84" spans="1:3" ht="14.25">
      <c r="A84" s="2">
        <v>81</v>
      </c>
      <c r="B84" s="2">
        <v>144700</v>
      </c>
      <c r="C84" s="90">
        <v>1731</v>
      </c>
    </row>
    <row r="85" spans="1:3" ht="14.25">
      <c r="A85" s="2">
        <v>82</v>
      </c>
      <c r="B85" s="2">
        <v>149200</v>
      </c>
      <c r="C85" s="90">
        <v>1781</v>
      </c>
    </row>
    <row r="86" spans="1:3" ht="14.25">
      <c r="A86" s="2">
        <v>83</v>
      </c>
      <c r="B86" s="2">
        <v>153700</v>
      </c>
      <c r="C86" s="90">
        <v>1831</v>
      </c>
    </row>
    <row r="87" spans="1:3" ht="14.25">
      <c r="A87" s="2">
        <v>84</v>
      </c>
      <c r="B87" s="2">
        <v>158200</v>
      </c>
      <c r="C87" s="90">
        <v>1881</v>
      </c>
    </row>
    <row r="88" spans="1:3" ht="14.25">
      <c r="A88" s="2">
        <v>85</v>
      </c>
      <c r="B88" s="2">
        <v>162700</v>
      </c>
      <c r="C88" s="90">
        <v>1931</v>
      </c>
    </row>
    <row r="89" spans="1:3" ht="14.25">
      <c r="A89" s="2">
        <v>86</v>
      </c>
      <c r="B89" s="2">
        <v>167200</v>
      </c>
      <c r="C89" s="90">
        <v>1981</v>
      </c>
    </row>
    <row r="90" spans="1:3" ht="14.25">
      <c r="A90" s="2">
        <v>87</v>
      </c>
      <c r="B90" s="2">
        <v>171700</v>
      </c>
      <c r="C90" s="90">
        <v>2031</v>
      </c>
    </row>
    <row r="91" spans="1:3" ht="14.25">
      <c r="A91" s="2">
        <v>88</v>
      </c>
      <c r="B91" s="2">
        <v>176200</v>
      </c>
      <c r="C91" s="90">
        <v>2081</v>
      </c>
    </row>
    <row r="92" spans="1:3" ht="14.25">
      <c r="A92" s="2">
        <v>89</v>
      </c>
      <c r="B92" s="2">
        <v>180700</v>
      </c>
      <c r="C92" s="90">
        <v>2131</v>
      </c>
    </row>
    <row r="93" spans="1:3" ht="14.25">
      <c r="A93" s="2">
        <v>90</v>
      </c>
      <c r="B93" s="2">
        <v>185200</v>
      </c>
      <c r="C93" s="90">
        <v>2187</v>
      </c>
    </row>
    <row r="94" spans="1:3" ht="14.25">
      <c r="A94" s="2">
        <v>91</v>
      </c>
      <c r="B94" s="2">
        <v>189700</v>
      </c>
      <c r="C94" s="90">
        <v>2250</v>
      </c>
    </row>
    <row r="95" spans="1:3" ht="14.25">
      <c r="A95" s="2">
        <v>92</v>
      </c>
      <c r="B95" s="2">
        <v>194200</v>
      </c>
      <c r="C95" s="90">
        <v>2318</v>
      </c>
    </row>
    <row r="96" spans="1:3" ht="14.25">
      <c r="A96" s="2">
        <v>93</v>
      </c>
      <c r="B96" s="2">
        <v>198700</v>
      </c>
      <c r="C96" s="90">
        <v>2381</v>
      </c>
    </row>
    <row r="97" spans="1:3" ht="14.25">
      <c r="A97" s="2">
        <v>94</v>
      </c>
      <c r="B97" s="2">
        <v>203200</v>
      </c>
      <c r="C97" s="90">
        <v>2450</v>
      </c>
    </row>
    <row r="98" spans="1:3" ht="14.25">
      <c r="A98" s="2">
        <v>95</v>
      </c>
      <c r="B98" s="2">
        <v>207700</v>
      </c>
      <c r="C98" s="90">
        <v>2512</v>
      </c>
    </row>
    <row r="99" spans="1:3" ht="14.25">
      <c r="A99" s="2">
        <v>96</v>
      </c>
      <c r="B99" s="2">
        <v>212200</v>
      </c>
      <c r="C99" s="90">
        <v>2581</v>
      </c>
    </row>
    <row r="100" spans="1:3" ht="14.25">
      <c r="A100" s="2">
        <v>97</v>
      </c>
      <c r="B100" s="2">
        <v>218200</v>
      </c>
      <c r="C100" s="90">
        <v>2643</v>
      </c>
    </row>
    <row r="101" spans="1:3" ht="14.25">
      <c r="A101" s="2">
        <v>98</v>
      </c>
      <c r="B101" s="2">
        <v>224200</v>
      </c>
      <c r="C101" s="90">
        <v>2712</v>
      </c>
    </row>
    <row r="102" spans="1:3" ht="14.25">
      <c r="A102" s="2">
        <v>99</v>
      </c>
      <c r="B102" s="2">
        <v>230200</v>
      </c>
      <c r="C102" s="90">
        <v>2775</v>
      </c>
    </row>
    <row r="103" spans="1:3" ht="14.25">
      <c r="A103" s="2">
        <v>100</v>
      </c>
      <c r="B103" s="2">
        <v>236200</v>
      </c>
      <c r="C103" s="90">
        <v>2843</v>
      </c>
    </row>
    <row r="104" spans="1:3" ht="14.25">
      <c r="A104" s="2">
        <v>101</v>
      </c>
      <c r="B104" s="2">
        <v>242200</v>
      </c>
      <c r="C104" s="90">
        <v>2925</v>
      </c>
    </row>
    <row r="105" spans="1:3" ht="14.25">
      <c r="A105" s="2">
        <v>102</v>
      </c>
      <c r="B105" s="2">
        <v>248200</v>
      </c>
      <c r="C105" s="90">
        <v>3012</v>
      </c>
    </row>
    <row r="106" spans="1:3" ht="14.25">
      <c r="A106" s="2">
        <v>103</v>
      </c>
      <c r="B106" s="2">
        <v>254200</v>
      </c>
      <c r="C106" s="90">
        <v>3093</v>
      </c>
    </row>
    <row r="107" spans="1:3" ht="14.25">
      <c r="A107" s="2">
        <v>104</v>
      </c>
      <c r="B107" s="2">
        <v>260200</v>
      </c>
      <c r="C107" s="90">
        <v>3181</v>
      </c>
    </row>
    <row r="108" spans="1:3" ht="14.25">
      <c r="A108" s="2">
        <v>105</v>
      </c>
      <c r="B108" s="2">
        <v>266200</v>
      </c>
      <c r="C108" s="90">
        <v>3268</v>
      </c>
    </row>
    <row r="109" spans="1:3" ht="14.25">
      <c r="A109" s="2">
        <v>106</v>
      </c>
      <c r="B109" s="2">
        <v>272200</v>
      </c>
      <c r="C109" s="90">
        <v>3350</v>
      </c>
    </row>
    <row r="110" spans="1:3" ht="14.25">
      <c r="A110" s="2">
        <v>107</v>
      </c>
      <c r="B110" s="2">
        <v>278200</v>
      </c>
      <c r="C110" s="90">
        <v>3437</v>
      </c>
    </row>
    <row r="111" spans="1:3" ht="14.25">
      <c r="A111" s="2">
        <v>108</v>
      </c>
      <c r="B111" s="2">
        <v>284200</v>
      </c>
      <c r="C111" s="90">
        <v>3525</v>
      </c>
    </row>
    <row r="112" spans="1:3" ht="14.25">
      <c r="A112" s="2">
        <v>109</v>
      </c>
      <c r="B112" s="2">
        <v>290200</v>
      </c>
      <c r="C112" s="90">
        <v>3606</v>
      </c>
    </row>
    <row r="113" spans="1:3" ht="14.25">
      <c r="A113" s="2">
        <v>110</v>
      </c>
      <c r="B113" s="2">
        <v>296200</v>
      </c>
      <c r="C113" s="90">
        <v>3693</v>
      </c>
    </row>
    <row r="114" spans="1:3" ht="14.25">
      <c r="A114" s="2">
        <v>111</v>
      </c>
      <c r="B114" s="2">
        <v>302200</v>
      </c>
      <c r="C114" s="90">
        <v>3806</v>
      </c>
    </row>
    <row r="115" spans="1:3" ht="14.25">
      <c r="A115" s="2">
        <v>112</v>
      </c>
      <c r="B115" s="2">
        <v>308200</v>
      </c>
      <c r="C115" s="90">
        <v>3912</v>
      </c>
    </row>
    <row r="116" spans="1:3" ht="14.25">
      <c r="A116" s="2">
        <v>113</v>
      </c>
      <c r="B116" s="2">
        <v>315700</v>
      </c>
      <c r="C116" s="90">
        <v>4025</v>
      </c>
    </row>
    <row r="117" spans="1:3" ht="14.25">
      <c r="A117" s="2">
        <v>114</v>
      </c>
      <c r="B117" s="2">
        <v>323200</v>
      </c>
      <c r="C117" s="90">
        <v>4137</v>
      </c>
    </row>
    <row r="118" spans="1:3" ht="14.25">
      <c r="A118" s="2">
        <v>115</v>
      </c>
      <c r="B118" s="2">
        <v>330700</v>
      </c>
      <c r="C118" s="90">
        <v>4250</v>
      </c>
    </row>
    <row r="119" spans="1:3" ht="14.25">
      <c r="A119" s="2">
        <v>116</v>
      </c>
      <c r="B119" s="2">
        <v>338200</v>
      </c>
      <c r="C119" s="90">
        <v>4356</v>
      </c>
    </row>
    <row r="120" spans="1:3" ht="14.25">
      <c r="A120" s="2">
        <v>117</v>
      </c>
      <c r="B120" s="2">
        <v>345700</v>
      </c>
      <c r="C120" s="90">
        <v>4468</v>
      </c>
    </row>
    <row r="121" spans="1:3" ht="14.25">
      <c r="A121" s="2">
        <v>118</v>
      </c>
      <c r="B121" s="2">
        <v>353200</v>
      </c>
      <c r="C121" s="90">
        <v>4581</v>
      </c>
    </row>
    <row r="122" spans="1:3" ht="14.25">
      <c r="A122" s="2">
        <v>119</v>
      </c>
      <c r="B122" s="2">
        <v>360700</v>
      </c>
      <c r="C122" s="90">
        <v>4687</v>
      </c>
    </row>
    <row r="123" spans="1:3" ht="14.25">
      <c r="A123" s="2">
        <v>120</v>
      </c>
      <c r="B123" s="2">
        <v>368200</v>
      </c>
      <c r="C123" s="90">
        <v>4800</v>
      </c>
    </row>
    <row r="124" spans="1:3" ht="14.25">
      <c r="A124" s="2">
        <v>121</v>
      </c>
      <c r="B124" s="2">
        <v>375700</v>
      </c>
      <c r="C124" s="90">
        <v>4943</v>
      </c>
    </row>
    <row r="125" spans="1:3" ht="14.25">
      <c r="A125" s="2">
        <v>122</v>
      </c>
      <c r="B125" s="2">
        <v>383200</v>
      </c>
      <c r="C125" s="90">
        <v>5087</v>
      </c>
    </row>
    <row r="126" spans="1:3" ht="14.25">
      <c r="A126" s="2">
        <v>123</v>
      </c>
      <c r="B126" s="2">
        <v>390700</v>
      </c>
      <c r="C126" s="90">
        <v>5231</v>
      </c>
    </row>
    <row r="127" spans="1:3" ht="14.25">
      <c r="A127" s="2">
        <v>124</v>
      </c>
      <c r="B127" s="2">
        <v>398200</v>
      </c>
      <c r="C127" s="90">
        <v>5375</v>
      </c>
    </row>
    <row r="128" spans="1:3" ht="14.25">
      <c r="A128" s="2">
        <v>125</v>
      </c>
      <c r="B128" s="2">
        <v>405700</v>
      </c>
      <c r="C128" s="90">
        <v>5518</v>
      </c>
    </row>
    <row r="129" spans="1:3" ht="14.25">
      <c r="A129" s="2">
        <v>126</v>
      </c>
      <c r="B129" s="2">
        <v>413200</v>
      </c>
      <c r="C129" s="90">
        <v>5662</v>
      </c>
    </row>
    <row r="130" spans="1:3" ht="14.25">
      <c r="A130" s="2">
        <v>127</v>
      </c>
      <c r="B130" s="2">
        <v>420700</v>
      </c>
      <c r="C130" s="90">
        <v>5806</v>
      </c>
    </row>
    <row r="131" spans="1:3" ht="14.25">
      <c r="A131" s="2">
        <v>128</v>
      </c>
      <c r="B131" s="2">
        <v>428200</v>
      </c>
      <c r="C131" s="90">
        <v>5950</v>
      </c>
    </row>
    <row r="132" spans="1:3" ht="14.25">
      <c r="A132" s="2">
        <v>129</v>
      </c>
      <c r="B132" s="2">
        <v>437200</v>
      </c>
      <c r="C132" s="90">
        <v>6093</v>
      </c>
    </row>
    <row r="133" spans="1:3" ht="14.25">
      <c r="A133" s="2">
        <v>130</v>
      </c>
      <c r="B133" s="2">
        <v>446200</v>
      </c>
      <c r="C133" s="90">
        <v>6243</v>
      </c>
    </row>
    <row r="134" spans="1:3" ht="14.25">
      <c r="A134" s="2">
        <v>131</v>
      </c>
      <c r="B134" s="2">
        <v>455200</v>
      </c>
      <c r="C134" s="90">
        <v>6425</v>
      </c>
    </row>
    <row r="135" spans="1:3" ht="14.25">
      <c r="A135" s="2">
        <v>132</v>
      </c>
      <c r="B135" s="2">
        <v>464200</v>
      </c>
      <c r="C135" s="90">
        <v>6612</v>
      </c>
    </row>
    <row r="136" spans="1:3" ht="14.25">
      <c r="A136" s="2">
        <v>133</v>
      </c>
      <c r="B136" s="2">
        <v>473200</v>
      </c>
      <c r="C136" s="90">
        <v>6800</v>
      </c>
    </row>
    <row r="137" spans="1:3" ht="14.25">
      <c r="A137" s="2">
        <v>134</v>
      </c>
      <c r="B137" s="2">
        <v>482200</v>
      </c>
      <c r="C137" s="90">
        <v>6987</v>
      </c>
    </row>
    <row r="138" spans="1:3" ht="14.25">
      <c r="A138" s="2">
        <v>135</v>
      </c>
      <c r="B138" s="2">
        <v>491200</v>
      </c>
      <c r="C138" s="90">
        <v>7175</v>
      </c>
    </row>
    <row r="139" spans="1:3" ht="14.25">
      <c r="A139" s="2">
        <v>136</v>
      </c>
      <c r="B139" s="2">
        <v>500200</v>
      </c>
      <c r="C139" s="90">
        <v>7362</v>
      </c>
    </row>
    <row r="140" spans="1:3" ht="14.25">
      <c r="A140" s="2">
        <v>137</v>
      </c>
      <c r="B140" s="2">
        <v>510700</v>
      </c>
      <c r="C140" s="90">
        <v>7550</v>
      </c>
    </row>
    <row r="141" spans="1:3" ht="14.25">
      <c r="A141" s="2">
        <v>138</v>
      </c>
      <c r="B141" s="2">
        <v>521200</v>
      </c>
      <c r="C141" s="90">
        <v>7737</v>
      </c>
    </row>
    <row r="142" spans="1:3" ht="14.25">
      <c r="A142" s="2">
        <v>139</v>
      </c>
      <c r="B142" s="2">
        <v>531700</v>
      </c>
      <c r="C142" s="90">
        <v>7925</v>
      </c>
    </row>
    <row r="143" spans="1:3" ht="14.25">
      <c r="A143" s="2">
        <v>140</v>
      </c>
      <c r="B143" s="2">
        <v>542200</v>
      </c>
      <c r="C143" s="90">
        <v>8112</v>
      </c>
    </row>
    <row r="144" spans="1:3" ht="14.25">
      <c r="A144" s="2">
        <v>141</v>
      </c>
      <c r="B144" s="2">
        <v>552700</v>
      </c>
      <c r="C144" s="90">
        <v>8356</v>
      </c>
    </row>
    <row r="145" spans="1:3" ht="14.25">
      <c r="A145" s="2">
        <v>142</v>
      </c>
      <c r="B145" s="2">
        <v>563200</v>
      </c>
      <c r="C145" s="90">
        <v>8600</v>
      </c>
    </row>
    <row r="146" spans="1:3" ht="14.25">
      <c r="A146" s="2">
        <v>143</v>
      </c>
      <c r="B146" s="2">
        <v>573700</v>
      </c>
      <c r="C146" s="90">
        <v>8843</v>
      </c>
    </row>
    <row r="147" spans="1:3" ht="14.25">
      <c r="A147" s="2">
        <v>144</v>
      </c>
      <c r="B147" s="2">
        <v>584200</v>
      </c>
      <c r="C147" s="90">
        <v>9087</v>
      </c>
    </row>
    <row r="148" spans="1:3" ht="14.25">
      <c r="A148" s="2">
        <v>145</v>
      </c>
      <c r="B148" s="2">
        <v>594700</v>
      </c>
      <c r="C148" s="90">
        <v>9331</v>
      </c>
    </row>
    <row r="149" spans="1:3" ht="14.25">
      <c r="A149" s="2">
        <v>146</v>
      </c>
      <c r="B149" s="2">
        <v>605200</v>
      </c>
      <c r="C149" s="90">
        <v>9575</v>
      </c>
    </row>
    <row r="150" spans="1:3" ht="14.25">
      <c r="A150" s="2">
        <v>147</v>
      </c>
      <c r="B150" s="2">
        <v>615700</v>
      </c>
      <c r="C150" s="90">
        <v>9818</v>
      </c>
    </row>
    <row r="151" spans="1:3" ht="14.25">
      <c r="A151" s="2">
        <v>148</v>
      </c>
      <c r="B151" s="2">
        <v>626200</v>
      </c>
      <c r="C151" s="90">
        <v>10062</v>
      </c>
    </row>
    <row r="152" spans="1:3" ht="14.25">
      <c r="A152" s="2">
        <v>149</v>
      </c>
      <c r="B152" s="2">
        <v>636700</v>
      </c>
      <c r="C152" s="90">
        <v>10306</v>
      </c>
    </row>
    <row r="153" spans="1:3" ht="14.25">
      <c r="A153" s="2">
        <v>150</v>
      </c>
      <c r="B153" s="2">
        <v>647200</v>
      </c>
      <c r="C153" s="90">
        <v>10550</v>
      </c>
    </row>
    <row r="154" spans="1:3" ht="14.25">
      <c r="A154" s="2">
        <v>151</v>
      </c>
      <c r="B154" s="2">
        <v>657700</v>
      </c>
      <c r="C154" s="90">
        <v>10862</v>
      </c>
    </row>
    <row r="155" spans="1:3" ht="14.25">
      <c r="A155" s="2">
        <v>152</v>
      </c>
      <c r="B155" s="2">
        <v>668200</v>
      </c>
      <c r="C155" s="90">
        <v>11181</v>
      </c>
    </row>
    <row r="156" spans="1:3" ht="14.25">
      <c r="A156" s="2">
        <v>153</v>
      </c>
      <c r="B156" s="2">
        <v>680200</v>
      </c>
      <c r="C156" s="90">
        <v>11493</v>
      </c>
    </row>
    <row r="157" spans="1:3" ht="14.25">
      <c r="A157" s="2">
        <v>154</v>
      </c>
      <c r="B157" s="2">
        <v>692200</v>
      </c>
      <c r="C157" s="90">
        <v>11812</v>
      </c>
    </row>
    <row r="158" spans="1:3" ht="14.25">
      <c r="A158" s="2">
        <v>155</v>
      </c>
      <c r="B158" s="2">
        <v>704200</v>
      </c>
      <c r="C158" s="90">
        <v>12131</v>
      </c>
    </row>
    <row r="159" spans="1:3" ht="14.25">
      <c r="A159" s="2">
        <v>156</v>
      </c>
      <c r="B159" s="2">
        <v>716200</v>
      </c>
      <c r="C159" s="90">
        <v>12443</v>
      </c>
    </row>
    <row r="160" spans="1:3" ht="14.25">
      <c r="A160" s="2">
        <v>157</v>
      </c>
      <c r="B160" s="2">
        <v>728200</v>
      </c>
      <c r="C160" s="90">
        <v>12762</v>
      </c>
    </row>
    <row r="161" spans="1:3" ht="14.25">
      <c r="A161" s="2">
        <v>158</v>
      </c>
      <c r="B161" s="2">
        <v>740200</v>
      </c>
      <c r="C161" s="90">
        <v>13081</v>
      </c>
    </row>
    <row r="162" spans="1:3" ht="14.25">
      <c r="A162" s="2">
        <v>159</v>
      </c>
      <c r="B162" s="2">
        <v>752200</v>
      </c>
      <c r="C162" s="90">
        <v>13393</v>
      </c>
    </row>
    <row r="163" spans="1:3" ht="14.25">
      <c r="A163" s="2">
        <v>160</v>
      </c>
      <c r="B163" s="2">
        <v>764200</v>
      </c>
      <c r="C163" s="90">
        <v>13712</v>
      </c>
    </row>
    <row r="164" spans="1:3" ht="14.25">
      <c r="A164" s="2">
        <v>161</v>
      </c>
      <c r="B164" s="2">
        <v>777700</v>
      </c>
      <c r="C164" s="90">
        <v>14125</v>
      </c>
    </row>
    <row r="165" spans="1:3" ht="14.25">
      <c r="A165" s="2">
        <v>162</v>
      </c>
      <c r="B165" s="2">
        <v>791200</v>
      </c>
      <c r="C165" s="90">
        <v>14531</v>
      </c>
    </row>
    <row r="166" spans="1:3" ht="14.25">
      <c r="A166" s="2">
        <v>163</v>
      </c>
      <c r="B166" s="2">
        <v>804700</v>
      </c>
      <c r="C166" s="90">
        <v>14943</v>
      </c>
    </row>
    <row r="167" spans="1:3" ht="14.25">
      <c r="A167" s="2">
        <v>164</v>
      </c>
      <c r="B167" s="2">
        <v>818200</v>
      </c>
      <c r="C167" s="90">
        <v>15356</v>
      </c>
    </row>
    <row r="168" spans="1:3" ht="14.25">
      <c r="A168" s="2">
        <v>165</v>
      </c>
      <c r="B168" s="2">
        <v>831700</v>
      </c>
      <c r="C168" s="90">
        <v>15768</v>
      </c>
    </row>
    <row r="169" spans="1:3" ht="14.25">
      <c r="A169" s="2">
        <v>166</v>
      </c>
      <c r="B169" s="2">
        <v>845200</v>
      </c>
      <c r="C169" s="90">
        <v>16181</v>
      </c>
    </row>
    <row r="170" spans="1:3" ht="14.25">
      <c r="A170" s="2">
        <v>167</v>
      </c>
      <c r="B170" s="2">
        <v>858700</v>
      </c>
      <c r="C170" s="90">
        <v>16587</v>
      </c>
    </row>
    <row r="171" spans="1:3" ht="14.25">
      <c r="A171" s="2">
        <v>168</v>
      </c>
      <c r="B171" s="2">
        <v>872200</v>
      </c>
      <c r="C171" s="90">
        <v>17000</v>
      </c>
    </row>
    <row r="172" spans="1:3" ht="14.25">
      <c r="A172" s="2">
        <v>169</v>
      </c>
      <c r="B172" s="2">
        <v>4559200</v>
      </c>
      <c r="C172" s="90">
        <v>17412</v>
      </c>
    </row>
    <row r="173" spans="1:3" ht="14.25">
      <c r="A173" s="2">
        <v>170</v>
      </c>
      <c r="B173" s="2">
        <v>4647700</v>
      </c>
      <c r="C173" s="90">
        <v>17825</v>
      </c>
    </row>
    <row r="174" spans="1:3" ht="14.25">
      <c r="A174" s="2">
        <v>171</v>
      </c>
      <c r="B174" s="2">
        <v>4736200</v>
      </c>
      <c r="C174" s="90">
        <v>18356</v>
      </c>
    </row>
    <row r="175" spans="1:3" ht="14.25">
      <c r="A175" s="2">
        <v>172</v>
      </c>
      <c r="B175" s="2">
        <v>4824700</v>
      </c>
      <c r="C175" s="90">
        <v>18893</v>
      </c>
    </row>
    <row r="176" spans="1:3" ht="14.25">
      <c r="A176" s="2">
        <v>173</v>
      </c>
      <c r="B176" s="2">
        <v>4913200</v>
      </c>
      <c r="C176" s="90">
        <v>19431</v>
      </c>
    </row>
    <row r="177" spans="1:3" ht="14.25">
      <c r="A177" s="2">
        <v>174</v>
      </c>
      <c r="B177" s="2">
        <v>5001700</v>
      </c>
      <c r="C177" s="90">
        <v>19962</v>
      </c>
    </row>
    <row r="178" spans="1:3" ht="14.25">
      <c r="A178" s="2">
        <v>175</v>
      </c>
      <c r="B178" s="2">
        <v>5090200</v>
      </c>
      <c r="C178" s="90">
        <v>20500</v>
      </c>
    </row>
    <row r="179" spans="1:3" ht="14.25">
      <c r="A179" s="2">
        <v>176</v>
      </c>
      <c r="B179" s="2">
        <v>5178700</v>
      </c>
      <c r="C179" s="90">
        <v>21031</v>
      </c>
    </row>
    <row r="180" spans="1:3" ht="14.25">
      <c r="A180" s="2">
        <v>177</v>
      </c>
      <c r="B180" s="2">
        <v>5277700</v>
      </c>
      <c r="C180" s="90">
        <v>21568</v>
      </c>
    </row>
    <row r="181" spans="1:3" ht="14.25">
      <c r="A181" s="2">
        <v>178</v>
      </c>
      <c r="B181" s="2">
        <v>5376700</v>
      </c>
      <c r="C181" s="90">
        <v>22100</v>
      </c>
    </row>
    <row r="182" spans="1:3" ht="14.25">
      <c r="A182" s="2">
        <v>179</v>
      </c>
      <c r="B182" s="2">
        <v>5475700</v>
      </c>
      <c r="C182" s="90">
        <v>22637</v>
      </c>
    </row>
    <row r="183" spans="1:3" ht="14.25">
      <c r="A183" s="2">
        <v>180</v>
      </c>
      <c r="B183" s="2">
        <v>5574700</v>
      </c>
      <c r="C183" s="90">
        <v>23175</v>
      </c>
    </row>
    <row r="184" spans="1:3" ht="14.25">
      <c r="A184" s="2">
        <v>181</v>
      </c>
      <c r="B184" s="2">
        <v>5673700</v>
      </c>
      <c r="C184" s="90">
        <v>23868</v>
      </c>
    </row>
    <row r="185" spans="1:3" ht="14.25">
      <c r="A185" s="2">
        <v>182</v>
      </c>
      <c r="B185" s="2">
        <v>5772700</v>
      </c>
      <c r="C185" s="90">
        <v>24562</v>
      </c>
    </row>
    <row r="186" spans="1:3" ht="14.25">
      <c r="A186" s="2">
        <v>183</v>
      </c>
      <c r="B186" s="2">
        <v>5871700</v>
      </c>
      <c r="C186" s="90">
        <v>25256</v>
      </c>
    </row>
    <row r="187" spans="1:3" ht="14.25">
      <c r="A187" s="2">
        <v>184</v>
      </c>
      <c r="B187" s="2">
        <v>5970700</v>
      </c>
      <c r="C187" s="90">
        <v>25950</v>
      </c>
    </row>
    <row r="188" spans="1:3" ht="14.25">
      <c r="A188" s="2">
        <v>185</v>
      </c>
      <c r="B188" s="2">
        <v>6078700</v>
      </c>
      <c r="C188" s="90">
        <v>26650</v>
      </c>
    </row>
    <row r="189" spans="1:3" ht="14.25">
      <c r="A189" s="2">
        <v>186</v>
      </c>
      <c r="B189" s="2">
        <v>6186700</v>
      </c>
      <c r="C189" s="90">
        <v>27343</v>
      </c>
    </row>
    <row r="190" spans="1:3" ht="14.25">
      <c r="A190" s="2">
        <v>187</v>
      </c>
      <c r="B190" s="2">
        <v>6294700</v>
      </c>
      <c r="C190" s="90">
        <v>28037</v>
      </c>
    </row>
    <row r="191" spans="1:3" ht="14.25">
      <c r="A191" s="2">
        <v>188</v>
      </c>
      <c r="B191" s="2">
        <v>6402700</v>
      </c>
      <c r="C191" s="90">
        <v>28731</v>
      </c>
    </row>
    <row r="192" spans="1:3" ht="14.25">
      <c r="A192" s="2">
        <v>189</v>
      </c>
      <c r="B192" s="2">
        <v>6510700</v>
      </c>
      <c r="C192" s="90">
        <v>29431</v>
      </c>
    </row>
    <row r="193" spans="1:3" ht="14.25">
      <c r="A193" s="2">
        <v>190</v>
      </c>
      <c r="B193" s="2">
        <v>6618700</v>
      </c>
      <c r="C193" s="90">
        <v>30125</v>
      </c>
    </row>
    <row r="194" spans="1:3" ht="14.25">
      <c r="A194" s="2">
        <v>191</v>
      </c>
      <c r="B194" s="2">
        <v>6726700</v>
      </c>
      <c r="C194" s="90">
        <v>31025</v>
      </c>
    </row>
    <row r="195" spans="1:3" ht="14.25">
      <c r="A195" s="2">
        <v>192</v>
      </c>
      <c r="B195" s="2">
        <v>6834700</v>
      </c>
      <c r="C195" s="90">
        <v>31931</v>
      </c>
    </row>
    <row r="196" spans="1:3" ht="14.25">
      <c r="A196" s="2">
        <v>193</v>
      </c>
      <c r="B196" s="2">
        <v>6953200</v>
      </c>
      <c r="C196" s="90">
        <v>32837</v>
      </c>
    </row>
    <row r="197" spans="1:3" ht="14.25">
      <c r="A197" s="2">
        <v>194</v>
      </c>
      <c r="B197" s="2">
        <v>7071700</v>
      </c>
      <c r="C197" s="90">
        <v>33737</v>
      </c>
    </row>
    <row r="198" spans="1:3" ht="14.25">
      <c r="A198" s="2">
        <v>195</v>
      </c>
      <c r="B198" s="2">
        <v>7190200</v>
      </c>
      <c r="C198" s="90">
        <v>34643</v>
      </c>
    </row>
    <row r="199" spans="1:3" ht="14.25">
      <c r="A199" s="2">
        <v>196</v>
      </c>
      <c r="B199" s="2">
        <v>7308700</v>
      </c>
      <c r="C199" s="90">
        <v>35543</v>
      </c>
    </row>
    <row r="200" spans="1:3" ht="14.25">
      <c r="A200" s="2">
        <v>197</v>
      </c>
      <c r="B200" s="2">
        <v>7427200</v>
      </c>
      <c r="C200" s="90">
        <v>36450</v>
      </c>
    </row>
    <row r="201" spans="1:3" ht="14.25">
      <c r="A201" s="2">
        <v>198</v>
      </c>
      <c r="B201" s="2">
        <v>7545700</v>
      </c>
      <c r="C201" s="90">
        <v>37356</v>
      </c>
    </row>
    <row r="202" spans="1:3" ht="14.25">
      <c r="A202" s="2">
        <v>199</v>
      </c>
      <c r="B202" s="2">
        <v>7664200</v>
      </c>
      <c r="C202" s="90">
        <v>38256</v>
      </c>
    </row>
    <row r="203" spans="1:3" ht="14.25">
      <c r="A203" s="2">
        <v>200</v>
      </c>
      <c r="B203" s="2">
        <v>7782700</v>
      </c>
      <c r="C203" s="90">
        <v>39162</v>
      </c>
    </row>
  </sheetData>
  <phoneticPr fontId="22" type="noConversion"/>
  <pageMargins left="0.69930555555555596" right="0.69930555555555596" top="0.75" bottom="0.75" header="0.3" footer="0.3"/>
  <pageSetup paperSize="9" orientation="portrait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33"/>
  <sheetViews>
    <sheetView topLeftCell="W1" workbookViewId="0">
      <pane ySplit="3" topLeftCell="A178" activePane="bottomLeft" state="frozen"/>
      <selection pane="bottomLeft" activeCell="AN186" sqref="AN186"/>
    </sheetView>
  </sheetViews>
  <sheetFormatPr defaultColWidth="9" defaultRowHeight="13.5"/>
  <cols>
    <col min="1" max="1" width="9" style="2"/>
    <col min="2" max="2" width="8.5" style="2" customWidth="1"/>
    <col min="3" max="3" width="61.5" style="2" customWidth="1"/>
    <col min="4" max="5" width="12" style="2" customWidth="1"/>
    <col min="6" max="6" width="47.125" style="2" customWidth="1"/>
    <col min="7" max="7" width="9" style="2"/>
    <col min="8" max="20" width="15" style="2" customWidth="1"/>
    <col min="21" max="21" width="7.375" style="2" customWidth="1"/>
    <col min="22" max="25" width="15" style="2" customWidth="1"/>
    <col min="26" max="26" width="6.625" style="2" customWidth="1"/>
    <col min="27" max="27" width="10.25" style="2" customWidth="1"/>
    <col min="28" max="31" width="15" style="2" customWidth="1"/>
    <col min="32" max="32" width="5" style="74" customWidth="1"/>
    <col min="33" max="34" width="15" style="2" customWidth="1"/>
    <col min="35" max="38" width="12.625" style="2"/>
    <col min="39" max="40" width="9" style="2"/>
  </cols>
  <sheetData>
    <row r="1" spans="1:40" ht="94.5">
      <c r="A1" s="3" t="s">
        <v>462</v>
      </c>
      <c r="B1" s="3" t="s">
        <v>463</v>
      </c>
      <c r="C1" s="75" t="s">
        <v>464</v>
      </c>
      <c r="D1" s="76" t="s">
        <v>465</v>
      </c>
      <c r="E1" s="76" t="s">
        <v>466</v>
      </c>
      <c r="F1" s="5" t="s">
        <v>467</v>
      </c>
      <c r="G1" s="77" t="s">
        <v>468</v>
      </c>
      <c r="H1" s="3" t="s">
        <v>469</v>
      </c>
      <c r="I1" s="3" t="s">
        <v>470</v>
      </c>
      <c r="J1" s="80" t="s">
        <v>11</v>
      </c>
      <c r="K1" s="20" t="s">
        <v>471</v>
      </c>
      <c r="L1" s="64" t="s">
        <v>472</v>
      </c>
      <c r="M1" s="64" t="s">
        <v>473</v>
      </c>
      <c r="N1" s="64" t="s">
        <v>474</v>
      </c>
      <c r="O1" s="64"/>
      <c r="P1" s="64"/>
      <c r="Q1" s="47" t="s">
        <v>475</v>
      </c>
      <c r="R1" s="47" t="s">
        <v>476</v>
      </c>
      <c r="S1" s="47" t="s">
        <v>477</v>
      </c>
      <c r="T1" s="47" t="s">
        <v>478</v>
      </c>
      <c r="U1" s="47"/>
      <c r="V1" s="9" t="s">
        <v>479</v>
      </c>
      <c r="W1" s="9" t="s">
        <v>480</v>
      </c>
      <c r="X1" s="9" t="s">
        <v>481</v>
      </c>
      <c r="Y1" s="9" t="s">
        <v>482</v>
      </c>
      <c r="Z1" s="47"/>
      <c r="AA1" s="47" t="s">
        <v>483</v>
      </c>
      <c r="AB1" s="47" t="s">
        <v>484</v>
      </c>
      <c r="AC1" s="47" t="s">
        <v>485</v>
      </c>
      <c r="AD1" s="47" t="s">
        <v>486</v>
      </c>
      <c r="AE1" s="47" t="s">
        <v>487</v>
      </c>
      <c r="AF1" s="81"/>
      <c r="AG1" s="47"/>
      <c r="AH1" s="84" t="s">
        <v>488</v>
      </c>
      <c r="AI1" s="84" t="s">
        <v>489</v>
      </c>
      <c r="AJ1" s="84" t="s">
        <v>490</v>
      </c>
      <c r="AK1" s="84" t="s">
        <v>491</v>
      </c>
      <c r="AL1" s="84" t="s">
        <v>492</v>
      </c>
      <c r="AM1" s="65" t="s">
        <v>493</v>
      </c>
      <c r="AN1" s="65" t="s">
        <v>494</v>
      </c>
    </row>
    <row r="2" spans="1:40" ht="14.25">
      <c r="A2" s="5" t="s">
        <v>495</v>
      </c>
      <c r="B2" s="5" t="s">
        <v>496</v>
      </c>
      <c r="C2" s="5" t="s">
        <v>497</v>
      </c>
      <c r="D2" s="5" t="s">
        <v>498</v>
      </c>
      <c r="E2" s="5" t="s">
        <v>499</v>
      </c>
      <c r="F2" s="6" t="s">
        <v>500</v>
      </c>
      <c r="G2" s="77" t="s">
        <v>501</v>
      </c>
      <c r="H2" s="5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82"/>
      <c r="AG2" s="66"/>
      <c r="AH2" s="66"/>
    </row>
    <row r="3" spans="1:40" ht="14.25">
      <c r="A3" s="5" t="s">
        <v>130</v>
      </c>
      <c r="B3" s="5" t="s">
        <v>130</v>
      </c>
      <c r="C3" s="5" t="s">
        <v>133</v>
      </c>
      <c r="D3" s="5" t="s">
        <v>130</v>
      </c>
      <c r="E3" s="5" t="s">
        <v>130</v>
      </c>
      <c r="F3" s="6" t="s">
        <v>133</v>
      </c>
      <c r="G3" s="77" t="s">
        <v>130</v>
      </c>
      <c r="H3" s="5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82"/>
      <c r="AG3" s="66"/>
      <c r="AH3" s="66"/>
      <c r="AI3"/>
      <c r="AJ3"/>
    </row>
    <row r="4" spans="1:40" ht="14.25">
      <c r="A4" s="11">
        <v>1001</v>
      </c>
      <c r="B4" s="78">
        <v>1</v>
      </c>
      <c r="C4" s="78" t="str">
        <f>"{"&amp;K4&amp;","&amp;ROUNDUP(M4,0)&amp;"},"&amp;"{"&amp;L4&amp;","&amp;ROUNDUP(N4,0)&amp;"}"</f>
        <v>{10111,1},{21001,2}</v>
      </c>
      <c r="D4" s="78">
        <v>1000</v>
      </c>
      <c r="E4" s="79">
        <v>10</v>
      </c>
      <c r="F4" s="78" t="str">
        <f>"{1,"&amp;INT(S4*P4)&amp;"},{2,"&amp;INT(Q4*P4)&amp;"},"&amp;IF(R4=0,"","{3,"&amp;INT(R4*P4)&amp;"},")&amp;"{6,"&amp;INT(T4*P4)&amp;"}"</f>
        <v>{1,979},{2,344},{6,262}</v>
      </c>
      <c r="G4" s="78">
        <f>1</f>
        <v>1</v>
      </c>
      <c r="H4" s="11" t="s">
        <v>137</v>
      </c>
      <c r="I4" s="37">
        <f t="array" ref="I4">INDEX([1]英雄界面!$I$4:$I$41,MATCH(A4,[1]英雄界面!$A$4:$A$41,0))</f>
        <v>50</v>
      </c>
      <c r="J4" s="37">
        <f t="shared" ref="J4:J13" si="0">1</f>
        <v>1</v>
      </c>
      <c r="K4" s="37">
        <f>CHOOSE(J4,INDEX([2]勋章!$I$7:$I$24,MATCH($B4,[2]勋章!$G$7:$G$24,0)),INDEX([2]勋章!$M$7:$M$24,MATCH($B4,[2]勋章!$G$7:$G$24,0)),INDEX([2]勋章!$P$7:$P$24,MATCH($B4,[2]勋章!$G$7:$G$24,0)),INDEX([2]勋章!$S$7:$S$24,MATCH($B4,[2]勋章!$G$7:$G$24,0)))</f>
        <v>10111</v>
      </c>
      <c r="L4" s="37">
        <f t="array" ref="L4">INDEX([2]图纸掉落!$H$4:$H$38,MATCH(H4,[2]图纸掉落!$G$4:$G$38,0))</f>
        <v>21001</v>
      </c>
      <c r="M4" s="39">
        <v>1</v>
      </c>
      <c r="N4" s="39">
        <v>2</v>
      </c>
      <c r="O4" s="47">
        <f>INDEX([1]英雄界面!$J$4:$J$41,MATCH(A4,[1]英雄界面!$A$4:$A$41,0))/2</f>
        <v>1.5</v>
      </c>
      <c r="P4" s="47">
        <v>1.6</v>
      </c>
      <c r="Q4" s="37">
        <f>INT(INDEX([1]等级属性!B$4:B$203,MATCH($AC4,[1]等级属性!$A$4:$A$203,0))*V4/10000)</f>
        <v>215</v>
      </c>
      <c r="R4" s="37">
        <f>INT(INDEX([1]等级属性!C$4:C$203,MATCH($AC4,[1]等级属性!$A$4:$A$203,0))*W4/10000)</f>
        <v>0</v>
      </c>
      <c r="S4" s="37">
        <f>INT(INDEX([1]等级属性!D$4:D$203,MATCH($AC4,[1]等级属性!$A$4:$A$203,0))*X4/10000)</f>
        <v>612</v>
      </c>
      <c r="T4" s="37">
        <f>INT(INDEX([1]等级属性!E$4:E$203,MATCH($AC4,[1]等级属性!$A$4:$A$203,0))*Y4/10000)</f>
        <v>164</v>
      </c>
      <c r="U4" s="37"/>
      <c r="V4" s="37">
        <f t="array" ref="V4">INDEX(单位特点规划!D$2:D$37,MATCH($A4,单位特点规划!$A$2:$A$37,0))</f>
        <v>16600</v>
      </c>
      <c r="W4" s="37">
        <f t="array" ref="W4">INDEX(单位特点规划!E$2:E$37,MATCH($A4,单位特点规划!$A$2:$A$37,0))</f>
        <v>0</v>
      </c>
      <c r="X4" s="37">
        <f t="array" ref="X4">INDEX(单位特点规划!F$2:F$37,MATCH($A4,单位特点规划!$A$2:$A$37,0))</f>
        <v>15700</v>
      </c>
      <c r="Y4" s="37">
        <f t="array" ref="Y4">INDEX(单位特点规划!G$2:G$37,MATCH($A4,单位特点规划!$A$2:$A$37,0))</f>
        <v>18500</v>
      </c>
      <c r="Z4" s="37"/>
      <c r="AA4" s="37">
        <f>1.93</f>
        <v>1.93</v>
      </c>
      <c r="AB4" s="37">
        <f>INT(INDEX([3]进阶属性!$C$2:$C$19,MATCH(B4,[3]进阶属性!$A$2:$A$19,0))/2*AH4)</f>
        <v>300</v>
      </c>
      <c r="AC4" s="37">
        <f>[3]进阶属性!$F3</f>
        <v>10</v>
      </c>
      <c r="AD4" s="37">
        <f>INT((INDEX([3]标准单位!$J$2:$J$201,MATCH($AC4,[3]标准单位!$A$2:$A$201,0))*AE4)/(1-AE4))</f>
        <v>0</v>
      </c>
      <c r="AE4" s="37">
        <f>0</f>
        <v>0</v>
      </c>
      <c r="AF4" s="83">
        <f>AG4/AG4</f>
        <v>1</v>
      </c>
      <c r="AG4" s="37">
        <f>(Q4/AM4*1000+IF(AN4&lt;&gt;"",R4/AN4*1000,0)+S4/3+T4/5)/AH4</f>
        <v>143.99523809523799</v>
      </c>
      <c r="AH4" s="37">
        <f>INDEX([4]Sheet1!H$2:H$36,MATCH($H4,[4]Sheet1!$A$2:$A$36,0))</f>
        <v>2</v>
      </c>
      <c r="AI4">
        <f>INDEX([4]Sheet1!T$2:T$36,MATCH($H4,[4]Sheet1!$A$2:$A$36,0))</f>
        <v>0</v>
      </c>
      <c r="AJ4">
        <f>INDEX([4]Sheet1!U$2:U$36,MATCH($H4,[4]Sheet1!$A$2:$A$36,0))</f>
        <v>8.4</v>
      </c>
      <c r="AK4">
        <f>INDEX([4]Sheet1!V$2:V$36,MATCH($H4,[4]Sheet1!$A$2:$A$36,0))</f>
        <v>0</v>
      </c>
      <c r="AL4">
        <f>INDEX([4]Sheet1!W$2:W$36,MATCH($H4,[4]Sheet1!$A$2:$A$36,0))</f>
        <v>23.8095238095238</v>
      </c>
      <c r="AM4" s="2">
        <f>INDEX([4]Sheet1!N$2:N$36,MATCH($H4,[4]Sheet1!$A$2:$A$36,0))</f>
        <v>4200</v>
      </c>
      <c r="AN4" s="2" t="str">
        <f>INDEX([4]Sheet1!O$2:O$36,MATCH($H4,[4]Sheet1!$A$2:$A$36,0))</f>
        <v/>
      </c>
    </row>
    <row r="5" spans="1:40" ht="14.25">
      <c r="A5" s="11">
        <v>1001</v>
      </c>
      <c r="B5" s="78">
        <v>2</v>
      </c>
      <c r="C5" s="78" t="str">
        <f t="shared" ref="C5:C68" si="1">"{"&amp;K5&amp;","&amp;ROUNDUP(M5,0)&amp;"},"&amp;"{"&amp;L5&amp;","&amp;ROUNDUP(N5,0)&amp;"}"</f>
        <v>{10112,5},{21001,5}</v>
      </c>
      <c r="D5" s="78">
        <v>5000</v>
      </c>
      <c r="E5" s="79">
        <v>17</v>
      </c>
      <c r="F5" s="78" t="str">
        <f t="shared" ref="F5:F68" si="2">"{1,"&amp;INT(S5*P5)&amp;"},{2,"&amp;INT(Q5*P5)&amp;"},"&amp;IF(R5=0,"","{3,"&amp;INT(R5*P5)&amp;"},")&amp;"{6,"&amp;INT(T5*P5)&amp;"}"</f>
        <v>{1,1192},{2,420},{6,321}</v>
      </c>
      <c r="G5" s="78">
        <f t="shared" ref="G5:G14" si="3">1</f>
        <v>1</v>
      </c>
      <c r="H5" s="11" t="s">
        <v>137</v>
      </c>
      <c r="I5" s="37">
        <f t="array" ref="I5">INDEX([1]英雄界面!$I$4:$I$41,MATCH(A5,[1]英雄界面!$A$4:$A$41,0))</f>
        <v>50</v>
      </c>
      <c r="J5" s="37">
        <f t="shared" si="0"/>
        <v>1</v>
      </c>
      <c r="K5" s="37">
        <f>CHOOSE(J5,INDEX([2]勋章!$I$7:$I$24,MATCH($B5,[2]勋章!$G$7:$G$24,0)),INDEX([2]勋章!$M$7:$M$24,MATCH($B5,[2]勋章!$G$7:$G$24,0)),INDEX([2]勋章!$P$7:$P$24,MATCH($B5,[2]勋章!$G$7:$G$24,0)),INDEX([2]勋章!$S$7:$S$24,MATCH($B5,[2]勋章!$G$7:$G$24,0)))</f>
        <v>10112</v>
      </c>
      <c r="L5" s="37">
        <f t="array" ref="L5">INDEX([2]图纸掉落!$H$4:$H$38,MATCH(H5,[2]图纸掉落!$G$4:$G$38,0))</f>
        <v>21001</v>
      </c>
      <c r="M5" s="39">
        <v>5</v>
      </c>
      <c r="N5" s="39">
        <v>5</v>
      </c>
      <c r="O5" s="47">
        <f>INDEX([1]英雄界面!$J$4:$J$41,MATCH(A5,[1]英雄界面!$A$4:$A$41,0))/2</f>
        <v>1.5</v>
      </c>
      <c r="P5" s="47">
        <f t="shared" ref="P5:P10" si="4">P4-0.1</f>
        <v>1.5</v>
      </c>
      <c r="Q5" s="37">
        <f>INT(INDEX([1]等级属性!B$4:B$203,MATCH($AC5,[1]等级属性!$A$4:$A$203,0))*V5/10000)</f>
        <v>280</v>
      </c>
      <c r="R5" s="37">
        <f>INT(INDEX([1]等级属性!C$4:C$203,MATCH($AC5,[1]等级属性!$A$4:$A$203,0))*W5/10000)</f>
        <v>0</v>
      </c>
      <c r="S5" s="37">
        <f>INT(INDEX([1]等级属性!D$4:D$203,MATCH($AC5,[1]等级属性!$A$4:$A$203,0))*X5/10000)</f>
        <v>795</v>
      </c>
      <c r="T5" s="37">
        <f>INT(INDEX([1]等级属性!E$4:E$203,MATCH($AC5,[1]等级属性!$A$4:$A$203,0))*Y5/10000)</f>
        <v>214</v>
      </c>
      <c r="U5" s="37"/>
      <c r="V5" s="37">
        <f t="array" ref="V5">INDEX(单位特点规划!D$2:D$37,MATCH($A5,单位特点规划!$A$2:$A$37,0))</f>
        <v>16600</v>
      </c>
      <c r="W5" s="37">
        <f t="array" ref="W5">INDEX(单位特点规划!E$2:E$37,MATCH($A5,单位特点规划!$A$2:$A$37,0))</f>
        <v>0</v>
      </c>
      <c r="X5" s="37">
        <f t="array" ref="X5">INDEX(单位特点规划!F$2:F$37,MATCH($A5,单位特点规划!$A$2:$A$37,0))</f>
        <v>15700</v>
      </c>
      <c r="Y5" s="37">
        <f t="array" ref="Y5">INDEX(单位特点规划!G$2:G$37,MATCH($A5,单位特点规划!$A$2:$A$37,0))</f>
        <v>18500</v>
      </c>
      <c r="Z5" s="37"/>
      <c r="AA5" s="37">
        <f t="shared" ref="AA5" si="5">1.93</f>
        <v>1.93</v>
      </c>
      <c r="AB5" s="37">
        <f>INT(INDEX([3]进阶属性!$C$2:$C$19,MATCH(B5,[3]进阶属性!$A$2:$A$19,0))/2*AH5)</f>
        <v>390</v>
      </c>
      <c r="AC5" s="37">
        <f>[3]进阶属性!$F4</f>
        <v>20</v>
      </c>
      <c r="AD5" s="37">
        <f>INT((INDEX([3]标准单位!$J$2:$J$201,MATCH($AC5,[3]标准单位!$A$2:$A$201,0))*AE5)/(1-AE5))</f>
        <v>0</v>
      </c>
      <c r="AE5" s="37">
        <f t="shared" ref="AE5:AE14" si="6">0</f>
        <v>0</v>
      </c>
      <c r="AF5" s="83">
        <f t="shared" ref="AF5" si="7">AG5/AG5</f>
        <v>1</v>
      </c>
      <c r="AG5" s="37">
        <f t="shared" ref="AG5" si="8">(Q5/AM5*1000+IF(AN5&lt;&gt;"",R5/AN5*1000,0)+S5/3+T5/5)/AH5</f>
        <v>187.23333333333301</v>
      </c>
      <c r="AH5" s="37">
        <f t="array" ref="AH5">INDEX([4]Sheet1!H$2:H$36,MATCH($H5,[4]Sheet1!$A$2:$A$36,0))</f>
        <v>2</v>
      </c>
      <c r="AI5">
        <f>INDEX([4]Sheet1!T$2:T$36,MATCH($H5,[4]Sheet1!$A$2:$A$36,0))</f>
        <v>0</v>
      </c>
      <c r="AJ5">
        <f>INDEX([4]Sheet1!U$2:U$36,MATCH($H5,[4]Sheet1!$A$2:$A$36,0))</f>
        <v>8.4</v>
      </c>
      <c r="AK5">
        <f>INDEX([4]Sheet1!V$2:V$36,MATCH($H5,[4]Sheet1!$A$2:$A$36,0))</f>
        <v>0</v>
      </c>
      <c r="AL5">
        <f>INDEX([4]Sheet1!W$2:W$36,MATCH($H5,[4]Sheet1!$A$2:$A$36,0))</f>
        <v>23.8095238095238</v>
      </c>
      <c r="AM5" s="2">
        <f>INDEX([4]Sheet1!N$2:N$36,MATCH($H5,[4]Sheet1!$A$2:$A$36,0))</f>
        <v>4200</v>
      </c>
      <c r="AN5" s="2" t="str">
        <f>INDEX([4]Sheet1!O$2:O$36,MATCH($H5,[4]Sheet1!$A$2:$A$36,0))</f>
        <v/>
      </c>
    </row>
    <row r="6" spans="1:40" ht="14.25">
      <c r="A6" s="11">
        <v>1001</v>
      </c>
      <c r="B6" s="78">
        <v>3</v>
      </c>
      <c r="C6" s="78" t="str">
        <f t="shared" si="1"/>
        <v>{10113,7},{21001,8}</v>
      </c>
      <c r="D6" s="78">
        <v>10000</v>
      </c>
      <c r="E6" s="79">
        <v>26</v>
      </c>
      <c r="F6" s="78" t="str">
        <f t="shared" si="2"/>
        <v>{1,1443},{2,508},{6,393}</v>
      </c>
      <c r="G6" s="78">
        <f t="shared" si="3"/>
        <v>1</v>
      </c>
      <c r="H6" s="11" t="s">
        <v>137</v>
      </c>
      <c r="I6" s="37">
        <f t="array" ref="I6">INDEX([1]英雄界面!$I$4:$I$41,MATCH(A6,[1]英雄界面!$A$4:$A$41,0))</f>
        <v>50</v>
      </c>
      <c r="J6" s="37">
        <f t="shared" si="0"/>
        <v>1</v>
      </c>
      <c r="K6" s="37">
        <f>CHOOSE(J6,INDEX([2]勋章!$I$7:$I$24,MATCH($B6,[2]勋章!$G$7:$G$24,0)),INDEX([2]勋章!$M$7:$M$24,MATCH($B6,[2]勋章!$G$7:$G$24,0)),INDEX([2]勋章!$P$7:$P$24,MATCH($B6,[2]勋章!$G$7:$G$24,0)),INDEX([2]勋章!$S$7:$S$24,MATCH($B6,[2]勋章!$G$7:$G$24,0)))</f>
        <v>10113</v>
      </c>
      <c r="L6" s="37">
        <f t="array" ref="L6">INDEX([2]图纸掉落!$H$4:$H$38,MATCH(H6,[2]图纸掉落!$G$4:$G$38,0))</f>
        <v>21001</v>
      </c>
      <c r="M6" s="39">
        <v>7</v>
      </c>
      <c r="N6" s="39">
        <v>8</v>
      </c>
      <c r="O6" s="47">
        <f>INDEX([1]英雄界面!$J$4:$J$41,MATCH(A6,[1]英雄界面!$A$4:$A$41,0))/2</f>
        <v>1.5</v>
      </c>
      <c r="P6" s="47">
        <f t="shared" si="4"/>
        <v>1.4</v>
      </c>
      <c r="Q6" s="37">
        <f>INT(INDEX([1]等级属性!B$4:B$203,MATCH($AC6,[1]等级属性!$A$4:$A$203,0))*V6/10000)</f>
        <v>363</v>
      </c>
      <c r="R6" s="37">
        <f>INT(INDEX([1]等级属性!C$4:C$203,MATCH($AC6,[1]等级属性!$A$4:$A$203,0))*W6/10000)</f>
        <v>0</v>
      </c>
      <c r="S6" s="37">
        <f>INT(INDEX([1]等级属性!D$4:D$203,MATCH($AC6,[1]等级属性!$A$4:$A$203,0))*X6/10000)</f>
        <v>1031</v>
      </c>
      <c r="T6" s="37">
        <f>INT(INDEX([1]等级属性!E$4:E$203,MATCH($AC6,[1]等级属性!$A$4:$A$203,0))*Y6/10000)</f>
        <v>281</v>
      </c>
      <c r="U6" s="37"/>
      <c r="V6" s="37">
        <f t="array" ref="V6">INDEX(单位特点规划!D$2:D$37,MATCH($A6,单位特点规划!$A$2:$A$37,0))</f>
        <v>16600</v>
      </c>
      <c r="W6" s="37">
        <f t="array" ref="W6">INDEX(单位特点规划!E$2:E$37,MATCH($A6,单位特点规划!$A$2:$A$37,0))</f>
        <v>0</v>
      </c>
      <c r="X6" s="37">
        <f t="array" ref="X6">INDEX(单位特点规划!F$2:F$37,MATCH($A6,单位特点规划!$A$2:$A$37,0))</f>
        <v>15700</v>
      </c>
      <c r="Y6" s="37">
        <f t="array" ref="Y6">INDEX(单位特点规划!G$2:G$37,MATCH($A6,单位特点规划!$A$2:$A$37,0))</f>
        <v>18500</v>
      </c>
      <c r="Z6" s="37"/>
      <c r="AA6" s="37">
        <f t="shared" ref="AA6" si="9">1.93</f>
        <v>1.93</v>
      </c>
      <c r="AB6" s="37">
        <f>INT(INDEX([3]进阶属性!$C$2:$C$19,MATCH(B6,[3]进阶属性!$A$2:$A$19,0))/2*AH6)</f>
        <v>507</v>
      </c>
      <c r="AC6" s="37">
        <f>[3]进阶属性!$F5</f>
        <v>30</v>
      </c>
      <c r="AD6" s="37">
        <f>INT((INDEX([3]标准单位!$J$2:$J$201,MATCH($AC6,[3]标准单位!$A$2:$A$201,0))*AE6)/(1-AE6))</f>
        <v>0</v>
      </c>
      <c r="AE6" s="37">
        <f t="shared" si="6"/>
        <v>0</v>
      </c>
      <c r="AF6" s="83">
        <f t="shared" ref="AF6" si="10">AG6/AG6</f>
        <v>1</v>
      </c>
      <c r="AG6" s="37">
        <f t="shared" ref="AG6" si="11">(Q6/AM6*1000+IF(AN6&lt;&gt;"",R6/AN6*1000,0)+S6/3+T6/5)/AH6</f>
        <v>243.147619047619</v>
      </c>
      <c r="AH6" s="37">
        <f t="array" ref="AH6">INDEX([4]Sheet1!H$2:H$36,MATCH($H6,[4]Sheet1!$A$2:$A$36,0))</f>
        <v>2</v>
      </c>
      <c r="AI6">
        <f>INDEX([4]Sheet1!T$2:T$36,MATCH($H6,[4]Sheet1!$A$2:$A$36,0))</f>
        <v>0</v>
      </c>
      <c r="AJ6">
        <f>INDEX([4]Sheet1!U$2:U$36,MATCH($H6,[4]Sheet1!$A$2:$A$36,0))</f>
        <v>8.4</v>
      </c>
      <c r="AK6">
        <f>INDEX([4]Sheet1!V$2:V$36,MATCH($H6,[4]Sheet1!$A$2:$A$36,0))</f>
        <v>0</v>
      </c>
      <c r="AL6">
        <f>INDEX([4]Sheet1!W$2:W$36,MATCH($H6,[4]Sheet1!$A$2:$A$36,0))</f>
        <v>23.8095238095238</v>
      </c>
      <c r="AM6" s="2">
        <f>INDEX([4]Sheet1!N$2:N$36,MATCH($H6,[4]Sheet1!$A$2:$A$36,0))</f>
        <v>4200</v>
      </c>
      <c r="AN6" s="2" t="str">
        <f>INDEX([4]Sheet1!O$2:O$36,MATCH($H6,[4]Sheet1!$A$2:$A$36,0))</f>
        <v/>
      </c>
    </row>
    <row r="7" spans="1:40" ht="14.25">
      <c r="A7" s="11">
        <v>1001</v>
      </c>
      <c r="B7" s="78">
        <v>4</v>
      </c>
      <c r="C7" s="78" t="str">
        <f t="shared" si="1"/>
        <v>{10114,10},{21001,12}</v>
      </c>
      <c r="D7" s="78">
        <v>80000</v>
      </c>
      <c r="E7" s="79">
        <v>32</v>
      </c>
      <c r="F7" s="78" t="str">
        <f t="shared" si="2"/>
        <v>{1,1536},{2,540},{6,413}</v>
      </c>
      <c r="G7" s="78">
        <f t="shared" si="3"/>
        <v>1</v>
      </c>
      <c r="H7" s="11" t="s">
        <v>137</v>
      </c>
      <c r="I7" s="37">
        <f t="array" ref="I7">INDEX([1]英雄界面!$I$4:$I$41,MATCH(A7,[1]英雄界面!$A$4:$A$41,0))</f>
        <v>50</v>
      </c>
      <c r="J7" s="37">
        <f t="shared" si="0"/>
        <v>1</v>
      </c>
      <c r="K7" s="37">
        <f>CHOOSE(J7,INDEX([2]勋章!$I$7:$I$24,MATCH($B7,[2]勋章!$G$7:$G$24,0)),INDEX([2]勋章!$M$7:$M$24,MATCH($B7,[2]勋章!$G$7:$G$24,0)),INDEX([2]勋章!$P$7:$P$24,MATCH($B7,[2]勋章!$G$7:$G$24,0)),INDEX([2]勋章!$S$7:$S$24,MATCH($B7,[2]勋章!$G$7:$G$24,0)))</f>
        <v>10114</v>
      </c>
      <c r="L7" s="37">
        <f t="array" ref="L7">INDEX([2]图纸掉落!$H$4:$H$38,MATCH(H7,[2]图纸掉落!$G$4:$G$38,0))</f>
        <v>21001</v>
      </c>
      <c r="M7" s="39">
        <v>10</v>
      </c>
      <c r="N7" s="39">
        <v>12</v>
      </c>
      <c r="O7" s="47">
        <f>INDEX([1]英雄界面!$J$4:$J$41,MATCH(A7,[1]英雄界面!$A$4:$A$41,0))/2</f>
        <v>1.5</v>
      </c>
      <c r="P7" s="47">
        <f t="shared" si="4"/>
        <v>1.3</v>
      </c>
      <c r="Q7" s="37">
        <f>INT(INDEX([1]等级属性!B$4:B$203,MATCH($AC7,[1]等级属性!$A$4:$A$203,0))*V7/10000)</f>
        <v>416</v>
      </c>
      <c r="R7" s="37">
        <f>INT(INDEX([1]等级属性!C$4:C$203,MATCH($AC7,[1]等级属性!$A$4:$A$203,0))*W7/10000)</f>
        <v>0</v>
      </c>
      <c r="S7" s="37">
        <f>INT(INDEX([1]等级属性!D$4:D$203,MATCH($AC7,[1]等级属性!$A$4:$A$203,0))*X7/10000)</f>
        <v>1182</v>
      </c>
      <c r="T7" s="37">
        <f>INT(INDEX([1]等级属性!E$4:E$203,MATCH($AC7,[1]等级属性!$A$4:$A$203,0))*Y7/10000)</f>
        <v>318</v>
      </c>
      <c r="U7" s="37"/>
      <c r="V7" s="37">
        <f t="array" ref="V7">INDEX(单位特点规划!D$2:D$37,MATCH($A7,单位特点规划!$A$2:$A$37,0))</f>
        <v>16600</v>
      </c>
      <c r="W7" s="37">
        <f t="array" ref="W7">INDEX(单位特点规划!E$2:E$37,MATCH($A7,单位特点规划!$A$2:$A$37,0))</f>
        <v>0</v>
      </c>
      <c r="X7" s="37">
        <f t="array" ref="X7">INDEX(单位特点规划!F$2:F$37,MATCH($A7,单位特点规划!$A$2:$A$37,0))</f>
        <v>15700</v>
      </c>
      <c r="Y7" s="37">
        <f t="array" ref="Y7">INDEX(单位特点规划!G$2:G$37,MATCH($A7,单位特点规划!$A$2:$A$37,0))</f>
        <v>18500</v>
      </c>
      <c r="Z7" s="37"/>
      <c r="AA7" s="37">
        <f t="shared" ref="AA7" si="12">1.93</f>
        <v>1.93</v>
      </c>
      <c r="AB7" s="37">
        <f>INT(INDEX([3]进阶属性!$C$2:$C$19,MATCH(B7,[3]进阶属性!$A$2:$A$19,0))/2*AH7)</f>
        <v>657</v>
      </c>
      <c r="AC7" s="37">
        <f>35</f>
        <v>35</v>
      </c>
      <c r="AD7" s="37">
        <f>INT((INDEX([3]标准单位!$J$2:$J$201,MATCH($AC7,[3]标准单位!$A$2:$A$201,0))*AE7)/(1-AE7))</f>
        <v>0</v>
      </c>
      <c r="AE7" s="37">
        <f t="shared" si="6"/>
        <v>0</v>
      </c>
      <c r="AF7" s="83">
        <f t="shared" ref="AF7" si="13">AG7/AG7</f>
        <v>1</v>
      </c>
      <c r="AG7" s="37">
        <f t="shared" ref="AG7" si="14">(Q7/AM7*1000+IF(AN7&lt;&gt;"",R7/AN7*1000,0)+S7/3+T7/5)/AH7</f>
        <v>278.32380952380998</v>
      </c>
      <c r="AH7" s="37">
        <f t="array" ref="AH7">INDEX([4]Sheet1!H$2:H$36,MATCH($H7,[4]Sheet1!$A$2:$A$36,0))</f>
        <v>2</v>
      </c>
      <c r="AI7">
        <f>INDEX([4]Sheet1!T$2:T$36,MATCH($H7,[4]Sheet1!$A$2:$A$36,0))</f>
        <v>0</v>
      </c>
      <c r="AJ7">
        <f>INDEX([4]Sheet1!U$2:U$36,MATCH($H7,[4]Sheet1!$A$2:$A$36,0))</f>
        <v>8.4</v>
      </c>
      <c r="AK7">
        <f>INDEX([4]Sheet1!V$2:V$36,MATCH($H7,[4]Sheet1!$A$2:$A$36,0))</f>
        <v>0</v>
      </c>
      <c r="AL7">
        <f>INDEX([4]Sheet1!W$2:W$36,MATCH($H7,[4]Sheet1!$A$2:$A$36,0))</f>
        <v>23.8095238095238</v>
      </c>
      <c r="AM7" s="2">
        <f>INDEX([4]Sheet1!N$2:N$36,MATCH($H7,[4]Sheet1!$A$2:$A$36,0))</f>
        <v>4200</v>
      </c>
      <c r="AN7" s="2" t="str">
        <f>INDEX([4]Sheet1!O$2:O$36,MATCH($H7,[4]Sheet1!$A$2:$A$36,0))</f>
        <v/>
      </c>
    </row>
    <row r="8" spans="1:40" ht="14.25">
      <c r="A8" s="11">
        <v>1001</v>
      </c>
      <c r="B8" s="78">
        <v>5</v>
      </c>
      <c r="C8" s="78" t="str">
        <f t="shared" si="1"/>
        <v>{10115,15},{21001,15}</v>
      </c>
      <c r="D8" s="78">
        <v>150000</v>
      </c>
      <c r="E8" s="79">
        <v>37</v>
      </c>
      <c r="F8" s="78" t="str">
        <f t="shared" si="2"/>
        <v>{1,1604},{2,565},{6,432}</v>
      </c>
      <c r="G8" s="78">
        <f t="shared" si="3"/>
        <v>1</v>
      </c>
      <c r="H8" s="11" t="s">
        <v>137</v>
      </c>
      <c r="I8" s="37">
        <f t="array" ref="I8">INDEX([1]英雄界面!$I$4:$I$41,MATCH(A8,[1]英雄界面!$A$4:$A$41,0))</f>
        <v>50</v>
      </c>
      <c r="J8" s="37">
        <f t="shared" si="0"/>
        <v>1</v>
      </c>
      <c r="K8" s="37">
        <f>CHOOSE(J8,INDEX([2]勋章!$I$7:$I$24,MATCH($B8,[2]勋章!$G$7:$G$24,0)),INDEX([2]勋章!$M$7:$M$24,MATCH($B8,[2]勋章!$G$7:$G$24,0)),INDEX([2]勋章!$P$7:$P$24,MATCH($B8,[2]勋章!$G$7:$G$24,0)),INDEX([2]勋章!$S$7:$S$24,MATCH($B8,[2]勋章!$G$7:$G$24,0)))</f>
        <v>10115</v>
      </c>
      <c r="L8" s="37">
        <f t="array" ref="L8">INDEX([2]图纸掉落!$H$4:$H$38,MATCH(H8,[2]图纸掉落!$G$4:$G$38,0))</f>
        <v>21001</v>
      </c>
      <c r="M8" s="39">
        <v>15</v>
      </c>
      <c r="N8" s="39">
        <v>15</v>
      </c>
      <c r="O8" s="47">
        <f>INDEX([1]英雄界面!$J$4:$J$41,MATCH(A8,[1]英雄界面!$A$4:$A$41,0))/2</f>
        <v>1.5</v>
      </c>
      <c r="P8" s="47">
        <f t="shared" si="4"/>
        <v>1.2</v>
      </c>
      <c r="Q8" s="37">
        <f>INT(INDEX([1]等级属性!B$4:B$203,MATCH($AC8,[1]等级属性!$A$4:$A$203,0))*V8/10000)</f>
        <v>471</v>
      </c>
      <c r="R8" s="37">
        <f>INT(INDEX([1]等级属性!C$4:C$203,MATCH($AC8,[1]等级属性!$A$4:$A$203,0))*W8/10000)</f>
        <v>0</v>
      </c>
      <c r="S8" s="37">
        <f>INT(INDEX([1]等级属性!D$4:D$203,MATCH($AC8,[1]等级属性!$A$4:$A$203,0))*X8/10000)</f>
        <v>1337</v>
      </c>
      <c r="T8" s="37">
        <f>INT(INDEX([1]等级属性!E$4:E$203,MATCH($AC8,[1]等级属性!$A$4:$A$203,0))*Y8/10000)</f>
        <v>360</v>
      </c>
      <c r="U8" s="37"/>
      <c r="V8" s="37">
        <f t="array" ref="V8">INDEX(单位特点规划!D$2:D$37,MATCH($A8,单位特点规划!$A$2:$A$37,0))</f>
        <v>16600</v>
      </c>
      <c r="W8" s="37">
        <f t="array" ref="W8">INDEX(单位特点规划!E$2:E$37,MATCH($A8,单位特点规划!$A$2:$A$37,0))</f>
        <v>0</v>
      </c>
      <c r="X8" s="37">
        <f t="array" ref="X8">INDEX(单位特点规划!F$2:F$37,MATCH($A8,单位特点规划!$A$2:$A$37,0))</f>
        <v>15700</v>
      </c>
      <c r="Y8" s="37">
        <f t="array" ref="Y8">INDEX(单位特点规划!G$2:G$37,MATCH($A8,单位特点规划!$A$2:$A$37,0))</f>
        <v>18500</v>
      </c>
      <c r="Z8" s="37"/>
      <c r="AA8" s="37">
        <f t="shared" ref="AA8" si="15">1.93</f>
        <v>1.93</v>
      </c>
      <c r="AB8" s="37">
        <f>INT(INDEX([3]进阶属性!$C$2:$C$19,MATCH(B8,[3]进阶属性!$A$2:$A$19,0))/2*AH8)</f>
        <v>852</v>
      </c>
      <c r="AC8" s="37">
        <v>40</v>
      </c>
      <c r="AD8" s="37">
        <f>INT((INDEX([3]标准单位!$J$2:$J$201,MATCH($AC8,[3]标准单位!$A$2:$A$201,0))*AE8)/(1-AE8))</f>
        <v>0</v>
      </c>
      <c r="AE8" s="37">
        <f t="shared" si="6"/>
        <v>0</v>
      </c>
      <c r="AF8" s="83">
        <f t="shared" ref="AF8" si="16">AG8/AG8</f>
        <v>1</v>
      </c>
      <c r="AG8" s="37">
        <f t="shared" ref="AG8:AG37" si="17">(Q8/AM8*1000+IF(AN8&lt;&gt;"",R8/AN8*1000,0)+S8/3+T8/5)/AH8</f>
        <v>314.90476190476198</v>
      </c>
      <c r="AH8" s="37">
        <f t="array" ref="AH8">INDEX([4]Sheet1!H$2:H$36,MATCH($H8,[4]Sheet1!$A$2:$A$36,0))</f>
        <v>2</v>
      </c>
      <c r="AI8">
        <f>INDEX([4]Sheet1!T$2:T$36,MATCH($H8,[4]Sheet1!$A$2:$A$36,0))</f>
        <v>0</v>
      </c>
      <c r="AJ8">
        <f>INDEX([4]Sheet1!U$2:U$36,MATCH($H8,[4]Sheet1!$A$2:$A$36,0))</f>
        <v>8.4</v>
      </c>
      <c r="AK8">
        <f>INDEX([4]Sheet1!V$2:V$36,MATCH($H8,[4]Sheet1!$A$2:$A$36,0))</f>
        <v>0</v>
      </c>
      <c r="AL8">
        <f>INDEX([4]Sheet1!W$2:W$36,MATCH($H8,[4]Sheet1!$A$2:$A$36,0))</f>
        <v>23.8095238095238</v>
      </c>
      <c r="AM8" s="2">
        <f>INDEX([4]Sheet1!N$2:N$36,MATCH($H8,[4]Sheet1!$A$2:$A$36,0))</f>
        <v>4200</v>
      </c>
      <c r="AN8" s="2" t="str">
        <f>INDEX([4]Sheet1!O$2:O$36,MATCH($H8,[4]Sheet1!$A$2:$A$36,0))</f>
        <v/>
      </c>
    </row>
    <row r="9" spans="1:40" ht="14.25">
      <c r="A9" s="11">
        <v>1001</v>
      </c>
      <c r="B9" s="78">
        <v>6</v>
      </c>
      <c r="C9" s="78" t="str">
        <f t="shared" si="1"/>
        <v>{10116,20},{21001,16}</v>
      </c>
      <c r="D9" s="78">
        <v>250000</v>
      </c>
      <c r="E9" s="79">
        <v>42</v>
      </c>
      <c r="F9" s="78" t="str">
        <f t="shared" si="2"/>
        <v>{1,1688},{2,595},{6,457}</v>
      </c>
      <c r="G9" s="78">
        <f t="shared" si="3"/>
        <v>1</v>
      </c>
      <c r="H9" s="11" t="s">
        <v>137</v>
      </c>
      <c r="I9" s="37">
        <f t="array" ref="I9">INDEX([1]英雄界面!$I$4:$I$41,MATCH(A9,[1]英雄界面!$A$4:$A$41,0))</f>
        <v>50</v>
      </c>
      <c r="J9" s="37">
        <f t="shared" si="0"/>
        <v>1</v>
      </c>
      <c r="K9" s="37">
        <f>CHOOSE(J9,INDEX([2]勋章!$I$7:$I$24,MATCH($B9,[2]勋章!$G$7:$G$24,0)),INDEX([2]勋章!$M$7:$M$24,MATCH($B9,[2]勋章!$G$7:$G$24,0)),INDEX([2]勋章!$P$7:$P$24,MATCH($B9,[2]勋章!$G$7:$G$24,0)),INDEX([2]勋章!$S$7:$S$24,MATCH($B9,[2]勋章!$G$7:$G$24,0)))</f>
        <v>10116</v>
      </c>
      <c r="L9" s="37">
        <f t="array" ref="L9">INDEX([2]图纸掉落!$H$4:$H$38,MATCH(H9,[2]图纸掉落!$G$4:$G$38,0))</f>
        <v>21001</v>
      </c>
      <c r="M9" s="39">
        <v>20</v>
      </c>
      <c r="N9" s="39">
        <v>16</v>
      </c>
      <c r="O9" s="47">
        <f>INDEX([1]英雄界面!$J$4:$J$41,MATCH(A9,[1]英雄界面!$A$4:$A$41,0))/2</f>
        <v>1.5</v>
      </c>
      <c r="P9" s="47">
        <f t="shared" si="4"/>
        <v>1.1000000000000001</v>
      </c>
      <c r="Q9" s="37">
        <f>INT(INDEX([1]等级属性!B$4:B$203,MATCH($AC9,[1]等级属性!$A$4:$A$203,0))*V9/10000)</f>
        <v>541</v>
      </c>
      <c r="R9" s="37">
        <f>INT(INDEX([1]等级属性!C$4:C$203,MATCH($AC9,[1]等级属性!$A$4:$A$203,0))*W9/10000)</f>
        <v>0</v>
      </c>
      <c r="S9" s="37">
        <f>INT(INDEX([1]等级属性!D$4:D$203,MATCH($AC9,[1]等级属性!$A$4:$A$203,0))*X9/10000)</f>
        <v>1535</v>
      </c>
      <c r="T9" s="37">
        <f>INT(INDEX([1]等级属性!E$4:E$203,MATCH($AC9,[1]等级属性!$A$4:$A$203,0))*Y9/10000)</f>
        <v>416</v>
      </c>
      <c r="U9" s="37"/>
      <c r="V9" s="37">
        <f t="array" ref="V9">INDEX(单位特点规划!D$2:D$37,MATCH($A9,单位特点规划!$A$2:$A$37,0))</f>
        <v>16600</v>
      </c>
      <c r="W9" s="37">
        <f t="array" ref="W9">INDEX(单位特点规划!E$2:E$37,MATCH($A9,单位特点规划!$A$2:$A$37,0))</f>
        <v>0</v>
      </c>
      <c r="X9" s="37">
        <f t="array" ref="X9">INDEX(单位特点规划!F$2:F$37,MATCH($A9,单位特点规划!$A$2:$A$37,0))</f>
        <v>15700</v>
      </c>
      <c r="Y9" s="37">
        <f t="array" ref="Y9">INDEX(单位特点规划!G$2:G$37,MATCH($A9,单位特点规划!$A$2:$A$37,0))</f>
        <v>18500</v>
      </c>
      <c r="Z9" s="37"/>
      <c r="AA9" s="37">
        <f t="shared" ref="AA9:AA14" si="18">1.93</f>
        <v>1.93</v>
      </c>
      <c r="AB9" s="37">
        <f>INT(INDEX([3]进阶属性!$C$2:$C$19,MATCH(B9,[3]进阶属性!$A$2:$A$19,0))/2*AH9)</f>
        <v>1107</v>
      </c>
      <c r="AC9" s="37">
        <v>45</v>
      </c>
      <c r="AD9" s="37">
        <f>INT((INDEX([3]标准单位!$J$2:$J$201,MATCH($AC9,[3]标准单位!$A$2:$A$201,0))*AE9)/(1-AE9))</f>
        <v>0</v>
      </c>
      <c r="AE9" s="37">
        <f t="shared" si="6"/>
        <v>0</v>
      </c>
      <c r="AF9" s="83">
        <f t="shared" ref="AF9:AF21" si="19">AG9/AG9</f>
        <v>1</v>
      </c>
      <c r="AG9" s="37">
        <f t="shared" si="17"/>
        <v>361.83809523809498</v>
      </c>
      <c r="AH9" s="37">
        <f t="array" ref="AH9">INDEX([4]Sheet1!H$2:H$36,MATCH($H9,[4]Sheet1!$A$2:$A$36,0))</f>
        <v>2</v>
      </c>
      <c r="AI9">
        <f>INDEX([4]Sheet1!T$2:T$36,MATCH($H9,[4]Sheet1!$A$2:$A$36,0))</f>
        <v>0</v>
      </c>
      <c r="AJ9">
        <f>INDEX([4]Sheet1!U$2:U$36,MATCH($H9,[4]Sheet1!$A$2:$A$36,0))</f>
        <v>8.4</v>
      </c>
      <c r="AK9">
        <f>INDEX([4]Sheet1!V$2:V$36,MATCH($H9,[4]Sheet1!$A$2:$A$36,0))</f>
        <v>0</v>
      </c>
      <c r="AL9">
        <f>INDEX([4]Sheet1!W$2:W$36,MATCH($H9,[4]Sheet1!$A$2:$A$36,0))</f>
        <v>23.8095238095238</v>
      </c>
      <c r="AM9" s="2">
        <f>INDEX([4]Sheet1!N$2:N$36,MATCH($H9,[4]Sheet1!$A$2:$A$36,0))</f>
        <v>4200</v>
      </c>
      <c r="AN9" s="2" t="str">
        <f>INDEX([4]Sheet1!O$2:O$36,MATCH($H9,[4]Sheet1!$A$2:$A$36,0))</f>
        <v/>
      </c>
    </row>
    <row r="10" spans="1:40" ht="14.25">
      <c r="A10" s="11">
        <v>1001</v>
      </c>
      <c r="B10" s="78">
        <v>7</v>
      </c>
      <c r="C10" s="78" t="str">
        <f t="shared" si="1"/>
        <v>{10117,22},{21001,26}</v>
      </c>
      <c r="D10" s="78">
        <v>300000</v>
      </c>
      <c r="E10" s="79">
        <v>47</v>
      </c>
      <c r="F10" s="78" t="str">
        <f t="shared" si="2"/>
        <v>{1,1737},{2,612},{6,473}</v>
      </c>
      <c r="G10" s="78">
        <f t="shared" si="3"/>
        <v>1</v>
      </c>
      <c r="H10" s="11" t="s">
        <v>137</v>
      </c>
      <c r="I10" s="37">
        <f t="array" ref="I10">INDEX([1]英雄界面!$I$4:$I$41,MATCH(A10,[1]英雄界面!$A$4:$A$41,0))</f>
        <v>50</v>
      </c>
      <c r="J10" s="37">
        <f t="shared" si="0"/>
        <v>1</v>
      </c>
      <c r="K10" s="37">
        <f>CHOOSE(J10,INDEX([2]勋章!$I$7:$I$24,MATCH($B10,[2]勋章!$G$7:$G$24,0)),INDEX([2]勋章!$M$7:$M$24,MATCH($B10,[2]勋章!$G$7:$G$24,0)),INDEX([2]勋章!$P$7:$P$24,MATCH($B10,[2]勋章!$G$7:$G$24,0)),INDEX([2]勋章!$S$7:$S$24,MATCH($B10,[2]勋章!$G$7:$G$24,0)))</f>
        <v>10117</v>
      </c>
      <c r="L10" s="37">
        <f t="array" ref="L10">INDEX([2]图纸掉落!$H$4:$H$38,MATCH(H10,[2]图纸掉落!$G$4:$G$38,0))</f>
        <v>21001</v>
      </c>
      <c r="M10" s="39">
        <v>22</v>
      </c>
      <c r="N10" s="39">
        <v>26</v>
      </c>
      <c r="O10" s="47">
        <f>INDEX([1]英雄界面!$J$4:$J$41,MATCH(A10,[1]英雄界面!$A$4:$A$41,0))/2</f>
        <v>1.5</v>
      </c>
      <c r="P10" s="47">
        <f t="shared" si="4"/>
        <v>1</v>
      </c>
      <c r="Q10" s="37">
        <f>INT(INDEX([1]等级属性!B$4:B$203,MATCH($AC10,[1]等级属性!$A$4:$A$203,0))*V10/10000)</f>
        <v>612</v>
      </c>
      <c r="R10" s="37">
        <f>INT(INDEX([1]等级属性!C$4:C$203,MATCH($AC10,[1]等级属性!$A$4:$A$203,0))*W10/10000)</f>
        <v>0</v>
      </c>
      <c r="S10" s="37">
        <f>INT(INDEX([1]等级属性!D$4:D$203,MATCH($AC10,[1]等级属性!$A$4:$A$203,0))*X10/10000)</f>
        <v>1737</v>
      </c>
      <c r="T10" s="37">
        <f>INT(INDEX([1]等级属性!E$4:E$203,MATCH($AC10,[1]等级属性!$A$4:$A$203,0))*Y10/10000)</f>
        <v>473</v>
      </c>
      <c r="U10" s="37"/>
      <c r="V10" s="37">
        <f t="array" ref="V10">INDEX(单位特点规划!D$2:D$37,MATCH($A10,单位特点规划!$A$2:$A$37,0))</f>
        <v>16600</v>
      </c>
      <c r="W10" s="37">
        <f t="array" ref="W10">INDEX(单位特点规划!E$2:E$37,MATCH($A10,单位特点规划!$A$2:$A$37,0))</f>
        <v>0</v>
      </c>
      <c r="X10" s="37">
        <f t="array" ref="X10">INDEX(单位特点规划!F$2:F$37,MATCH($A10,单位特点规划!$A$2:$A$37,0))</f>
        <v>15700</v>
      </c>
      <c r="Y10" s="37">
        <f t="array" ref="Y10">INDEX(单位特点规划!G$2:G$37,MATCH($A10,单位特点规划!$A$2:$A$37,0))</f>
        <v>18500</v>
      </c>
      <c r="Z10" s="37"/>
      <c r="AA10" s="37">
        <f t="shared" si="18"/>
        <v>1.93</v>
      </c>
      <c r="AB10" s="37">
        <f>INT(INDEX([3]进阶属性!$C$2:$C$19,MATCH(B10,[3]进阶属性!$A$2:$A$19,0))/2*AH10)</f>
        <v>1437</v>
      </c>
      <c r="AC10" s="37">
        <v>50</v>
      </c>
      <c r="AD10" s="37">
        <f>INT((INDEX([3]标准单位!$J$2:$J$201,MATCH($AC10,[3]标准单位!$A$2:$A$201,0))*AE10)/(1-AE10))</f>
        <v>0</v>
      </c>
      <c r="AE10" s="37">
        <f t="shared" si="6"/>
        <v>0</v>
      </c>
      <c r="AF10" s="83">
        <f t="shared" si="19"/>
        <v>1</v>
      </c>
      <c r="AG10" s="37">
        <f t="shared" si="17"/>
        <v>409.65714285714301</v>
      </c>
      <c r="AH10" s="37">
        <f t="array" ref="AH10">INDEX([4]Sheet1!H$2:H$36,MATCH($H10,[4]Sheet1!$A$2:$A$36,0))</f>
        <v>2</v>
      </c>
      <c r="AI10">
        <f>INDEX([4]Sheet1!T$2:T$36,MATCH($H10,[4]Sheet1!$A$2:$A$36,0))</f>
        <v>0</v>
      </c>
      <c r="AJ10">
        <f>INDEX([4]Sheet1!U$2:U$36,MATCH($H10,[4]Sheet1!$A$2:$A$36,0))</f>
        <v>8.4</v>
      </c>
      <c r="AK10">
        <f>INDEX([4]Sheet1!V$2:V$36,MATCH($H10,[4]Sheet1!$A$2:$A$36,0))</f>
        <v>0</v>
      </c>
      <c r="AL10">
        <f>INDEX([4]Sheet1!W$2:W$36,MATCH($H10,[4]Sheet1!$A$2:$A$36,0))</f>
        <v>23.8095238095238</v>
      </c>
      <c r="AM10" s="2">
        <f>INDEX([4]Sheet1!N$2:N$36,MATCH($H10,[4]Sheet1!$A$2:$A$36,0))</f>
        <v>4200</v>
      </c>
      <c r="AN10" s="2" t="str">
        <f>INDEX([4]Sheet1!O$2:O$36,MATCH($H10,[4]Sheet1!$A$2:$A$36,0))</f>
        <v/>
      </c>
    </row>
    <row r="11" spans="1:40" ht="14.25">
      <c r="A11" s="11">
        <v>1001</v>
      </c>
      <c r="B11" s="78">
        <v>8</v>
      </c>
      <c r="C11" s="78" t="str">
        <f t="shared" si="1"/>
        <v>{10118,25},{21001,29}</v>
      </c>
      <c r="D11" s="78">
        <v>350000</v>
      </c>
      <c r="E11" s="79">
        <v>52</v>
      </c>
      <c r="F11" s="78" t="str">
        <f t="shared" si="2"/>
        <v>{1,1997},{2,703},{6,542}</v>
      </c>
      <c r="G11" s="78">
        <f t="shared" si="3"/>
        <v>1</v>
      </c>
      <c r="H11" s="11" t="s">
        <v>137</v>
      </c>
      <c r="I11" s="37">
        <f t="array" ref="I11">INDEX([1]英雄界面!$I$4:$I$41,MATCH(A11,[1]英雄界面!$A$4:$A$41,0))</f>
        <v>50</v>
      </c>
      <c r="J11" s="37">
        <f t="shared" si="0"/>
        <v>1</v>
      </c>
      <c r="K11" s="37">
        <f>CHOOSE(J11,INDEX([2]勋章!$I$7:$I$24,MATCH($B11,[2]勋章!$G$7:$G$24,0)),INDEX([2]勋章!$M$7:$M$24,MATCH($B11,[2]勋章!$G$7:$G$24,0)),INDEX([2]勋章!$P$7:$P$24,MATCH($B11,[2]勋章!$G$7:$G$24,0)),INDEX([2]勋章!$S$7:$S$24,MATCH($B11,[2]勋章!$G$7:$G$24,0)))</f>
        <v>10118</v>
      </c>
      <c r="L11" s="37">
        <f t="array" ref="L11">INDEX([2]图纸掉落!$H$4:$H$38,MATCH(H11,[2]图纸掉落!$G$4:$G$38,0))</f>
        <v>21001</v>
      </c>
      <c r="M11" s="39">
        <v>25</v>
      </c>
      <c r="N11" s="39">
        <v>29</v>
      </c>
      <c r="O11" s="47">
        <f>INDEX([1]英雄界面!$J$4:$J$41,MATCH(A11,[1]英雄界面!$A$4:$A$41,0))/2</f>
        <v>1.5</v>
      </c>
      <c r="P11" s="47">
        <f t="shared" ref="P11:P21" si="20">P10</f>
        <v>1</v>
      </c>
      <c r="Q11" s="37">
        <f>INT(INDEX([1]等级属性!B$4:B$203,MATCH($AC11,[1]等级属性!$A$4:$A$203,0))*V11/10000)</f>
        <v>703</v>
      </c>
      <c r="R11" s="37">
        <f>INT(INDEX([1]等级属性!C$4:C$203,MATCH($AC11,[1]等级属性!$A$4:$A$203,0))*W11/10000)</f>
        <v>0</v>
      </c>
      <c r="S11" s="37">
        <f>INT(INDEX([1]等级属性!D$4:D$203,MATCH($AC11,[1]等级属性!$A$4:$A$203,0))*X11/10000)</f>
        <v>1997</v>
      </c>
      <c r="T11" s="37">
        <f>INT(INDEX([1]等级属性!E$4:E$203,MATCH($AC11,[1]等级属性!$A$4:$A$203,0))*Y11/10000)</f>
        <v>542</v>
      </c>
      <c r="U11" s="37"/>
      <c r="V11" s="37">
        <f t="array" ref="V11">INDEX(单位特点规划!D$2:D$37,MATCH($A11,单位特点规划!$A$2:$A$37,0))</f>
        <v>16600</v>
      </c>
      <c r="W11" s="37">
        <f t="array" ref="W11">INDEX(单位特点规划!E$2:E$37,MATCH($A11,单位特点规划!$A$2:$A$37,0))</f>
        <v>0</v>
      </c>
      <c r="X11" s="37">
        <f t="array" ref="X11">INDEX(单位特点规划!F$2:F$37,MATCH($A11,单位特点规划!$A$2:$A$37,0))</f>
        <v>15700</v>
      </c>
      <c r="Y11" s="37">
        <f t="array" ref="Y11">INDEX(单位特点规划!G$2:G$37,MATCH($A11,单位特点规划!$A$2:$A$37,0))</f>
        <v>18500</v>
      </c>
      <c r="Z11" s="37"/>
      <c r="AA11" s="37">
        <f t="shared" si="18"/>
        <v>1.93</v>
      </c>
      <c r="AB11" s="37">
        <f>INT(INDEX([3]进阶属性!$C$2:$C$19,MATCH(B11,[3]进阶属性!$A$2:$A$19,0))/2*AH11)</f>
        <v>1866</v>
      </c>
      <c r="AC11" s="37">
        <v>55</v>
      </c>
      <c r="AD11" s="37">
        <f>INT((INDEX([3]标准单位!$J$2:$J$201,MATCH($AC11,[3]标准单位!$A$2:$A$201,0))*AE11)/(1-AE11))</f>
        <v>0</v>
      </c>
      <c r="AE11" s="37">
        <f t="shared" si="6"/>
        <v>0</v>
      </c>
      <c r="AF11" s="83">
        <f t="shared" si="19"/>
        <v>1</v>
      </c>
      <c r="AG11" s="37">
        <f t="shared" si="17"/>
        <v>470.72380952381002</v>
      </c>
      <c r="AH11" s="37">
        <f t="array" ref="AH11">INDEX([4]Sheet1!H$2:H$36,MATCH($H11,[4]Sheet1!$A$2:$A$36,0))</f>
        <v>2</v>
      </c>
      <c r="AI11">
        <f>INDEX([4]Sheet1!T$2:T$36,MATCH($H11,[4]Sheet1!$A$2:$A$36,0))</f>
        <v>0</v>
      </c>
      <c r="AJ11">
        <f>INDEX([4]Sheet1!U$2:U$36,MATCH($H11,[4]Sheet1!$A$2:$A$36,0))</f>
        <v>8.4</v>
      </c>
      <c r="AK11">
        <f>INDEX([4]Sheet1!V$2:V$36,MATCH($H11,[4]Sheet1!$A$2:$A$36,0))</f>
        <v>0</v>
      </c>
      <c r="AL11">
        <f>INDEX([4]Sheet1!W$2:W$36,MATCH($H11,[4]Sheet1!$A$2:$A$36,0))</f>
        <v>23.8095238095238</v>
      </c>
      <c r="AM11" s="2">
        <f>INDEX([4]Sheet1!N$2:N$36,MATCH($H11,[4]Sheet1!$A$2:$A$36,0))</f>
        <v>4200</v>
      </c>
      <c r="AN11" s="2" t="str">
        <f>INDEX([4]Sheet1!O$2:O$36,MATCH($H11,[4]Sheet1!$A$2:$A$36,0))</f>
        <v/>
      </c>
    </row>
    <row r="12" spans="1:40" ht="14.25">
      <c r="A12" s="11">
        <v>1001</v>
      </c>
      <c r="B12" s="78">
        <v>9</v>
      </c>
      <c r="C12" s="78" t="str">
        <f t="shared" si="1"/>
        <v>{10119,27},{21001,30}</v>
      </c>
      <c r="D12" s="78">
        <v>400000</v>
      </c>
      <c r="E12" s="79">
        <v>57</v>
      </c>
      <c r="F12" s="78" t="str">
        <f t="shared" si="2"/>
        <v>{1,2256},{2,795},{6,612}</v>
      </c>
      <c r="G12" s="78">
        <f t="shared" si="3"/>
        <v>1</v>
      </c>
      <c r="H12" s="11" t="s">
        <v>137</v>
      </c>
      <c r="I12" s="37">
        <f t="array" ref="I12">INDEX([1]英雄界面!$I$4:$I$41,MATCH(A12,[1]英雄界面!$A$4:$A$41,0))</f>
        <v>50</v>
      </c>
      <c r="J12" s="37">
        <f t="shared" si="0"/>
        <v>1</v>
      </c>
      <c r="K12" s="37">
        <f>CHOOSE(J12,INDEX([2]勋章!$I$7:$I$24,MATCH($B12,[2]勋章!$G$7:$G$24,0)),INDEX([2]勋章!$M$7:$M$24,MATCH($B12,[2]勋章!$G$7:$G$24,0)),INDEX([2]勋章!$P$7:$P$24,MATCH($B12,[2]勋章!$G$7:$G$24,0)),INDEX([2]勋章!$S$7:$S$24,MATCH($B12,[2]勋章!$G$7:$G$24,0)))</f>
        <v>10119</v>
      </c>
      <c r="L12" s="37">
        <f t="array" ref="L12">INDEX([2]图纸掉落!$H$4:$H$38,MATCH(H12,[2]图纸掉落!$G$4:$G$38,0))</f>
        <v>21001</v>
      </c>
      <c r="M12" s="39">
        <v>27</v>
      </c>
      <c r="N12" s="39">
        <v>30</v>
      </c>
      <c r="O12" s="47">
        <f>INDEX([1]英雄界面!$J$4:$J$41,MATCH(A12,[1]英雄界面!$A$4:$A$41,0))/2</f>
        <v>1.5</v>
      </c>
      <c r="P12" s="47">
        <f t="shared" si="20"/>
        <v>1</v>
      </c>
      <c r="Q12" s="37">
        <f>INT(INDEX([1]等级属性!B$4:B$203,MATCH($AC12,[1]等级属性!$A$4:$A$203,0))*V12/10000)</f>
        <v>795</v>
      </c>
      <c r="R12" s="37">
        <f>INT(INDEX([1]等级属性!C$4:C$203,MATCH($AC12,[1]等级属性!$A$4:$A$203,0))*W12/10000)</f>
        <v>0</v>
      </c>
      <c r="S12" s="37">
        <f>INT(INDEX([1]等级属性!D$4:D$203,MATCH($AC12,[1]等级属性!$A$4:$A$203,0))*X12/10000)</f>
        <v>2256</v>
      </c>
      <c r="T12" s="37">
        <f>INT(INDEX([1]等级属性!E$4:E$203,MATCH($AC12,[1]等级属性!$A$4:$A$203,0))*Y12/10000)</f>
        <v>612</v>
      </c>
      <c r="U12" s="37"/>
      <c r="V12" s="37">
        <f t="array" ref="V12">INDEX(单位特点规划!D$2:D$37,MATCH($A12,单位特点规划!$A$2:$A$37,0))</f>
        <v>16600</v>
      </c>
      <c r="W12" s="37">
        <f t="array" ref="W12">INDEX(单位特点规划!E$2:E$37,MATCH($A12,单位特点规划!$A$2:$A$37,0))</f>
        <v>0</v>
      </c>
      <c r="X12" s="37">
        <f t="array" ref="X12">INDEX(单位特点规划!F$2:F$37,MATCH($A12,单位特点规划!$A$2:$A$37,0))</f>
        <v>15700</v>
      </c>
      <c r="Y12" s="37">
        <f t="array" ref="Y12">INDEX(单位特点规划!G$2:G$37,MATCH($A12,单位特点规划!$A$2:$A$37,0))</f>
        <v>18500</v>
      </c>
      <c r="Z12" s="37"/>
      <c r="AA12" s="37">
        <f t="shared" si="18"/>
        <v>1.93</v>
      </c>
      <c r="AB12" s="37">
        <f>INT(INDEX([3]进阶属性!$C$2:$C$19,MATCH(B12,[3]进阶属性!$A$2:$A$19,0))/2*AH12)</f>
        <v>2424</v>
      </c>
      <c r="AC12" s="37">
        <v>60</v>
      </c>
      <c r="AD12" s="37">
        <f>INT((INDEX([3]标准单位!$J$2:$J$201,MATCH($AC12,[3]标准单位!$A$2:$A$201,0))*AE12)/(1-AE12))</f>
        <v>0</v>
      </c>
      <c r="AE12" s="37">
        <f t="shared" si="6"/>
        <v>0</v>
      </c>
      <c r="AF12" s="83">
        <f t="shared" si="19"/>
        <v>1</v>
      </c>
      <c r="AG12" s="37">
        <f t="shared" si="17"/>
        <v>531.84285714285704</v>
      </c>
      <c r="AH12" s="37">
        <f t="array" ref="AH12">INDEX([4]Sheet1!H$2:H$36,MATCH($H12,[4]Sheet1!$A$2:$A$36,0))</f>
        <v>2</v>
      </c>
      <c r="AI12">
        <f>INDEX([4]Sheet1!T$2:T$36,MATCH($H12,[4]Sheet1!$A$2:$A$36,0))</f>
        <v>0</v>
      </c>
      <c r="AJ12">
        <f>INDEX([4]Sheet1!U$2:U$36,MATCH($H12,[4]Sheet1!$A$2:$A$36,0))</f>
        <v>8.4</v>
      </c>
      <c r="AK12">
        <f>INDEX([4]Sheet1!V$2:V$36,MATCH($H12,[4]Sheet1!$A$2:$A$36,0))</f>
        <v>0</v>
      </c>
      <c r="AL12">
        <f>INDEX([4]Sheet1!W$2:W$36,MATCH($H12,[4]Sheet1!$A$2:$A$36,0))</f>
        <v>23.8095238095238</v>
      </c>
      <c r="AM12" s="2">
        <f>INDEX([4]Sheet1!N$2:N$36,MATCH($H12,[4]Sheet1!$A$2:$A$36,0))</f>
        <v>4200</v>
      </c>
      <c r="AN12" s="2" t="str">
        <f>INDEX([4]Sheet1!O$2:O$36,MATCH($H12,[4]Sheet1!$A$2:$A$36,0))</f>
        <v/>
      </c>
    </row>
    <row r="13" spans="1:40" ht="14.25">
      <c r="A13" s="11">
        <v>1001</v>
      </c>
      <c r="B13" s="78">
        <v>10</v>
      </c>
      <c r="C13" s="78" t="str">
        <f t="shared" si="1"/>
        <v>{10120,30},{21001,45}</v>
      </c>
      <c r="D13" s="78">
        <v>450000</v>
      </c>
      <c r="E13" s="79">
        <v>62</v>
      </c>
      <c r="F13" s="78" t="str">
        <f t="shared" si="2"/>
        <v>{1,2590},{2,913},{6,704}</v>
      </c>
      <c r="G13" s="78">
        <f t="shared" si="3"/>
        <v>1</v>
      </c>
      <c r="H13" s="11" t="s">
        <v>137</v>
      </c>
      <c r="I13" s="37">
        <f t="array" ref="I13">INDEX([1]英雄界面!$I$4:$I$41,MATCH(A13,[1]英雄界面!$A$4:$A$41,0))</f>
        <v>50</v>
      </c>
      <c r="J13" s="37">
        <f t="shared" si="0"/>
        <v>1</v>
      </c>
      <c r="K13" s="37">
        <f>CHOOSE(J13,INDEX([2]勋章!$I$7:$I$24,MATCH($B13,[2]勋章!$G$7:$G$24,0)),INDEX([2]勋章!$M$7:$M$24,MATCH($B13,[2]勋章!$G$7:$G$24,0)),INDEX([2]勋章!$P$7:$P$24,MATCH($B13,[2]勋章!$G$7:$G$24,0)),INDEX([2]勋章!$S$7:$S$24,MATCH($B13,[2]勋章!$G$7:$G$24,0)))</f>
        <v>10120</v>
      </c>
      <c r="L13" s="37">
        <f t="array" ref="L13">INDEX([2]图纸掉落!$H$4:$H$38,MATCH(H13,[2]图纸掉落!$G$4:$G$38,0))</f>
        <v>21001</v>
      </c>
      <c r="M13" s="39">
        <v>30</v>
      </c>
      <c r="N13" s="39">
        <v>45</v>
      </c>
      <c r="O13" s="47">
        <f>INDEX([1]英雄界面!$J$4:$J$41,MATCH(A13,[1]英雄界面!$A$4:$A$41,0))/2</f>
        <v>1.5</v>
      </c>
      <c r="P13" s="47">
        <f t="shared" si="20"/>
        <v>1</v>
      </c>
      <c r="Q13" s="37">
        <f>INT(INDEX([1]等级属性!B$4:B$203,MATCH($AC13,[1]等级属性!$A$4:$A$203,0))*V13/10000)</f>
        <v>913</v>
      </c>
      <c r="R13" s="37">
        <f>INT(INDEX([1]等级属性!C$4:C$203,MATCH($AC13,[1]等级属性!$A$4:$A$203,0))*W13/10000)</f>
        <v>0</v>
      </c>
      <c r="S13" s="37">
        <f>INT(INDEX([1]等级属性!D$4:D$203,MATCH($AC13,[1]等级属性!$A$4:$A$203,0))*X13/10000)</f>
        <v>2590</v>
      </c>
      <c r="T13" s="37">
        <f>INT(INDEX([1]等级属性!E$4:E$203,MATCH($AC13,[1]等级属性!$A$4:$A$203,0))*Y13/10000)</f>
        <v>704</v>
      </c>
      <c r="U13" s="37"/>
      <c r="V13" s="37">
        <f t="array" ref="V13">INDEX(单位特点规划!D$2:D$37,MATCH($A13,单位特点规划!$A$2:$A$37,0))</f>
        <v>16600</v>
      </c>
      <c r="W13" s="37">
        <f t="array" ref="W13">INDEX(单位特点规划!E$2:E$37,MATCH($A13,单位特点规划!$A$2:$A$37,0))</f>
        <v>0</v>
      </c>
      <c r="X13" s="37">
        <f t="array" ref="X13">INDEX(单位特点规划!F$2:F$37,MATCH($A13,单位特点规划!$A$2:$A$37,0))</f>
        <v>15700</v>
      </c>
      <c r="Y13" s="37">
        <f t="array" ref="Y13">INDEX(单位特点规划!G$2:G$37,MATCH($A13,单位特点规划!$A$2:$A$37,0))</f>
        <v>18500</v>
      </c>
      <c r="Z13" s="37"/>
      <c r="AA13" s="37">
        <f t="shared" si="18"/>
        <v>1.93</v>
      </c>
      <c r="AB13" s="37">
        <f>INT(INDEX([3]进阶属性!$C$2:$C$19,MATCH(B13,[3]进阶属性!$A$2:$A$19,0))/2*AH13)</f>
        <v>3150</v>
      </c>
      <c r="AC13" s="37">
        <v>65</v>
      </c>
      <c r="AD13" s="37">
        <f>INT((INDEX([3]标准单位!$J$2:$J$201,MATCH($AC13,[3]标准单位!$A$2:$A$201,0))*AE13)/(1-AE13))</f>
        <v>0</v>
      </c>
      <c r="AE13" s="37">
        <f t="shared" si="6"/>
        <v>0</v>
      </c>
      <c r="AF13" s="83">
        <f t="shared" si="19"/>
        <v>1</v>
      </c>
      <c r="AG13" s="37">
        <f t="shared" si="17"/>
        <v>610.75714285714298</v>
      </c>
      <c r="AH13" s="37">
        <f t="array" ref="AH13">INDEX([4]Sheet1!H$2:H$36,MATCH($H13,[4]Sheet1!$A$2:$A$36,0))</f>
        <v>2</v>
      </c>
      <c r="AI13">
        <f>INDEX([4]Sheet1!T$2:T$36,MATCH($H13,[4]Sheet1!$A$2:$A$36,0))</f>
        <v>0</v>
      </c>
      <c r="AJ13">
        <f>INDEX([4]Sheet1!U$2:U$36,MATCH($H13,[4]Sheet1!$A$2:$A$36,0))</f>
        <v>8.4</v>
      </c>
      <c r="AK13">
        <f>INDEX([4]Sheet1!V$2:V$36,MATCH($H13,[4]Sheet1!$A$2:$A$36,0))</f>
        <v>0</v>
      </c>
      <c r="AL13">
        <f>INDEX([4]Sheet1!W$2:W$36,MATCH($H13,[4]Sheet1!$A$2:$A$36,0))</f>
        <v>23.8095238095238</v>
      </c>
      <c r="AM13" s="2">
        <f>INDEX([4]Sheet1!N$2:N$36,MATCH($H13,[4]Sheet1!$A$2:$A$36,0))</f>
        <v>4200</v>
      </c>
      <c r="AN13" s="2" t="str">
        <f>INDEX([4]Sheet1!O$2:O$36,MATCH($H13,[4]Sheet1!$A$2:$A$36,0))</f>
        <v/>
      </c>
    </row>
    <row r="14" spans="1:40" ht="14.25">
      <c r="A14" s="11">
        <v>1001</v>
      </c>
      <c r="B14" s="78">
        <v>11</v>
      </c>
      <c r="C14" s="78" t="str">
        <f t="shared" si="1"/>
        <v>{10121,32},{21001,61}</v>
      </c>
      <c r="D14" s="78">
        <v>500000</v>
      </c>
      <c r="E14" s="79">
        <v>67</v>
      </c>
      <c r="F14" s="78" t="str">
        <f t="shared" si="2"/>
        <v>{1,2929},{2,1032},{6,797}</v>
      </c>
      <c r="G14" s="78">
        <f t="shared" si="3"/>
        <v>1</v>
      </c>
      <c r="H14" s="11" t="s">
        <v>137</v>
      </c>
      <c r="I14" s="37">
        <f t="array" ref="I14">INDEX([1]英雄界面!$I$4:$I$41,MATCH(A14,[1]英雄界面!$A$4:$A$41,0))</f>
        <v>50</v>
      </c>
      <c r="J14" s="37">
        <f t="shared" ref="J14:J23" si="21">1</f>
        <v>1</v>
      </c>
      <c r="K14" s="37">
        <f>CHOOSE(J14,INDEX([2]勋章!$I$7:$I$24,MATCH($B14,[2]勋章!$G$7:$G$24,0)),INDEX([2]勋章!$M$7:$M$24,MATCH($B14,[2]勋章!$G$7:$G$24,0)),INDEX([2]勋章!$P$7:$P$24,MATCH($B14,[2]勋章!$G$7:$G$24,0)),INDEX([2]勋章!$S$7:$S$24,MATCH($B14,[2]勋章!$G$7:$G$24,0)))</f>
        <v>10121</v>
      </c>
      <c r="L14" s="37">
        <f t="array" ref="L14">INDEX([2]图纸掉落!$H$4:$H$38,MATCH(H14,[2]图纸掉落!$G$4:$G$38,0))</f>
        <v>21001</v>
      </c>
      <c r="M14" s="39">
        <v>32</v>
      </c>
      <c r="N14" s="39">
        <v>61</v>
      </c>
      <c r="O14" s="47">
        <f>INDEX([1]英雄界面!$J$4:$J$41,MATCH(A14,[1]英雄界面!$A$4:$A$41,0))/2</f>
        <v>1.5</v>
      </c>
      <c r="P14" s="47">
        <f t="shared" si="20"/>
        <v>1</v>
      </c>
      <c r="Q14" s="37">
        <f>INT(INDEX([1]等级属性!B$4:B$203,MATCH($AC14,[1]等级属性!$A$4:$A$203,0))*V14/10000)</f>
        <v>1032</v>
      </c>
      <c r="R14" s="37">
        <f>INT(INDEX([1]等级属性!C$4:C$203,MATCH($AC14,[1]等级属性!$A$4:$A$203,0))*W14/10000)</f>
        <v>0</v>
      </c>
      <c r="S14" s="37">
        <f>INT(INDEX([1]等级属性!D$4:D$203,MATCH($AC14,[1]等级属性!$A$4:$A$203,0))*X14/10000)</f>
        <v>2929</v>
      </c>
      <c r="T14" s="37">
        <f>INT(INDEX([1]等级属性!E$4:E$203,MATCH($AC14,[1]等级属性!$A$4:$A$203,0))*Y14/10000)</f>
        <v>797</v>
      </c>
      <c r="U14" s="37"/>
      <c r="V14" s="37">
        <f t="array" ref="V14">INDEX(单位特点规划!D$2:D$37,MATCH($A14,单位特点规划!$A$2:$A$37,0))</f>
        <v>16600</v>
      </c>
      <c r="W14" s="37">
        <f t="array" ref="W14">INDEX(单位特点规划!E$2:E$37,MATCH($A14,单位特点规划!$A$2:$A$37,0))</f>
        <v>0</v>
      </c>
      <c r="X14" s="37">
        <f t="array" ref="X14">INDEX(单位特点规划!F$2:F$37,MATCH($A14,单位特点规划!$A$2:$A$37,0))</f>
        <v>15700</v>
      </c>
      <c r="Y14" s="37">
        <f t="array" ref="Y14">INDEX(单位特点规划!G$2:G$37,MATCH($A14,单位特点规划!$A$2:$A$37,0))</f>
        <v>18500</v>
      </c>
      <c r="Z14" s="37"/>
      <c r="AA14" s="37">
        <f t="shared" si="18"/>
        <v>1.93</v>
      </c>
      <c r="AB14" s="37">
        <f>INT(INDEX([3]进阶属性!$C$2:$C$19,MATCH(B14,[3]进阶属性!$A$2:$A$19,0))/2*AH14)</f>
        <v>4095</v>
      </c>
      <c r="AC14" s="37">
        <v>70</v>
      </c>
      <c r="AD14" s="37">
        <f>INT((INDEX([3]标准单位!$J$2:$J$201,MATCH($AC14,[3]标准单位!$A$2:$A$201,0))*AE14)/(1-AE14))</f>
        <v>0</v>
      </c>
      <c r="AE14" s="37">
        <f t="shared" si="6"/>
        <v>0</v>
      </c>
      <c r="AF14" s="83">
        <f t="shared" si="19"/>
        <v>1</v>
      </c>
      <c r="AG14" s="37">
        <f t="shared" si="17"/>
        <v>690.72380952381002</v>
      </c>
      <c r="AH14" s="37">
        <f t="array" ref="AH14">INDEX([4]Sheet1!H$2:H$36,MATCH($H14,[4]Sheet1!$A$2:$A$36,0))</f>
        <v>2</v>
      </c>
      <c r="AI14">
        <f>INDEX([4]Sheet1!T$2:T$36,MATCH($H14,[4]Sheet1!$A$2:$A$36,0))</f>
        <v>0</v>
      </c>
      <c r="AJ14">
        <f>INDEX([4]Sheet1!U$2:U$36,MATCH($H14,[4]Sheet1!$A$2:$A$36,0))</f>
        <v>8.4</v>
      </c>
      <c r="AK14">
        <f>INDEX([4]Sheet1!V$2:V$36,MATCH($H14,[4]Sheet1!$A$2:$A$36,0))</f>
        <v>0</v>
      </c>
      <c r="AL14">
        <f>INDEX([4]Sheet1!W$2:W$36,MATCH($H14,[4]Sheet1!$A$2:$A$36,0))</f>
        <v>23.8095238095238</v>
      </c>
      <c r="AM14" s="2">
        <f>INDEX([4]Sheet1!N$2:N$36,MATCH($H14,[4]Sheet1!$A$2:$A$36,0))</f>
        <v>4200</v>
      </c>
      <c r="AN14" s="2" t="str">
        <f>INDEX([4]Sheet1!O$2:O$36,MATCH($H14,[4]Sheet1!$A$2:$A$36,0))</f>
        <v/>
      </c>
    </row>
    <row r="15" spans="1:40" ht="14.25">
      <c r="A15" s="11">
        <v>1001</v>
      </c>
      <c r="B15" s="78">
        <v>12</v>
      </c>
      <c r="C15" s="78" t="str">
        <f t="shared" si="1"/>
        <v>{10122,35},{21001,66}</v>
      </c>
      <c r="D15" s="78">
        <v>550000</v>
      </c>
      <c r="E15" s="79">
        <v>72</v>
      </c>
      <c r="F15" s="78" t="str">
        <f t="shared" si="2"/>
        <v>{1,3367},{2,1186},{6,915}</v>
      </c>
      <c r="G15" s="78">
        <f t="shared" ref="G15:G24" si="22">1</f>
        <v>1</v>
      </c>
      <c r="H15" s="11" t="s">
        <v>137</v>
      </c>
      <c r="I15" s="37">
        <f t="array" ref="I15">INDEX([1]英雄界面!$I$4:$I$41,MATCH(A15,[1]英雄界面!$A$4:$A$41,0))</f>
        <v>50</v>
      </c>
      <c r="J15" s="37">
        <f t="shared" si="21"/>
        <v>1</v>
      </c>
      <c r="K15" s="37">
        <f>CHOOSE(J15,INDEX([2]勋章!$I$7:$I$24,MATCH($B15,[2]勋章!$G$7:$G$24,0)),INDEX([2]勋章!$M$7:$M$24,MATCH($B15,[2]勋章!$G$7:$G$24,0)),INDEX([2]勋章!$P$7:$P$24,MATCH($B15,[2]勋章!$G$7:$G$24,0)),INDEX([2]勋章!$S$7:$S$24,MATCH($B15,[2]勋章!$G$7:$G$24,0)))</f>
        <v>10122</v>
      </c>
      <c r="L15" s="37">
        <f t="array" ref="L15">INDEX([2]图纸掉落!$H$4:$H$38,MATCH(H15,[2]图纸掉落!$G$4:$G$38,0))</f>
        <v>21001</v>
      </c>
      <c r="M15" s="39">
        <v>35</v>
      </c>
      <c r="N15" s="39">
        <v>66</v>
      </c>
      <c r="O15" s="47">
        <f>INDEX([1]英雄界面!$J$4:$J$41,MATCH(A15,[1]英雄界面!$A$4:$A$41,0))/2</f>
        <v>1.5</v>
      </c>
      <c r="P15" s="47">
        <f t="shared" si="20"/>
        <v>1</v>
      </c>
      <c r="Q15" s="37">
        <f>INT(INDEX([1]等级属性!B$4:B$203,MATCH($AC15,[1]等级属性!$A$4:$A$203,0))*V15/10000)</f>
        <v>1186</v>
      </c>
      <c r="R15" s="37">
        <f>INT(INDEX([1]等级属性!C$4:C$203,MATCH($AC15,[1]等级属性!$A$4:$A$203,0))*W15/10000)</f>
        <v>0</v>
      </c>
      <c r="S15" s="37">
        <f>INT(INDEX([1]等级属性!D$4:D$203,MATCH($AC15,[1]等级属性!$A$4:$A$203,0))*X15/10000)</f>
        <v>3367</v>
      </c>
      <c r="T15" s="37">
        <f>INT(INDEX([1]等级属性!E$4:E$203,MATCH($AC15,[1]等级属性!$A$4:$A$203,0))*Y15/10000)</f>
        <v>915</v>
      </c>
      <c r="U15" s="37"/>
      <c r="V15" s="37">
        <f t="array" ref="V15">INDEX(单位特点规划!D$2:D$37,MATCH($A15,单位特点规划!$A$2:$A$37,0))</f>
        <v>16600</v>
      </c>
      <c r="W15" s="37">
        <f t="array" ref="W15">INDEX(单位特点规划!E$2:E$37,MATCH($A15,单位特点规划!$A$2:$A$37,0))</f>
        <v>0</v>
      </c>
      <c r="X15" s="37">
        <f t="array" ref="X15">INDEX(单位特点规划!F$2:F$37,MATCH($A15,单位特点规划!$A$2:$A$37,0))</f>
        <v>15700</v>
      </c>
      <c r="Y15" s="37">
        <f t="array" ref="Y15">INDEX(单位特点规划!G$2:G$37,MATCH($A15,单位特点规划!$A$2:$A$37,0))</f>
        <v>18500</v>
      </c>
      <c r="Z15" s="37"/>
      <c r="AA15" s="37">
        <f t="shared" ref="AA15" si="23">1.93</f>
        <v>1.93</v>
      </c>
      <c r="AB15" s="37">
        <f>INT(INDEX([3]进阶属性!$C$2:$C$19,MATCH(B15,[3]进阶属性!$A$2:$A$19,0))/2*AH15)</f>
        <v>5322</v>
      </c>
      <c r="AC15" s="37">
        <v>75</v>
      </c>
      <c r="AD15" s="37">
        <f>INT((INDEX([3]标准单位!$J$2:$J$201,MATCH($AC15,[3]标准单位!$A$2:$A$201,0))*AE15)/(1-AE15))</f>
        <v>0</v>
      </c>
      <c r="AE15" s="37">
        <f t="shared" ref="AE15:AE24" si="24">0</f>
        <v>0</v>
      </c>
      <c r="AF15" s="83">
        <f t="shared" si="19"/>
        <v>1</v>
      </c>
      <c r="AG15" s="37">
        <f t="shared" si="17"/>
        <v>793.857142857143</v>
      </c>
      <c r="AH15" s="37">
        <f t="array" ref="AH15">INDEX([4]Sheet1!H$2:H$36,MATCH($H15,[4]Sheet1!$A$2:$A$36,0))</f>
        <v>2</v>
      </c>
      <c r="AI15">
        <f>INDEX([4]Sheet1!T$2:T$36,MATCH($H15,[4]Sheet1!$A$2:$A$36,0))</f>
        <v>0</v>
      </c>
      <c r="AJ15">
        <f>INDEX([4]Sheet1!U$2:U$36,MATCH($H15,[4]Sheet1!$A$2:$A$36,0))</f>
        <v>8.4</v>
      </c>
      <c r="AK15">
        <f>INDEX([4]Sheet1!V$2:V$36,MATCH($H15,[4]Sheet1!$A$2:$A$36,0))</f>
        <v>0</v>
      </c>
      <c r="AL15">
        <f>INDEX([4]Sheet1!W$2:W$36,MATCH($H15,[4]Sheet1!$A$2:$A$36,0))</f>
        <v>23.8095238095238</v>
      </c>
      <c r="AM15" s="2">
        <f>INDEX([4]Sheet1!N$2:N$36,MATCH($H15,[4]Sheet1!$A$2:$A$36,0))</f>
        <v>4200</v>
      </c>
      <c r="AN15" s="2" t="str">
        <f>INDEX([4]Sheet1!O$2:O$36,MATCH($H15,[4]Sheet1!$A$2:$A$36,0))</f>
        <v/>
      </c>
    </row>
    <row r="16" spans="1:40" ht="14.25">
      <c r="A16" s="11">
        <v>1001</v>
      </c>
      <c r="B16" s="78">
        <v>13</v>
      </c>
      <c r="C16" s="78" t="str">
        <f t="shared" si="1"/>
        <v>{10123,37},{21001,70}</v>
      </c>
      <c r="D16" s="78">
        <v>600000</v>
      </c>
      <c r="E16" s="79">
        <v>77</v>
      </c>
      <c r="F16" s="78" t="str">
        <f t="shared" si="2"/>
        <v>{1,3805},{2,1341},{6,1036}</v>
      </c>
      <c r="G16" s="78">
        <f t="shared" si="22"/>
        <v>1</v>
      </c>
      <c r="H16" s="11" t="s">
        <v>137</v>
      </c>
      <c r="I16" s="37">
        <f t="array" ref="I16">INDEX([1]英雄界面!$I$4:$I$41,MATCH(A16,[1]英雄界面!$A$4:$A$41,0))</f>
        <v>50</v>
      </c>
      <c r="J16" s="37">
        <f t="shared" si="21"/>
        <v>1</v>
      </c>
      <c r="K16" s="37">
        <f>CHOOSE(J16,INDEX([2]勋章!$I$7:$I$24,MATCH($B16,[2]勋章!$G$7:$G$24,0)),INDEX([2]勋章!$M$7:$M$24,MATCH($B16,[2]勋章!$G$7:$G$24,0)),INDEX([2]勋章!$P$7:$P$24,MATCH($B16,[2]勋章!$G$7:$G$24,0)),INDEX([2]勋章!$S$7:$S$24,MATCH($B16,[2]勋章!$G$7:$G$24,0)))</f>
        <v>10123</v>
      </c>
      <c r="L16" s="37">
        <f t="array" ref="L16">INDEX([2]图纸掉落!$H$4:$H$38,MATCH(H16,[2]图纸掉落!$G$4:$G$38,0))</f>
        <v>21001</v>
      </c>
      <c r="M16" s="39">
        <v>37</v>
      </c>
      <c r="N16" s="39">
        <v>70</v>
      </c>
      <c r="O16" s="47">
        <f>INDEX([1]英雄界面!$J$4:$J$41,MATCH(A16,[1]英雄界面!$A$4:$A$41,0))/2</f>
        <v>1.5</v>
      </c>
      <c r="P16" s="47">
        <f t="shared" si="20"/>
        <v>1</v>
      </c>
      <c r="Q16" s="37">
        <f>INT(INDEX([1]等级属性!B$4:B$203,MATCH($AC16,[1]等级属性!$A$4:$A$203,0))*V16/10000)</f>
        <v>1341</v>
      </c>
      <c r="R16" s="37">
        <f>INT(INDEX([1]等级属性!C$4:C$203,MATCH($AC16,[1]等级属性!$A$4:$A$203,0))*W16/10000)</f>
        <v>0</v>
      </c>
      <c r="S16" s="37">
        <f>INT(INDEX([1]等级属性!D$4:D$203,MATCH($AC16,[1]等级属性!$A$4:$A$203,0))*X16/10000)</f>
        <v>3805</v>
      </c>
      <c r="T16" s="37">
        <f>INT(INDEX([1]等级属性!E$4:E$203,MATCH($AC16,[1]等级属性!$A$4:$A$203,0))*Y16/10000)</f>
        <v>1036</v>
      </c>
      <c r="U16" s="37"/>
      <c r="V16" s="37">
        <f t="array" ref="V16">INDEX(单位特点规划!D$2:D$37,MATCH($A16,单位特点规划!$A$2:$A$37,0))</f>
        <v>16600</v>
      </c>
      <c r="W16" s="37">
        <f t="array" ref="W16">INDEX(单位特点规划!E$2:E$37,MATCH($A16,单位特点规划!$A$2:$A$37,0))</f>
        <v>0</v>
      </c>
      <c r="X16" s="37">
        <f t="array" ref="X16">INDEX(单位特点规划!F$2:F$37,MATCH($A16,单位特点规划!$A$2:$A$37,0))</f>
        <v>15700</v>
      </c>
      <c r="Y16" s="37">
        <f t="array" ref="Y16">INDEX(单位特点规划!G$2:G$37,MATCH($A16,单位特点规划!$A$2:$A$37,0))</f>
        <v>18500</v>
      </c>
      <c r="Z16" s="37"/>
      <c r="AA16" s="37">
        <f t="shared" ref="AA16:AA21" si="25">1.93</f>
        <v>1.93</v>
      </c>
      <c r="AB16" s="37">
        <f>INT(INDEX([3]进阶属性!$C$2:$C$19,MATCH(B16,[3]进阶属性!$A$2:$A$19,0))/2*AH16)</f>
        <v>6918</v>
      </c>
      <c r="AC16" s="37">
        <v>80</v>
      </c>
      <c r="AD16" s="37">
        <f>INT((INDEX([3]标准单位!$J$2:$J$201,MATCH($AC16,[3]标准单位!$A$2:$A$201,0))*AE16)/(1-AE16))</f>
        <v>0</v>
      </c>
      <c r="AE16" s="37">
        <f t="shared" si="24"/>
        <v>0</v>
      </c>
      <c r="AF16" s="83">
        <f t="shared" si="19"/>
        <v>1</v>
      </c>
      <c r="AG16" s="37">
        <f t="shared" si="17"/>
        <v>897.40952380952399</v>
      </c>
      <c r="AH16" s="37">
        <f t="array" ref="AH16">INDEX([4]Sheet1!H$2:H$36,MATCH($H16,[4]Sheet1!$A$2:$A$36,0))</f>
        <v>2</v>
      </c>
      <c r="AI16">
        <f>INDEX([4]Sheet1!T$2:T$36,MATCH($H16,[4]Sheet1!$A$2:$A$36,0))</f>
        <v>0</v>
      </c>
      <c r="AJ16">
        <f>INDEX([4]Sheet1!U$2:U$36,MATCH($H16,[4]Sheet1!$A$2:$A$36,0))</f>
        <v>8.4</v>
      </c>
      <c r="AK16">
        <f>INDEX([4]Sheet1!V$2:V$36,MATCH($H16,[4]Sheet1!$A$2:$A$36,0))</f>
        <v>0</v>
      </c>
      <c r="AL16">
        <f>INDEX([4]Sheet1!W$2:W$36,MATCH($H16,[4]Sheet1!$A$2:$A$36,0))</f>
        <v>23.8095238095238</v>
      </c>
      <c r="AM16" s="2">
        <f>INDEX([4]Sheet1!N$2:N$36,MATCH($H16,[4]Sheet1!$A$2:$A$36,0))</f>
        <v>4200</v>
      </c>
      <c r="AN16" s="2" t="str">
        <f>INDEX([4]Sheet1!O$2:O$36,MATCH($H16,[4]Sheet1!$A$2:$A$36,0))</f>
        <v/>
      </c>
    </row>
    <row r="17" spans="1:40" ht="14.25">
      <c r="A17" s="11">
        <v>1001</v>
      </c>
      <c r="B17" s="78">
        <v>14</v>
      </c>
      <c r="C17" s="78" t="str">
        <f t="shared" si="1"/>
        <v>{10124,40},{21001,91}</v>
      </c>
      <c r="D17" s="78">
        <v>650000</v>
      </c>
      <c r="E17" s="79">
        <v>82</v>
      </c>
      <c r="F17" s="78" t="str">
        <f t="shared" si="2"/>
        <v>{1,4375},{2,1542},{6,1189}</v>
      </c>
      <c r="G17" s="78">
        <f t="shared" si="22"/>
        <v>1</v>
      </c>
      <c r="H17" s="11" t="s">
        <v>137</v>
      </c>
      <c r="I17" s="37">
        <f t="array" ref="I17">INDEX([1]英雄界面!$I$4:$I$41,MATCH(A17,[1]英雄界面!$A$4:$A$41,0))</f>
        <v>50</v>
      </c>
      <c r="J17" s="37">
        <f t="shared" si="21"/>
        <v>1</v>
      </c>
      <c r="K17" s="37">
        <f>CHOOSE(J17,INDEX([2]勋章!$I$7:$I$24,MATCH($B17,[2]勋章!$G$7:$G$24,0)),INDEX([2]勋章!$M$7:$M$24,MATCH($B17,[2]勋章!$G$7:$G$24,0)),INDEX([2]勋章!$P$7:$P$24,MATCH($B17,[2]勋章!$G$7:$G$24,0)),INDEX([2]勋章!$S$7:$S$24,MATCH($B17,[2]勋章!$G$7:$G$24,0)))</f>
        <v>10124</v>
      </c>
      <c r="L17" s="37">
        <f t="array" ref="L17">INDEX([2]图纸掉落!$H$4:$H$38,MATCH(H17,[2]图纸掉落!$G$4:$G$38,0))</f>
        <v>21001</v>
      </c>
      <c r="M17" s="39">
        <v>40</v>
      </c>
      <c r="N17" s="39">
        <v>91</v>
      </c>
      <c r="O17" s="47">
        <f>INDEX([1]英雄界面!$J$4:$J$41,MATCH(A17,[1]英雄界面!$A$4:$A$41,0))/2</f>
        <v>1.5</v>
      </c>
      <c r="P17" s="47">
        <f t="shared" si="20"/>
        <v>1</v>
      </c>
      <c r="Q17" s="37">
        <f>INT(INDEX([1]等级属性!B$4:B$203,MATCH($AC17,[1]等级属性!$A$4:$A$203,0))*V17/10000)</f>
        <v>1542</v>
      </c>
      <c r="R17" s="37">
        <f>INT(INDEX([1]等级属性!C$4:C$203,MATCH($AC17,[1]等级属性!$A$4:$A$203,0))*W17/10000)</f>
        <v>0</v>
      </c>
      <c r="S17" s="37">
        <f>INT(INDEX([1]等级属性!D$4:D$203,MATCH($AC17,[1]等级属性!$A$4:$A$203,0))*X17/10000)</f>
        <v>4375</v>
      </c>
      <c r="T17" s="37">
        <f>INT(INDEX([1]等级属性!E$4:E$203,MATCH($AC17,[1]等级属性!$A$4:$A$203,0))*Y17/10000)</f>
        <v>1189</v>
      </c>
      <c r="U17" s="37"/>
      <c r="V17" s="37">
        <f t="array" ref="V17">INDEX(单位特点规划!D$2:D$37,MATCH($A17,单位特点规划!$A$2:$A$37,0))</f>
        <v>16600</v>
      </c>
      <c r="W17" s="37">
        <f t="array" ref="W17">INDEX(单位特点规划!E$2:E$37,MATCH($A17,单位特点规划!$A$2:$A$37,0))</f>
        <v>0</v>
      </c>
      <c r="X17" s="37">
        <f t="array" ref="X17">INDEX(单位特点规划!F$2:F$37,MATCH($A17,单位特点规划!$A$2:$A$37,0))</f>
        <v>15700</v>
      </c>
      <c r="Y17" s="37">
        <f t="array" ref="Y17">INDEX(单位特点规划!G$2:G$37,MATCH($A17,单位特点规划!$A$2:$A$37,0))</f>
        <v>18500</v>
      </c>
      <c r="Z17" s="37"/>
      <c r="AA17" s="37">
        <f t="shared" si="25"/>
        <v>1.93</v>
      </c>
      <c r="AB17" s="37">
        <f>INT(INDEX([3]进阶属性!$C$2:$C$19,MATCH(B17,[3]进阶属性!$A$2:$A$19,0))/2*AH17)</f>
        <v>8991</v>
      </c>
      <c r="AC17" s="37">
        <v>85</v>
      </c>
      <c r="AD17" s="37">
        <f>INT((INDEX([3]标准单位!$J$2:$J$201,MATCH($AC17,[3]标准单位!$A$2:$A$201,0))*AE17)/(1-AE17))</f>
        <v>0</v>
      </c>
      <c r="AE17" s="37">
        <f t="shared" si="24"/>
        <v>0</v>
      </c>
      <c r="AF17" s="83">
        <f t="shared" si="19"/>
        <v>1</v>
      </c>
      <c r="AG17" s="37">
        <f t="shared" si="17"/>
        <v>1031.6380952381</v>
      </c>
      <c r="AH17" s="37">
        <f t="array" ref="AH17">INDEX([4]Sheet1!H$2:H$36,MATCH($H17,[4]Sheet1!$A$2:$A$36,0))</f>
        <v>2</v>
      </c>
      <c r="AI17">
        <f>INDEX([4]Sheet1!T$2:T$36,MATCH($H17,[4]Sheet1!$A$2:$A$36,0))</f>
        <v>0</v>
      </c>
      <c r="AJ17">
        <f>INDEX([4]Sheet1!U$2:U$36,MATCH($H17,[4]Sheet1!$A$2:$A$36,0))</f>
        <v>8.4</v>
      </c>
      <c r="AK17">
        <f>INDEX([4]Sheet1!V$2:V$36,MATCH($H17,[4]Sheet1!$A$2:$A$36,0))</f>
        <v>0</v>
      </c>
      <c r="AL17">
        <f>INDEX([4]Sheet1!W$2:W$36,MATCH($H17,[4]Sheet1!$A$2:$A$36,0))</f>
        <v>23.8095238095238</v>
      </c>
      <c r="AM17" s="2">
        <f>INDEX([4]Sheet1!N$2:N$36,MATCH($H17,[4]Sheet1!$A$2:$A$36,0))</f>
        <v>4200</v>
      </c>
      <c r="AN17" s="2" t="str">
        <f>INDEX([4]Sheet1!O$2:O$36,MATCH($H17,[4]Sheet1!$A$2:$A$36,0))</f>
        <v/>
      </c>
    </row>
    <row r="18" spans="1:40" ht="14.25">
      <c r="A18" s="11">
        <v>1001</v>
      </c>
      <c r="B18" s="78">
        <v>15</v>
      </c>
      <c r="C18" s="78" t="str">
        <f t="shared" si="1"/>
        <v>{10125,42},{21001,95}</v>
      </c>
      <c r="D18" s="78">
        <v>700000</v>
      </c>
      <c r="E18" s="79">
        <v>87</v>
      </c>
      <c r="F18" s="78" t="str">
        <f t="shared" si="2"/>
        <v>{1,4945},{2,1743},{6,1348}</v>
      </c>
      <c r="G18" s="78">
        <f t="shared" si="22"/>
        <v>1</v>
      </c>
      <c r="H18" s="11" t="s">
        <v>137</v>
      </c>
      <c r="I18" s="37">
        <f t="array" ref="I18">INDEX([1]英雄界面!$I$4:$I$41,MATCH(A18,[1]英雄界面!$A$4:$A$41,0))</f>
        <v>50</v>
      </c>
      <c r="J18" s="37">
        <f t="shared" si="21"/>
        <v>1</v>
      </c>
      <c r="K18" s="37">
        <f>CHOOSE(J18,INDEX([2]勋章!$I$7:$I$24,MATCH($B18,[2]勋章!$G$7:$G$24,0)),INDEX([2]勋章!$M$7:$M$24,MATCH($B18,[2]勋章!$G$7:$G$24,0)),INDEX([2]勋章!$P$7:$P$24,MATCH($B18,[2]勋章!$G$7:$G$24,0)),INDEX([2]勋章!$S$7:$S$24,MATCH($B18,[2]勋章!$G$7:$G$24,0)))</f>
        <v>10125</v>
      </c>
      <c r="L18" s="37">
        <f t="array" ref="L18">INDEX([2]图纸掉落!$H$4:$H$38,MATCH(H18,[2]图纸掉落!$G$4:$G$38,0))</f>
        <v>21001</v>
      </c>
      <c r="M18" s="39">
        <v>42</v>
      </c>
      <c r="N18" s="39">
        <v>95</v>
      </c>
      <c r="O18" s="47">
        <f>INDEX([1]英雄界面!$J$4:$J$41,MATCH(A18,[1]英雄界面!$A$4:$A$41,0))/2</f>
        <v>1.5</v>
      </c>
      <c r="P18" s="47">
        <f t="shared" si="20"/>
        <v>1</v>
      </c>
      <c r="Q18" s="37">
        <f>INT(INDEX([1]等级属性!B$4:B$203,MATCH($AC18,[1]等级属性!$A$4:$A$203,0))*V18/10000)</f>
        <v>1743</v>
      </c>
      <c r="R18" s="37">
        <f>INT(INDEX([1]等级属性!C$4:C$203,MATCH($AC18,[1]等级属性!$A$4:$A$203,0))*W18/10000)</f>
        <v>0</v>
      </c>
      <c r="S18" s="37">
        <f>INT(INDEX([1]等级属性!D$4:D$203,MATCH($AC18,[1]等级属性!$A$4:$A$203,0))*X18/10000)</f>
        <v>4945</v>
      </c>
      <c r="T18" s="37">
        <f>INT(INDEX([1]等级属性!E$4:E$203,MATCH($AC18,[1]等级属性!$A$4:$A$203,0))*Y18/10000)</f>
        <v>1348</v>
      </c>
      <c r="U18" s="37"/>
      <c r="V18" s="37">
        <f t="array" ref="V18">INDEX(单位特点规划!D$2:D$37,MATCH($A18,单位特点规划!$A$2:$A$37,0))</f>
        <v>16600</v>
      </c>
      <c r="W18" s="37">
        <f t="array" ref="W18">INDEX(单位特点规划!E$2:E$37,MATCH($A18,单位特点规划!$A$2:$A$37,0))</f>
        <v>0</v>
      </c>
      <c r="X18" s="37">
        <f t="array" ref="X18">INDEX(单位特点规划!F$2:F$37,MATCH($A18,单位特点规划!$A$2:$A$37,0))</f>
        <v>15700</v>
      </c>
      <c r="Y18" s="37">
        <f t="array" ref="Y18">INDEX(单位特点规划!G$2:G$37,MATCH($A18,单位特点规划!$A$2:$A$37,0))</f>
        <v>18500</v>
      </c>
      <c r="Z18" s="37"/>
      <c r="AA18" s="37">
        <f t="shared" si="25"/>
        <v>1.93</v>
      </c>
      <c r="AB18" s="37">
        <f>INT(INDEX([3]进阶属性!$C$2:$C$19,MATCH(B18,[3]进阶属性!$A$2:$A$19,0))/2*AH18)</f>
        <v>11688</v>
      </c>
      <c r="AC18" s="37">
        <v>90</v>
      </c>
      <c r="AD18" s="37">
        <f>INT((INDEX([3]标准单位!$J$2:$J$201,MATCH($AC18,[3]标准单位!$A$2:$A$201,0))*AE18)/(1-AE18))</f>
        <v>0</v>
      </c>
      <c r="AE18" s="37">
        <f t="shared" si="24"/>
        <v>0</v>
      </c>
      <c r="AF18" s="83">
        <f t="shared" si="19"/>
        <v>1</v>
      </c>
      <c r="AG18" s="37">
        <f t="shared" si="17"/>
        <v>1166.4666666666701</v>
      </c>
      <c r="AH18" s="37">
        <f t="array" ref="AH18">INDEX([4]Sheet1!H$2:H$36,MATCH($H18,[4]Sheet1!$A$2:$A$36,0))</f>
        <v>2</v>
      </c>
      <c r="AI18">
        <f>INDEX([4]Sheet1!T$2:T$36,MATCH($H18,[4]Sheet1!$A$2:$A$36,0))</f>
        <v>0</v>
      </c>
      <c r="AJ18">
        <f>INDEX([4]Sheet1!U$2:U$36,MATCH($H18,[4]Sheet1!$A$2:$A$36,0))</f>
        <v>8.4</v>
      </c>
      <c r="AK18">
        <f>INDEX([4]Sheet1!V$2:V$36,MATCH($H18,[4]Sheet1!$A$2:$A$36,0))</f>
        <v>0</v>
      </c>
      <c r="AL18">
        <f>INDEX([4]Sheet1!W$2:W$36,MATCH($H18,[4]Sheet1!$A$2:$A$36,0))</f>
        <v>23.8095238095238</v>
      </c>
      <c r="AM18" s="2">
        <f>INDEX([4]Sheet1!N$2:N$36,MATCH($H18,[4]Sheet1!$A$2:$A$36,0))</f>
        <v>4200</v>
      </c>
      <c r="AN18" s="2" t="str">
        <f>INDEX([4]Sheet1!O$2:O$36,MATCH($H18,[4]Sheet1!$A$2:$A$36,0))</f>
        <v/>
      </c>
    </row>
    <row r="19" spans="1:40" ht="14.25">
      <c r="A19" s="11">
        <v>1001</v>
      </c>
      <c r="B19" s="78">
        <v>16</v>
      </c>
      <c r="C19" s="78" t="str">
        <f t="shared" si="1"/>
        <v>{10126,45},{21001,101}</v>
      </c>
      <c r="D19" s="78">
        <v>750000</v>
      </c>
      <c r="E19" s="79">
        <v>92</v>
      </c>
      <c r="F19" s="78" t="str">
        <f t="shared" si="2"/>
        <v>{1,5684},{2,2003},{6,1548}</v>
      </c>
      <c r="G19" s="78">
        <f t="shared" si="22"/>
        <v>1</v>
      </c>
      <c r="H19" s="11" t="s">
        <v>137</v>
      </c>
      <c r="I19" s="37">
        <f t="array" ref="I19">INDEX([1]英雄界面!$I$4:$I$41,MATCH(A19,[1]英雄界面!$A$4:$A$41,0))</f>
        <v>50</v>
      </c>
      <c r="J19" s="37">
        <f t="shared" si="21"/>
        <v>1</v>
      </c>
      <c r="K19" s="37">
        <f>CHOOSE(J19,INDEX([2]勋章!$I$7:$I$24,MATCH($B19,[2]勋章!$G$7:$G$24,0)),INDEX([2]勋章!$M$7:$M$24,MATCH($B19,[2]勋章!$G$7:$G$24,0)),INDEX([2]勋章!$P$7:$P$24,MATCH($B19,[2]勋章!$G$7:$G$24,0)),INDEX([2]勋章!$S$7:$S$24,MATCH($B19,[2]勋章!$G$7:$G$24,0)))</f>
        <v>10126</v>
      </c>
      <c r="L19" s="37">
        <f t="array" ref="L19">INDEX([2]图纸掉落!$H$4:$H$38,MATCH(H19,[2]图纸掉落!$G$4:$G$38,0))</f>
        <v>21001</v>
      </c>
      <c r="M19" s="39">
        <v>45</v>
      </c>
      <c r="N19" s="39">
        <v>101</v>
      </c>
      <c r="O19" s="47">
        <f>INDEX([1]英雄界面!$J$4:$J$41,MATCH(A19,[1]英雄界面!$A$4:$A$41,0))/2</f>
        <v>1.5</v>
      </c>
      <c r="P19" s="47">
        <f t="shared" si="20"/>
        <v>1</v>
      </c>
      <c r="Q19" s="37">
        <f>INT(INDEX([1]等级属性!B$4:B$203,MATCH($AC19,[1]等级属性!$A$4:$A$203,0))*V19/10000)</f>
        <v>2003</v>
      </c>
      <c r="R19" s="37">
        <f>INT(INDEX([1]等级属性!C$4:C$203,MATCH($AC19,[1]等级属性!$A$4:$A$203,0))*W19/10000)</f>
        <v>0</v>
      </c>
      <c r="S19" s="37">
        <f>INT(INDEX([1]等级属性!D$4:D$203,MATCH($AC19,[1]等级属性!$A$4:$A$203,0))*X19/10000)</f>
        <v>5684</v>
      </c>
      <c r="T19" s="37">
        <f>INT(INDEX([1]等级属性!E$4:E$203,MATCH($AC19,[1]等级属性!$A$4:$A$203,0))*Y19/10000)</f>
        <v>1548</v>
      </c>
      <c r="U19" s="37"/>
      <c r="V19" s="37">
        <f t="array" ref="V19">INDEX(单位特点规划!D$2:D$37,MATCH($A19,单位特点规划!$A$2:$A$37,0))</f>
        <v>16600</v>
      </c>
      <c r="W19" s="37">
        <f t="array" ref="W19">INDEX(单位特点规划!E$2:E$37,MATCH($A19,单位特点规划!$A$2:$A$37,0))</f>
        <v>0</v>
      </c>
      <c r="X19" s="37">
        <f t="array" ref="X19">INDEX(单位特点规划!F$2:F$37,MATCH($A19,单位特点规划!$A$2:$A$37,0))</f>
        <v>15700</v>
      </c>
      <c r="Y19" s="37">
        <f t="array" ref="Y19">INDEX(单位特点规划!G$2:G$37,MATCH($A19,单位特点规划!$A$2:$A$37,0))</f>
        <v>18500</v>
      </c>
      <c r="Z19" s="37"/>
      <c r="AA19" s="37">
        <f t="shared" si="25"/>
        <v>1.93</v>
      </c>
      <c r="AB19" s="37">
        <f>INT(INDEX([3]进阶属性!$C$2:$C$19,MATCH(B19,[3]进阶属性!$A$2:$A$19,0))/2*AH19)</f>
        <v>15192</v>
      </c>
      <c r="AC19" s="37">
        <v>95</v>
      </c>
      <c r="AD19" s="37">
        <f>INT((INDEX([3]标准单位!$J$2:$J$201,MATCH($AC19,[3]标准单位!$A$2:$A$201,0))*AE19)/(1-AE19))</f>
        <v>0</v>
      </c>
      <c r="AE19" s="37">
        <f t="shared" si="24"/>
        <v>0</v>
      </c>
      <c r="AF19" s="83">
        <f t="shared" si="19"/>
        <v>1</v>
      </c>
      <c r="AG19" s="37">
        <f t="shared" si="17"/>
        <v>1340.5857142857101</v>
      </c>
      <c r="AH19" s="37">
        <f t="array" ref="AH19">INDEX([4]Sheet1!H$2:H$36,MATCH($H19,[4]Sheet1!$A$2:$A$36,0))</f>
        <v>2</v>
      </c>
      <c r="AI19">
        <f>INDEX([4]Sheet1!T$2:T$36,MATCH($H19,[4]Sheet1!$A$2:$A$36,0))</f>
        <v>0</v>
      </c>
      <c r="AJ19">
        <f>INDEX([4]Sheet1!U$2:U$36,MATCH($H19,[4]Sheet1!$A$2:$A$36,0))</f>
        <v>8.4</v>
      </c>
      <c r="AK19">
        <f>INDEX([4]Sheet1!V$2:V$36,MATCH($H19,[4]Sheet1!$A$2:$A$36,0))</f>
        <v>0</v>
      </c>
      <c r="AL19">
        <f>INDEX([4]Sheet1!W$2:W$36,MATCH($H19,[4]Sheet1!$A$2:$A$36,0))</f>
        <v>23.8095238095238</v>
      </c>
      <c r="AM19" s="2">
        <f>INDEX([4]Sheet1!N$2:N$36,MATCH($H19,[4]Sheet1!$A$2:$A$36,0))</f>
        <v>4200</v>
      </c>
      <c r="AN19" s="2" t="str">
        <f>INDEX([4]Sheet1!O$2:O$36,MATCH($H19,[4]Sheet1!$A$2:$A$36,0))</f>
        <v/>
      </c>
    </row>
    <row r="20" spans="1:40" ht="14.25">
      <c r="A20" s="11">
        <v>1001</v>
      </c>
      <c r="B20" s="78">
        <v>17</v>
      </c>
      <c r="C20" s="78" t="str">
        <f t="shared" si="1"/>
        <v>{10127,47},{21001,105}</v>
      </c>
      <c r="D20" s="78">
        <v>800000</v>
      </c>
      <c r="E20" s="79">
        <v>97</v>
      </c>
      <c r="F20" s="78" t="str">
        <f t="shared" si="2"/>
        <v>{1,6429},{2,2265},{6,1751}</v>
      </c>
      <c r="G20" s="78">
        <f t="shared" si="22"/>
        <v>1</v>
      </c>
      <c r="H20" s="11" t="s">
        <v>137</v>
      </c>
      <c r="I20" s="37">
        <f t="array" ref="I20">INDEX([1]英雄界面!$I$4:$I$41,MATCH(A20,[1]英雄界面!$A$4:$A$41,0))</f>
        <v>50</v>
      </c>
      <c r="J20" s="37">
        <f t="shared" si="21"/>
        <v>1</v>
      </c>
      <c r="K20" s="37">
        <f>CHOOSE(J20,INDEX([2]勋章!$I$7:$I$24,MATCH($B20,[2]勋章!$G$7:$G$24,0)),INDEX([2]勋章!$M$7:$M$24,MATCH($B20,[2]勋章!$G$7:$G$24,0)),INDEX([2]勋章!$P$7:$P$24,MATCH($B20,[2]勋章!$G$7:$G$24,0)),INDEX([2]勋章!$S$7:$S$24,MATCH($B20,[2]勋章!$G$7:$G$24,0)))</f>
        <v>10127</v>
      </c>
      <c r="L20" s="37">
        <f t="array" ref="L20">INDEX([2]图纸掉落!$H$4:$H$38,MATCH(H20,[2]图纸掉落!$G$4:$G$38,0))</f>
        <v>21001</v>
      </c>
      <c r="M20" s="39">
        <v>47</v>
      </c>
      <c r="N20" s="39">
        <v>105</v>
      </c>
      <c r="O20" s="47">
        <f>INDEX([1]英雄界面!$J$4:$J$41,MATCH(A20,[1]英雄界面!$A$4:$A$41,0))/2</f>
        <v>1.5</v>
      </c>
      <c r="P20" s="47">
        <f t="shared" si="20"/>
        <v>1</v>
      </c>
      <c r="Q20" s="37">
        <f>INT(INDEX([1]等级属性!B$4:B$203,MATCH($AC20,[1]等级属性!$A$4:$A$203,0))*V20/10000)</f>
        <v>2265</v>
      </c>
      <c r="R20" s="37">
        <f>INT(INDEX([1]等级属性!C$4:C$203,MATCH($AC20,[1]等级属性!$A$4:$A$203,0))*W20/10000)</f>
        <v>0</v>
      </c>
      <c r="S20" s="37">
        <f>INT(INDEX([1]等级属性!D$4:D$203,MATCH($AC20,[1]等级属性!$A$4:$A$203,0))*X20/10000)</f>
        <v>6429</v>
      </c>
      <c r="T20" s="37">
        <f>INT(INDEX([1]等级属性!E$4:E$203,MATCH($AC20,[1]等级属性!$A$4:$A$203,0))*Y20/10000)</f>
        <v>1751</v>
      </c>
      <c r="U20" s="37"/>
      <c r="V20" s="37">
        <f t="array" ref="V20">INDEX(单位特点规划!D$2:D$37,MATCH($A20,单位特点规划!$A$2:$A$37,0))</f>
        <v>16600</v>
      </c>
      <c r="W20" s="37">
        <f t="array" ref="W20">INDEX(单位特点规划!E$2:E$37,MATCH($A20,单位特点规划!$A$2:$A$37,0))</f>
        <v>0</v>
      </c>
      <c r="X20" s="37">
        <f t="array" ref="X20">INDEX(单位特点规划!F$2:F$37,MATCH($A20,单位特点规划!$A$2:$A$37,0))</f>
        <v>15700</v>
      </c>
      <c r="Y20" s="37">
        <f t="array" ref="Y20">INDEX(单位特点规划!G$2:G$37,MATCH($A20,单位特点规划!$A$2:$A$37,0))</f>
        <v>18500</v>
      </c>
      <c r="Z20" s="37"/>
      <c r="AA20" s="37">
        <f t="shared" si="25"/>
        <v>1.93</v>
      </c>
      <c r="AB20" s="37">
        <f>INT(INDEX([3]进阶属性!$C$2:$C$19,MATCH(B20,[3]进阶属性!$A$2:$A$19,0))/2*AH20)</f>
        <v>19749</v>
      </c>
      <c r="AC20" s="37">
        <v>100</v>
      </c>
      <c r="AD20" s="37">
        <f>INT((INDEX([3]标准单位!$J$2:$J$201,MATCH($AC20,[3]标准单位!$A$2:$A$201,0))*AE20)/(1-AE20))</f>
        <v>0</v>
      </c>
      <c r="AE20" s="37">
        <f t="shared" si="24"/>
        <v>0</v>
      </c>
      <c r="AF20" s="83">
        <f t="shared" si="19"/>
        <v>1</v>
      </c>
      <c r="AG20" s="37">
        <f t="shared" si="17"/>
        <v>1516.24285714286</v>
      </c>
      <c r="AH20" s="37">
        <f t="array" ref="AH20">INDEX([4]Sheet1!H$2:H$36,MATCH($H20,[4]Sheet1!$A$2:$A$36,0))</f>
        <v>2</v>
      </c>
      <c r="AI20">
        <f>INDEX([4]Sheet1!T$2:T$36,MATCH($H20,[4]Sheet1!$A$2:$A$36,0))</f>
        <v>0</v>
      </c>
      <c r="AJ20">
        <f>INDEX([4]Sheet1!U$2:U$36,MATCH($H20,[4]Sheet1!$A$2:$A$36,0))</f>
        <v>8.4</v>
      </c>
      <c r="AK20">
        <f>INDEX([4]Sheet1!V$2:V$36,MATCH($H20,[4]Sheet1!$A$2:$A$36,0))</f>
        <v>0</v>
      </c>
      <c r="AL20">
        <f>INDEX([4]Sheet1!W$2:W$36,MATCH($H20,[4]Sheet1!$A$2:$A$36,0))</f>
        <v>23.8095238095238</v>
      </c>
      <c r="AM20" s="2">
        <f>INDEX([4]Sheet1!N$2:N$36,MATCH($H20,[4]Sheet1!$A$2:$A$36,0))</f>
        <v>4200</v>
      </c>
      <c r="AN20" s="2" t="str">
        <f>INDEX([4]Sheet1!O$2:O$36,MATCH($H20,[4]Sheet1!$A$2:$A$36,0))</f>
        <v/>
      </c>
    </row>
    <row r="21" spans="1:40" ht="14.25">
      <c r="A21" s="11">
        <v>1001</v>
      </c>
      <c r="B21" s="78">
        <v>18</v>
      </c>
      <c r="C21" s="78" t="str">
        <f t="shared" si="1"/>
        <v>{10128,50},{21001,112}</v>
      </c>
      <c r="D21" s="78">
        <v>800000</v>
      </c>
      <c r="E21" s="79">
        <v>102</v>
      </c>
      <c r="F21" s="78" t="str">
        <f t="shared" si="2"/>
        <v>{1,7389},{2,2604},{6,2014}</v>
      </c>
      <c r="G21" s="78">
        <f t="shared" si="22"/>
        <v>1</v>
      </c>
      <c r="H21" s="11" t="s">
        <v>137</v>
      </c>
      <c r="I21" s="37">
        <f t="array" ref="I21">INDEX([1]英雄界面!$I$4:$I$41,MATCH(A21,[1]英雄界面!$A$4:$A$41,0))</f>
        <v>50</v>
      </c>
      <c r="J21" s="37">
        <f t="shared" si="21"/>
        <v>1</v>
      </c>
      <c r="K21" s="37">
        <f>CHOOSE(J21,INDEX([2]勋章!$I$7:$I$24,MATCH($B21,[2]勋章!$G$7:$G$24,0)),INDEX([2]勋章!$M$7:$M$24,MATCH($B21,[2]勋章!$G$7:$G$24,0)),INDEX([2]勋章!$P$7:$P$24,MATCH($B21,[2]勋章!$G$7:$G$24,0)),INDEX([2]勋章!$S$7:$S$24,MATCH($B21,[2]勋章!$G$7:$G$24,0)))</f>
        <v>10128</v>
      </c>
      <c r="L21" s="37">
        <f t="array" ref="L21">INDEX([2]图纸掉落!$H$4:$H$38,MATCH(H21,[2]图纸掉落!$G$4:$G$38,0))</f>
        <v>21001</v>
      </c>
      <c r="M21" s="39">
        <v>50</v>
      </c>
      <c r="N21" s="39">
        <v>112</v>
      </c>
      <c r="O21" s="47">
        <f>INDEX([1]英雄界面!$J$4:$J$41,MATCH(A21,[1]英雄界面!$A$4:$A$41,0))/2</f>
        <v>1.5</v>
      </c>
      <c r="P21" s="47">
        <f t="shared" si="20"/>
        <v>1</v>
      </c>
      <c r="Q21" s="37">
        <f>INT(INDEX([1]等级属性!B$4:B$203,MATCH($AC21,[1]等级属性!$A$4:$A$203,0))*V21/10000)</f>
        <v>2604</v>
      </c>
      <c r="R21" s="37">
        <f>INT(INDEX([1]等级属性!C$4:C$203,MATCH($AC21,[1]等级属性!$A$4:$A$203,0))*W21/10000)</f>
        <v>0</v>
      </c>
      <c r="S21" s="37">
        <f>INT(INDEX([1]等级属性!D$4:D$203,MATCH($AC21,[1]等级属性!$A$4:$A$203,0))*X21/10000)</f>
        <v>7389</v>
      </c>
      <c r="T21" s="37">
        <f>INT(INDEX([1]等级属性!E$4:E$203,MATCH($AC21,[1]等级属性!$A$4:$A$203,0))*Y21/10000)</f>
        <v>2014</v>
      </c>
      <c r="U21" s="37"/>
      <c r="V21" s="37">
        <f t="array" ref="V21">INDEX(单位特点规划!D$2:D$37,MATCH($A21,单位特点规划!$A$2:$A$37,0))</f>
        <v>16600</v>
      </c>
      <c r="W21" s="37">
        <f t="array" ref="W21">INDEX(单位特点规划!E$2:E$37,MATCH($A21,单位特点规划!$A$2:$A$37,0))</f>
        <v>0</v>
      </c>
      <c r="X21" s="37">
        <f t="array" ref="X21">INDEX(单位特点规划!F$2:F$37,MATCH($A21,单位特点规划!$A$2:$A$37,0))</f>
        <v>15700</v>
      </c>
      <c r="Y21" s="37">
        <f t="array" ref="Y21">INDEX(单位特点规划!G$2:G$37,MATCH($A21,单位特点规划!$A$2:$A$37,0))</f>
        <v>18500</v>
      </c>
      <c r="Z21" s="37"/>
      <c r="AA21" s="37">
        <f t="shared" si="25"/>
        <v>1.93</v>
      </c>
      <c r="AB21" s="37">
        <f>INT(INDEX([3]进阶属性!$C$2:$C$19,MATCH(B21,[3]进阶属性!$A$2:$A$19,0))/2*AH21)</f>
        <v>25671</v>
      </c>
      <c r="AC21" s="37">
        <v>105</v>
      </c>
      <c r="AD21" s="37">
        <f>INT((INDEX([3]标准单位!$J$2:$J$201,MATCH($AC21,[3]标准单位!$A$2:$A$201,0))*AE21)/(1-AE21))</f>
        <v>0</v>
      </c>
      <c r="AE21" s="37">
        <f t="shared" si="24"/>
        <v>0</v>
      </c>
      <c r="AF21" s="83">
        <f t="shared" si="19"/>
        <v>1</v>
      </c>
      <c r="AG21" s="37">
        <f t="shared" si="17"/>
        <v>1742.9</v>
      </c>
      <c r="AH21" s="37">
        <f t="array" ref="AH21">INDEX([4]Sheet1!H$2:H$36,MATCH($H21,[4]Sheet1!$A$2:$A$36,0))</f>
        <v>2</v>
      </c>
      <c r="AI21">
        <f>INDEX([4]Sheet1!T$2:T$36,MATCH($H21,[4]Sheet1!$A$2:$A$36,0))</f>
        <v>0</v>
      </c>
      <c r="AJ21">
        <f>INDEX([4]Sheet1!U$2:U$36,MATCH($H21,[4]Sheet1!$A$2:$A$36,0))</f>
        <v>8.4</v>
      </c>
      <c r="AK21">
        <f>INDEX([4]Sheet1!V$2:V$36,MATCH($H21,[4]Sheet1!$A$2:$A$36,0))</f>
        <v>0</v>
      </c>
      <c r="AL21">
        <f>INDEX([4]Sheet1!W$2:W$36,MATCH($H21,[4]Sheet1!$A$2:$A$36,0))</f>
        <v>23.8095238095238</v>
      </c>
      <c r="AM21" s="2">
        <f>INDEX([4]Sheet1!N$2:N$36,MATCH($H21,[4]Sheet1!$A$2:$A$36,0))</f>
        <v>4200</v>
      </c>
      <c r="AN21" s="2" t="str">
        <f>INDEX([4]Sheet1!O$2:O$36,MATCH($H21,[4]Sheet1!$A$2:$A$36,0))</f>
        <v/>
      </c>
    </row>
    <row r="22" spans="1:40" ht="14.25">
      <c r="A22" s="67">
        <v>1002</v>
      </c>
      <c r="B22" s="73">
        <v>1</v>
      </c>
      <c r="C22" s="78" t="str">
        <f t="shared" si="1"/>
        <v>{10111,1},{21002,2}</v>
      </c>
      <c r="D22" s="78">
        <v>1000</v>
      </c>
      <c r="E22" s="79">
        <v>14</v>
      </c>
      <c r="F22" s="78" t="str">
        <f t="shared" si="2"/>
        <v>{1,1764},{2,313},{3,155},{6,182}</v>
      </c>
      <c r="G22" s="78">
        <f t="shared" si="22"/>
        <v>1</v>
      </c>
      <c r="H22" s="67" t="s">
        <v>153</v>
      </c>
      <c r="I22" s="37">
        <f t="array" ref="I22">INDEX([1]英雄界面!$I$4:$I$41,MATCH(A22,[1]英雄界面!$A$4:$A$41,0))</f>
        <v>1</v>
      </c>
      <c r="J22" s="37">
        <f t="shared" si="21"/>
        <v>1</v>
      </c>
      <c r="K22" s="37">
        <f>CHOOSE(J22,INDEX([2]勋章!$I$7:$I$24,MATCH($B22,[2]勋章!$G$7:$G$24,0)),INDEX([2]勋章!$M$7:$M$24,MATCH($B22,[2]勋章!$G$7:$G$24,0)),INDEX([2]勋章!$P$7:$P$24,MATCH($B22,[2]勋章!$G$7:$G$24,0)),INDEX([2]勋章!$S$7:$S$24,MATCH($B22,[2]勋章!$G$7:$G$24,0)))</f>
        <v>10111</v>
      </c>
      <c r="L22" s="37">
        <f t="array" ref="L22">INDEX([2]图纸掉落!$H$4:$H$38,MATCH(H22,[2]图纸掉落!$G$4:$G$38,0))</f>
        <v>21002</v>
      </c>
      <c r="M22" s="37">
        <f t="shared" ref="M22:N22" si="26">M4</f>
        <v>1</v>
      </c>
      <c r="N22" s="37">
        <f t="shared" si="26"/>
        <v>2</v>
      </c>
      <c r="O22" s="47">
        <f>INDEX([1]英雄界面!$J$4:$J$41,MATCH(A22,[1]英雄界面!$A$4:$A$41,0))/2</f>
        <v>2.5</v>
      </c>
      <c r="P22" s="37">
        <f>P4</f>
        <v>1.6</v>
      </c>
      <c r="Q22" s="37">
        <f>INT(INDEX([1]等级属性!B$4:B$203,MATCH($AC22,[1]等级属性!$A$4:$A$203,0))*V22/10000)</f>
        <v>196</v>
      </c>
      <c r="R22" s="37">
        <f>INT(INDEX([1]等级属性!C$4:C$203,MATCH($AC22,[1]等级属性!$A$4:$A$203,0))*W22/10000)</f>
        <v>97</v>
      </c>
      <c r="S22" s="37">
        <f>INT(INDEX([1]等级属性!D$4:D$203,MATCH($AC22,[1]等级属性!$A$4:$A$203,0))*X22/10000)</f>
        <v>1103</v>
      </c>
      <c r="T22" s="37">
        <f>INT(INDEX([1]等级属性!E$4:E$203,MATCH($AC22,[1]等级属性!$A$4:$A$203,0))*Y22/10000)</f>
        <v>114</v>
      </c>
      <c r="U22" s="37"/>
      <c r="V22" s="37">
        <f t="array" ref="V22">INDEX(单位特点规划!D$2:D$37,MATCH($A22,单位特点规划!$A$2:$A$37,0))</f>
        <v>15100</v>
      </c>
      <c r="W22" s="37">
        <f t="array" ref="W22">INDEX(单位特点规划!E$2:E$37,MATCH($A22,单位特点规划!$A$2:$A$37,0))</f>
        <v>7500</v>
      </c>
      <c r="X22" s="37">
        <f t="array" ref="X22">INDEX(单位特点规划!F$2:F$37,MATCH($A22,单位特点规划!$A$2:$A$37,0))</f>
        <v>28300</v>
      </c>
      <c r="Y22" s="37">
        <f t="array" ref="Y22">INDEX(单位特点规划!G$2:G$37,MATCH($A22,单位特点规划!$A$2:$A$37,0))</f>
        <v>12900</v>
      </c>
      <c r="Z22" s="37"/>
      <c r="AA22" s="37">
        <f t="shared" ref="AA22:AA24" si="27">1</f>
        <v>1</v>
      </c>
      <c r="AB22" s="37">
        <f>INT(INDEX([3]进阶属性!$C$2:$C$19,MATCH(B22,[3]进阶属性!$A$2:$A$19,0))/2*AH22)</f>
        <v>750</v>
      </c>
      <c r="AC22" s="37">
        <f>AC4</f>
        <v>10</v>
      </c>
      <c r="AD22" s="37">
        <f>INT((INDEX([3]标准单位!$J$2:$J$201,MATCH($AC22,[3]标准单位!$A$2:$A$201,0))*AE22)/(1-AE22))</f>
        <v>0</v>
      </c>
      <c r="AE22" s="37">
        <f t="shared" si="24"/>
        <v>0</v>
      </c>
      <c r="AF22" s="83">
        <f>AG22/AG$4</f>
        <v>0.65488538791901296</v>
      </c>
      <c r="AG22" s="37">
        <f t="shared" si="17"/>
        <v>94.300377358490607</v>
      </c>
      <c r="AH22" s="37">
        <f>INDEX([4]Sheet1!H$2:H$36,MATCH($H22,[4]Sheet1!$A$2:$A$36,0))</f>
        <v>5</v>
      </c>
      <c r="AI22" s="114" t="str">
        <f>INDEX([4]Sheet1!T$2:T$36,MATCH($H22,[4]Sheet1!$A$2:$A$36,0))</f>
        <v>10000,9000,8000,7000,3500,3500,7500,4000,2000,8000,10000</v>
      </c>
      <c r="AJ22">
        <f>INDEX([4]Sheet1!U$2:U$36,MATCH($H22,[4]Sheet1!$A$2:$A$36,0))</f>
        <v>25.44</v>
      </c>
      <c r="AK22">
        <f>INDEX([4]Sheet1!V$2:V$36,MATCH($H22,[4]Sheet1!$A$2:$A$36,0))</f>
        <v>1.2500000000000001E-2</v>
      </c>
      <c r="AL22">
        <f>INDEX([4]Sheet1!W$2:W$36,MATCH($H22,[4]Sheet1!$A$2:$A$36,0))</f>
        <v>31.4465408805031</v>
      </c>
      <c r="AM22" s="2">
        <f>INDEX([4]Sheet1!N$2:N$36,MATCH($H22,[4]Sheet1!$A$2:$A$36,0))</f>
        <v>3180</v>
      </c>
      <c r="AN22" s="2">
        <f>INDEX([4]Sheet1!O$2:O$36,MATCH($H22,[4]Sheet1!$A$2:$A$36,0))</f>
        <v>5000</v>
      </c>
    </row>
    <row r="23" spans="1:40" ht="14.25">
      <c r="A23" s="67">
        <v>1002</v>
      </c>
      <c r="B23" s="73">
        <v>2</v>
      </c>
      <c r="C23" s="78" t="str">
        <f t="shared" si="1"/>
        <v>{10112,5},{21002,5}</v>
      </c>
      <c r="D23" s="78">
        <v>5000</v>
      </c>
      <c r="E23" s="79">
        <v>19</v>
      </c>
      <c r="F23" s="78" t="str">
        <f t="shared" si="2"/>
        <v>{1,2151},{2,382},{3,189},{6,223}</v>
      </c>
      <c r="G23" s="78">
        <f t="shared" si="22"/>
        <v>1</v>
      </c>
      <c r="H23" s="67" t="s">
        <v>153</v>
      </c>
      <c r="I23" s="37">
        <f t="array" ref="I23">INDEX([1]英雄界面!$I$4:$I$41,MATCH(A23,[1]英雄界面!$A$4:$A$41,0))</f>
        <v>1</v>
      </c>
      <c r="J23" s="37">
        <f t="shared" si="21"/>
        <v>1</v>
      </c>
      <c r="K23" s="37">
        <f>CHOOSE(J23,INDEX([2]勋章!$I$7:$I$24,MATCH($B23,[2]勋章!$G$7:$G$24,0)),INDEX([2]勋章!$M$7:$M$24,MATCH($B23,[2]勋章!$G$7:$G$24,0)),INDEX([2]勋章!$P$7:$P$24,MATCH($B23,[2]勋章!$G$7:$G$24,0)),INDEX([2]勋章!$S$7:$S$24,MATCH($B23,[2]勋章!$G$7:$G$24,0)))</f>
        <v>10112</v>
      </c>
      <c r="L23" s="37">
        <f t="array" ref="L23">INDEX([2]图纸掉落!$H$4:$H$38,MATCH(H23,[2]图纸掉落!$G$4:$G$38,0))</f>
        <v>21002</v>
      </c>
      <c r="M23" s="37">
        <f t="shared" ref="M23" si="28">M5</f>
        <v>5</v>
      </c>
      <c r="N23" s="37">
        <f t="shared" ref="N23:N86" si="29">N5</f>
        <v>5</v>
      </c>
      <c r="O23" s="47">
        <f>INDEX([1]英雄界面!$J$4:$J$41,MATCH(A23,[1]英雄界面!$A$4:$A$41,0))/2</f>
        <v>2.5</v>
      </c>
      <c r="P23" s="37">
        <f t="shared" ref="P23:P86" si="30">P5</f>
        <v>1.5</v>
      </c>
      <c r="Q23" s="37">
        <f>INT(INDEX([1]等级属性!B$4:B$203,MATCH($AC23,[1]等级属性!$A$4:$A$203,0))*V23/10000)</f>
        <v>255</v>
      </c>
      <c r="R23" s="37">
        <f>INT(INDEX([1]等级属性!C$4:C$203,MATCH($AC23,[1]等级属性!$A$4:$A$203,0))*W23/10000)</f>
        <v>126</v>
      </c>
      <c r="S23" s="37">
        <f>INT(INDEX([1]等级属性!D$4:D$203,MATCH($AC23,[1]等级属性!$A$4:$A$203,0))*X23/10000)</f>
        <v>1434</v>
      </c>
      <c r="T23" s="37">
        <f>INT(INDEX([1]等级属性!E$4:E$203,MATCH($AC23,[1]等级属性!$A$4:$A$203,0))*Y23/10000)</f>
        <v>149</v>
      </c>
      <c r="U23" s="37"/>
      <c r="V23" s="37">
        <f t="array" ref="V23">INDEX(单位特点规划!D$2:D$37,MATCH($A23,单位特点规划!$A$2:$A$37,0))</f>
        <v>15100</v>
      </c>
      <c r="W23" s="37">
        <f t="array" ref="W23">INDEX(单位特点规划!E$2:E$37,MATCH($A23,单位特点规划!$A$2:$A$37,0))</f>
        <v>7500</v>
      </c>
      <c r="X23" s="37">
        <f t="array" ref="X23">INDEX(单位特点规划!F$2:F$37,MATCH($A23,单位特点规划!$A$2:$A$37,0))</f>
        <v>28300</v>
      </c>
      <c r="Y23" s="37">
        <f t="array" ref="Y23">INDEX(单位特点规划!G$2:G$37,MATCH($A23,单位特点规划!$A$2:$A$37,0))</f>
        <v>12900</v>
      </c>
      <c r="Z23" s="37"/>
      <c r="AA23" s="37">
        <f t="shared" si="27"/>
        <v>1</v>
      </c>
      <c r="AB23" s="37">
        <f>INT(INDEX([3]进阶属性!$C$2:$C$19,MATCH(B23,[3]进阶属性!$A$2:$A$19,0))/2*AH23)</f>
        <v>975</v>
      </c>
      <c r="AC23" s="37">
        <f t="shared" ref="AC23:AC86" si="31">AC5</f>
        <v>20</v>
      </c>
      <c r="AD23" s="37">
        <f>INT((INDEX([3]标准单位!$J$2:$J$201,MATCH($AC23,[3]标准单位!$A$2:$A$201,0))*AE23)/(1-AE23))</f>
        <v>0</v>
      </c>
      <c r="AE23" s="37">
        <f t="shared" si="24"/>
        <v>0</v>
      </c>
      <c r="AF23" s="83">
        <f>AG23/AG$5</f>
        <v>0.654999479343368</v>
      </c>
      <c r="AG23" s="37">
        <f t="shared" si="17"/>
        <v>122.63773584905699</v>
      </c>
      <c r="AH23" s="37">
        <f t="array" ref="AH23">INDEX([4]Sheet1!H$2:H$36,MATCH($H23,[4]Sheet1!$A$2:$A$36,0))</f>
        <v>5</v>
      </c>
      <c r="AI23" s="114" t="str">
        <f>INDEX([4]Sheet1!T$2:T$36,MATCH($H23,[4]Sheet1!$A$2:$A$36,0))</f>
        <v>10000,9000,8000,7000,3500,3500,7500,4000,2000,8000,10000</v>
      </c>
      <c r="AJ23">
        <f>INDEX([4]Sheet1!U$2:U$36,MATCH($H23,[4]Sheet1!$A$2:$A$36,0))</f>
        <v>25.44</v>
      </c>
      <c r="AK23">
        <f>INDEX([4]Sheet1!V$2:V$36,MATCH($H23,[4]Sheet1!$A$2:$A$36,0))</f>
        <v>1.2500000000000001E-2</v>
      </c>
      <c r="AL23">
        <f>INDEX([4]Sheet1!W$2:W$36,MATCH($H23,[4]Sheet1!$A$2:$A$36,0))</f>
        <v>31.4465408805031</v>
      </c>
      <c r="AM23" s="2">
        <f>INDEX([4]Sheet1!N$2:N$36,MATCH($H23,[4]Sheet1!$A$2:$A$36,0))</f>
        <v>3180</v>
      </c>
      <c r="AN23" s="2">
        <f>INDEX([4]Sheet1!O$2:O$36,MATCH($H23,[4]Sheet1!$A$2:$A$36,0))</f>
        <v>5000</v>
      </c>
    </row>
    <row r="24" spans="1:40" ht="14.25">
      <c r="A24" s="67">
        <v>1002</v>
      </c>
      <c r="B24" s="73">
        <v>3</v>
      </c>
      <c r="C24" s="78" t="str">
        <f t="shared" si="1"/>
        <v>{10113,7},{21002,8}</v>
      </c>
      <c r="D24" s="78">
        <v>10000</v>
      </c>
      <c r="E24" s="79">
        <v>26</v>
      </c>
      <c r="F24" s="78" t="str">
        <f t="shared" si="2"/>
        <v>{1,2602},{2,462},{3,229},{6,274}</v>
      </c>
      <c r="G24" s="78">
        <f t="shared" si="22"/>
        <v>1</v>
      </c>
      <c r="H24" s="67" t="s">
        <v>153</v>
      </c>
      <c r="I24" s="37">
        <f t="array" ref="I24">INDEX([1]英雄界面!$I$4:$I$41,MATCH(A24,[1]英雄界面!$A$4:$A$41,0))</f>
        <v>1</v>
      </c>
      <c r="J24" s="37">
        <f t="shared" ref="J24:J33" si="32">1</f>
        <v>1</v>
      </c>
      <c r="K24" s="37">
        <f>CHOOSE(J24,INDEX([2]勋章!$I$7:$I$24,MATCH($B24,[2]勋章!$G$7:$G$24,0)),INDEX([2]勋章!$M$7:$M$24,MATCH($B24,[2]勋章!$G$7:$G$24,0)),INDEX([2]勋章!$P$7:$P$24,MATCH($B24,[2]勋章!$G$7:$G$24,0)),INDEX([2]勋章!$S$7:$S$24,MATCH($B24,[2]勋章!$G$7:$G$24,0)))</f>
        <v>10113</v>
      </c>
      <c r="L24" s="37">
        <f t="array" ref="L24">INDEX([2]图纸掉落!$H$4:$H$38,MATCH(H24,[2]图纸掉落!$G$4:$G$38,0))</f>
        <v>21002</v>
      </c>
      <c r="M24" s="37">
        <f t="shared" ref="M24" si="33">M6</f>
        <v>7</v>
      </c>
      <c r="N24" s="37">
        <f t="shared" si="29"/>
        <v>8</v>
      </c>
      <c r="O24" s="47">
        <f>INDEX([1]英雄界面!$J$4:$J$41,MATCH(A24,[1]英雄界面!$A$4:$A$41,0))/2</f>
        <v>2.5</v>
      </c>
      <c r="P24" s="37">
        <f t="shared" si="30"/>
        <v>1.4</v>
      </c>
      <c r="Q24" s="37">
        <f>INT(INDEX([1]等级属性!B$4:B$203,MATCH($AC24,[1]等级属性!$A$4:$A$203,0))*V24/10000)</f>
        <v>330</v>
      </c>
      <c r="R24" s="37">
        <f>INT(INDEX([1]等级属性!C$4:C$203,MATCH($AC24,[1]等级属性!$A$4:$A$203,0))*W24/10000)</f>
        <v>164</v>
      </c>
      <c r="S24" s="37">
        <f>INT(INDEX([1]等级属性!D$4:D$203,MATCH($AC24,[1]等级属性!$A$4:$A$203,0))*X24/10000)</f>
        <v>1859</v>
      </c>
      <c r="T24" s="37">
        <f>INT(INDEX([1]等级属性!E$4:E$203,MATCH($AC24,[1]等级属性!$A$4:$A$203,0))*Y24/10000)</f>
        <v>196</v>
      </c>
      <c r="U24" s="37"/>
      <c r="V24" s="37">
        <f t="array" ref="V24">INDEX(单位特点规划!D$2:D$37,MATCH($A24,单位特点规划!$A$2:$A$37,0))</f>
        <v>15100</v>
      </c>
      <c r="W24" s="37">
        <f t="array" ref="W24">INDEX(单位特点规划!E$2:E$37,MATCH($A24,单位特点规划!$A$2:$A$37,0))</f>
        <v>7500</v>
      </c>
      <c r="X24" s="37">
        <f t="array" ref="X24">INDEX(单位特点规划!F$2:F$37,MATCH($A24,单位特点规划!$A$2:$A$37,0))</f>
        <v>28300</v>
      </c>
      <c r="Y24" s="37">
        <f t="array" ref="Y24">INDEX(单位特点规划!G$2:G$37,MATCH($A24,单位特点规划!$A$2:$A$37,0))</f>
        <v>12900</v>
      </c>
      <c r="Z24" s="37"/>
      <c r="AA24" s="37">
        <f t="shared" si="27"/>
        <v>1</v>
      </c>
      <c r="AB24" s="37">
        <f>INT(INDEX([3]进阶属性!$C$2:$C$19,MATCH(B24,[3]进阶属性!$A$2:$A$19,0))/2*AH24)</f>
        <v>1267</v>
      </c>
      <c r="AC24" s="37">
        <f t="shared" si="31"/>
        <v>30</v>
      </c>
      <c r="AD24" s="37">
        <f>INT((INDEX([3]标准单位!$J$2:$J$201,MATCH($AC24,[3]标准单位!$A$2:$A$201,0))*AE24)/(1-AE24))</f>
        <v>0</v>
      </c>
      <c r="AE24" s="37">
        <f t="shared" si="24"/>
        <v>0</v>
      </c>
      <c r="AF24" s="83">
        <f>AG24/AG$6</f>
        <v>0.65428586525993904</v>
      </c>
      <c r="AG24" s="37">
        <f t="shared" si="17"/>
        <v>159.08805031446499</v>
      </c>
      <c r="AH24" s="37">
        <f t="array" ref="AH24">INDEX([4]Sheet1!H$2:H$36,MATCH($H24,[4]Sheet1!$A$2:$A$36,0))</f>
        <v>5</v>
      </c>
      <c r="AI24" s="114" t="str">
        <f>INDEX([4]Sheet1!T$2:T$36,MATCH($H24,[4]Sheet1!$A$2:$A$36,0))</f>
        <v>10000,9000,8000,7000,3500,3500,7500,4000,2000,8000,10000</v>
      </c>
      <c r="AJ24">
        <f>INDEX([4]Sheet1!U$2:U$36,MATCH($H24,[4]Sheet1!$A$2:$A$36,0))</f>
        <v>25.44</v>
      </c>
      <c r="AK24">
        <f>INDEX([4]Sheet1!V$2:V$36,MATCH($H24,[4]Sheet1!$A$2:$A$36,0))</f>
        <v>1.2500000000000001E-2</v>
      </c>
      <c r="AL24">
        <f>INDEX([4]Sheet1!W$2:W$36,MATCH($H24,[4]Sheet1!$A$2:$A$36,0))</f>
        <v>31.4465408805031</v>
      </c>
      <c r="AM24" s="2">
        <f>INDEX([4]Sheet1!N$2:N$36,MATCH($H24,[4]Sheet1!$A$2:$A$36,0))</f>
        <v>3180</v>
      </c>
      <c r="AN24" s="2">
        <f>INDEX([4]Sheet1!O$2:O$36,MATCH($H24,[4]Sheet1!$A$2:$A$36,0))</f>
        <v>5000</v>
      </c>
    </row>
    <row r="25" spans="1:40" ht="14.25">
      <c r="A25" s="67">
        <v>1002</v>
      </c>
      <c r="B25" s="73">
        <v>4</v>
      </c>
      <c r="C25" s="78" t="str">
        <f t="shared" si="1"/>
        <v>{10114,10},{21002,12}</v>
      </c>
      <c r="D25" s="78">
        <v>80000</v>
      </c>
      <c r="E25" s="79">
        <v>31</v>
      </c>
      <c r="F25" s="78" t="str">
        <f t="shared" si="2"/>
        <v>{1,2769},{2,492},{3,244},{6,287}</v>
      </c>
      <c r="G25" s="78">
        <f t="shared" ref="G25:G34" si="34">1</f>
        <v>1</v>
      </c>
      <c r="H25" s="67" t="s">
        <v>153</v>
      </c>
      <c r="I25" s="37">
        <f t="array" ref="I25">INDEX([1]英雄界面!$I$4:$I$41,MATCH(A25,[1]英雄界面!$A$4:$A$41,0))</f>
        <v>1</v>
      </c>
      <c r="J25" s="37">
        <f t="shared" si="32"/>
        <v>1</v>
      </c>
      <c r="K25" s="37">
        <f>CHOOSE(J25,INDEX([2]勋章!$I$7:$I$24,MATCH($B25,[2]勋章!$G$7:$G$24,0)),INDEX([2]勋章!$M$7:$M$24,MATCH($B25,[2]勋章!$G$7:$G$24,0)),INDEX([2]勋章!$P$7:$P$24,MATCH($B25,[2]勋章!$G$7:$G$24,0)),INDEX([2]勋章!$S$7:$S$24,MATCH($B25,[2]勋章!$G$7:$G$24,0)))</f>
        <v>10114</v>
      </c>
      <c r="L25" s="37">
        <f t="array" ref="L25">INDEX([2]图纸掉落!$H$4:$H$38,MATCH(H25,[2]图纸掉落!$G$4:$G$38,0))</f>
        <v>21002</v>
      </c>
      <c r="M25" s="37">
        <f t="shared" ref="M25:M43" si="35">M7</f>
        <v>10</v>
      </c>
      <c r="N25" s="37">
        <f t="shared" si="29"/>
        <v>12</v>
      </c>
      <c r="O25" s="47">
        <f>INDEX([1]英雄界面!$J$4:$J$41,MATCH(A25,[1]英雄界面!$A$4:$A$41,0))/2</f>
        <v>2.5</v>
      </c>
      <c r="P25" s="37">
        <f t="shared" si="30"/>
        <v>1.3</v>
      </c>
      <c r="Q25" s="37">
        <f>INT(INDEX([1]等级属性!B$4:B$203,MATCH($AC25,[1]等级属性!$A$4:$A$203,0))*V25/10000)</f>
        <v>379</v>
      </c>
      <c r="R25" s="37">
        <f>INT(INDEX([1]等级属性!C$4:C$203,MATCH($AC25,[1]等级属性!$A$4:$A$203,0))*W25/10000)</f>
        <v>188</v>
      </c>
      <c r="S25" s="37">
        <f>INT(INDEX([1]等级属性!D$4:D$203,MATCH($AC25,[1]等级属性!$A$4:$A$203,0))*X25/10000)</f>
        <v>2130</v>
      </c>
      <c r="T25" s="37">
        <f>INT(INDEX([1]等级属性!E$4:E$203,MATCH($AC25,[1]等级属性!$A$4:$A$203,0))*Y25/10000)</f>
        <v>221</v>
      </c>
      <c r="U25" s="37"/>
      <c r="V25" s="37">
        <f t="array" ref="V25">INDEX(单位特点规划!D$2:D$37,MATCH($A25,单位特点规划!$A$2:$A$37,0))</f>
        <v>15100</v>
      </c>
      <c r="W25" s="37">
        <f t="array" ref="W25">INDEX(单位特点规划!E$2:E$37,MATCH($A25,单位特点规划!$A$2:$A$37,0))</f>
        <v>7500</v>
      </c>
      <c r="X25" s="37">
        <f t="array" ref="X25">INDEX(单位特点规划!F$2:F$37,MATCH($A25,单位特点规划!$A$2:$A$37,0))</f>
        <v>28300</v>
      </c>
      <c r="Y25" s="37">
        <f t="array" ref="Y25">INDEX(单位特点规划!G$2:G$37,MATCH($A25,单位特点规划!$A$2:$A$37,0))</f>
        <v>12900</v>
      </c>
      <c r="Z25" s="37"/>
      <c r="AA25" s="37">
        <f t="shared" ref="AA25:AA34" si="36">1</f>
        <v>1</v>
      </c>
      <c r="AB25" s="37">
        <f>INT(INDEX([3]进阶属性!$C$2:$C$19,MATCH(B25,[3]进阶属性!$A$2:$A$19,0))/2*AH25)</f>
        <v>1642</v>
      </c>
      <c r="AC25" s="37">
        <f t="shared" si="31"/>
        <v>35</v>
      </c>
      <c r="AD25" s="37">
        <f>INT((INDEX([3]标准单位!$J$2:$J$201,MATCH($AC25,[3]标准单位!$A$2:$A$201,0))*AE25)/(1-AE25))</f>
        <v>0</v>
      </c>
      <c r="AE25" s="37">
        <f t="shared" ref="AE25:AE34" si="37">0</f>
        <v>0</v>
      </c>
      <c r="AF25" s="83">
        <f>AG25/AG$7</f>
        <v>0.65462052383928404</v>
      </c>
      <c r="AG25" s="37">
        <f t="shared" si="17"/>
        <v>182.19647798742099</v>
      </c>
      <c r="AH25" s="37">
        <f t="array" ref="AH25">INDEX([4]Sheet1!H$2:H$36,MATCH($H25,[4]Sheet1!$A$2:$A$36,0))</f>
        <v>5</v>
      </c>
      <c r="AI25" s="114" t="str">
        <f>INDEX([4]Sheet1!T$2:T$36,MATCH($H25,[4]Sheet1!$A$2:$A$36,0))</f>
        <v>10000,9000,8000,7000,3500,3500,7500,4000,2000,8000,10000</v>
      </c>
      <c r="AJ25">
        <f>INDEX([4]Sheet1!U$2:U$36,MATCH($H25,[4]Sheet1!$A$2:$A$36,0))</f>
        <v>25.44</v>
      </c>
      <c r="AK25">
        <f>INDEX([4]Sheet1!V$2:V$36,MATCH($H25,[4]Sheet1!$A$2:$A$36,0))</f>
        <v>1.2500000000000001E-2</v>
      </c>
      <c r="AL25">
        <f>INDEX([4]Sheet1!W$2:W$36,MATCH($H25,[4]Sheet1!$A$2:$A$36,0))</f>
        <v>31.4465408805031</v>
      </c>
      <c r="AM25" s="2">
        <f>INDEX([4]Sheet1!N$2:N$36,MATCH($H25,[4]Sheet1!$A$2:$A$36,0))</f>
        <v>3180</v>
      </c>
      <c r="AN25" s="2">
        <f>INDEX([4]Sheet1!O$2:O$36,MATCH($H25,[4]Sheet1!$A$2:$A$36,0))</f>
        <v>5000</v>
      </c>
    </row>
    <row r="26" spans="1:40" ht="14.25">
      <c r="A26" s="67">
        <v>1002</v>
      </c>
      <c r="B26" s="73">
        <v>5</v>
      </c>
      <c r="C26" s="78" t="str">
        <f t="shared" si="1"/>
        <v>{10115,15},{21002,15}</v>
      </c>
      <c r="D26" s="78">
        <v>150000</v>
      </c>
      <c r="E26" s="79">
        <v>37</v>
      </c>
      <c r="F26" s="78" t="str">
        <f t="shared" si="2"/>
        <v>{1,2893},{2,513},{3,255},{6,301}</v>
      </c>
      <c r="G26" s="78">
        <f t="shared" si="34"/>
        <v>1</v>
      </c>
      <c r="H26" s="67" t="s">
        <v>153</v>
      </c>
      <c r="I26" s="37">
        <f t="array" ref="I26">INDEX([1]英雄界面!$I$4:$I$41,MATCH(A26,[1]英雄界面!$A$4:$A$41,0))</f>
        <v>1</v>
      </c>
      <c r="J26" s="37">
        <f t="shared" si="32"/>
        <v>1</v>
      </c>
      <c r="K26" s="37">
        <f>CHOOSE(J26,INDEX([2]勋章!$I$7:$I$24,MATCH($B26,[2]勋章!$G$7:$G$24,0)),INDEX([2]勋章!$M$7:$M$24,MATCH($B26,[2]勋章!$G$7:$G$24,0)),INDEX([2]勋章!$P$7:$P$24,MATCH($B26,[2]勋章!$G$7:$G$24,0)),INDEX([2]勋章!$S$7:$S$24,MATCH($B26,[2]勋章!$G$7:$G$24,0)))</f>
        <v>10115</v>
      </c>
      <c r="L26" s="37">
        <f t="array" ref="L26">INDEX([2]图纸掉落!$H$4:$H$38,MATCH(H26,[2]图纸掉落!$G$4:$G$38,0))</f>
        <v>21002</v>
      </c>
      <c r="M26" s="37">
        <f t="shared" si="35"/>
        <v>15</v>
      </c>
      <c r="N26" s="37">
        <f t="shared" si="29"/>
        <v>15</v>
      </c>
      <c r="O26" s="47">
        <f>INDEX([1]英雄界面!$J$4:$J$41,MATCH(A26,[1]英雄界面!$A$4:$A$41,0))/2</f>
        <v>2.5</v>
      </c>
      <c r="P26" s="37">
        <f t="shared" si="30"/>
        <v>1.2</v>
      </c>
      <c r="Q26" s="37">
        <f>INT(INDEX([1]等级属性!B$4:B$203,MATCH($AC26,[1]等级属性!$A$4:$A$203,0))*V26/10000)</f>
        <v>428</v>
      </c>
      <c r="R26" s="37">
        <f>INT(INDEX([1]等级属性!C$4:C$203,MATCH($AC26,[1]等级属性!$A$4:$A$203,0))*W26/10000)</f>
        <v>213</v>
      </c>
      <c r="S26" s="37">
        <f>INT(INDEX([1]等级属性!D$4:D$203,MATCH($AC26,[1]等级属性!$A$4:$A$203,0))*X26/10000)</f>
        <v>2411</v>
      </c>
      <c r="T26" s="37">
        <f>INT(INDEX([1]等级属性!E$4:E$203,MATCH($AC26,[1]等级属性!$A$4:$A$203,0))*Y26/10000)</f>
        <v>251</v>
      </c>
      <c r="U26" s="37"/>
      <c r="V26" s="37">
        <f t="array" ref="V26">INDEX(单位特点规划!D$2:D$37,MATCH($A26,单位特点规划!$A$2:$A$37,0))</f>
        <v>15100</v>
      </c>
      <c r="W26" s="37">
        <f t="array" ref="W26">INDEX(单位特点规划!E$2:E$37,MATCH($A26,单位特点规划!$A$2:$A$37,0))</f>
        <v>7500</v>
      </c>
      <c r="X26" s="37">
        <f t="array" ref="X26">INDEX(单位特点规划!F$2:F$37,MATCH($A26,单位特点规划!$A$2:$A$37,0))</f>
        <v>28300</v>
      </c>
      <c r="Y26" s="37">
        <f t="array" ref="Y26">INDEX(单位特点规划!G$2:G$37,MATCH($A26,单位特点规划!$A$2:$A$37,0))</f>
        <v>12900</v>
      </c>
      <c r="Z26" s="37"/>
      <c r="AA26" s="37">
        <f t="shared" si="36"/>
        <v>1</v>
      </c>
      <c r="AB26" s="37">
        <f>INT(INDEX([3]进阶属性!$C$2:$C$19,MATCH(B26,[3]进阶属性!$A$2:$A$19,0))/2*AH26)</f>
        <v>2130</v>
      </c>
      <c r="AC26" s="37">
        <f t="shared" si="31"/>
        <v>40</v>
      </c>
      <c r="AD26" s="37">
        <f>INT((INDEX([3]标准单位!$J$2:$J$201,MATCH($AC26,[3]标准单位!$A$2:$A$201,0))*AE26)/(1-AE26))</f>
        <v>0</v>
      </c>
      <c r="AE26" s="37">
        <f t="shared" si="37"/>
        <v>0</v>
      </c>
      <c r="AF26" s="83">
        <f>AG26/AG$8</f>
        <v>0.65483789790835101</v>
      </c>
      <c r="AG26" s="37">
        <f t="shared" si="17"/>
        <v>206.211572327044</v>
      </c>
      <c r="AH26" s="37">
        <f t="array" ref="AH26">INDEX([4]Sheet1!H$2:H$36,MATCH($H26,[4]Sheet1!$A$2:$A$36,0))</f>
        <v>5</v>
      </c>
      <c r="AI26" s="114" t="str">
        <f>INDEX([4]Sheet1!T$2:T$36,MATCH($H26,[4]Sheet1!$A$2:$A$36,0))</f>
        <v>10000,9000,8000,7000,3500,3500,7500,4000,2000,8000,10000</v>
      </c>
      <c r="AJ26">
        <f>INDEX([4]Sheet1!U$2:U$36,MATCH($H26,[4]Sheet1!$A$2:$A$36,0))</f>
        <v>25.44</v>
      </c>
      <c r="AK26">
        <f>INDEX([4]Sheet1!V$2:V$36,MATCH($H26,[4]Sheet1!$A$2:$A$36,0))</f>
        <v>1.2500000000000001E-2</v>
      </c>
      <c r="AL26">
        <f>INDEX([4]Sheet1!W$2:W$36,MATCH($H26,[4]Sheet1!$A$2:$A$36,0))</f>
        <v>31.4465408805031</v>
      </c>
      <c r="AM26" s="2">
        <f>INDEX([4]Sheet1!N$2:N$36,MATCH($H26,[4]Sheet1!$A$2:$A$36,0))</f>
        <v>3180</v>
      </c>
      <c r="AN26" s="2">
        <f>INDEX([4]Sheet1!O$2:O$36,MATCH($H26,[4]Sheet1!$A$2:$A$36,0))</f>
        <v>5000</v>
      </c>
    </row>
    <row r="27" spans="1:40" ht="14.25">
      <c r="A27" s="67">
        <v>1002</v>
      </c>
      <c r="B27" s="73">
        <v>6</v>
      </c>
      <c r="C27" s="78" t="str">
        <f t="shared" si="1"/>
        <v>{10116,20},{21002,16}</v>
      </c>
      <c r="D27" s="78">
        <v>250000</v>
      </c>
      <c r="E27" s="79">
        <v>42</v>
      </c>
      <c r="F27" s="78" t="str">
        <f t="shared" si="2"/>
        <v>{1,3043},{2,541},{3,268},{6,319}</v>
      </c>
      <c r="G27" s="78">
        <f t="shared" si="34"/>
        <v>1</v>
      </c>
      <c r="H27" s="67" t="s">
        <v>153</v>
      </c>
      <c r="I27" s="37">
        <f t="array" ref="I27">INDEX([1]英雄界面!$I$4:$I$41,MATCH(A27,[1]英雄界面!$A$4:$A$41,0))</f>
        <v>1</v>
      </c>
      <c r="J27" s="37">
        <f t="shared" si="32"/>
        <v>1</v>
      </c>
      <c r="K27" s="37">
        <f>CHOOSE(J27,INDEX([2]勋章!$I$7:$I$24,MATCH($B27,[2]勋章!$G$7:$G$24,0)),INDEX([2]勋章!$M$7:$M$24,MATCH($B27,[2]勋章!$G$7:$G$24,0)),INDEX([2]勋章!$P$7:$P$24,MATCH($B27,[2]勋章!$G$7:$G$24,0)),INDEX([2]勋章!$S$7:$S$24,MATCH($B27,[2]勋章!$G$7:$G$24,0)))</f>
        <v>10116</v>
      </c>
      <c r="L27" s="37">
        <f t="array" ref="L27">INDEX([2]图纸掉落!$H$4:$H$38,MATCH(H27,[2]图纸掉落!$G$4:$G$38,0))</f>
        <v>21002</v>
      </c>
      <c r="M27" s="37">
        <f t="shared" si="35"/>
        <v>20</v>
      </c>
      <c r="N27" s="37">
        <f t="shared" si="29"/>
        <v>16</v>
      </c>
      <c r="O27" s="47">
        <f>INDEX([1]英雄界面!$J$4:$J$41,MATCH(A27,[1]英雄界面!$A$4:$A$41,0))/2</f>
        <v>2.5</v>
      </c>
      <c r="P27" s="37">
        <f t="shared" si="30"/>
        <v>1.1000000000000001</v>
      </c>
      <c r="Q27" s="37">
        <f>INT(INDEX([1]等级属性!B$4:B$203,MATCH($AC27,[1]等级属性!$A$4:$A$203,0))*V27/10000)</f>
        <v>492</v>
      </c>
      <c r="R27" s="37">
        <f>INT(INDEX([1]等级属性!C$4:C$203,MATCH($AC27,[1]等级属性!$A$4:$A$203,0))*W27/10000)</f>
        <v>244</v>
      </c>
      <c r="S27" s="37">
        <f>INT(INDEX([1]等级属性!D$4:D$203,MATCH($AC27,[1]等级属性!$A$4:$A$203,0))*X27/10000)</f>
        <v>2767</v>
      </c>
      <c r="T27" s="37">
        <f>INT(INDEX([1]等级属性!E$4:E$203,MATCH($AC27,[1]等级属性!$A$4:$A$203,0))*Y27/10000)</f>
        <v>290</v>
      </c>
      <c r="U27" s="37"/>
      <c r="V27" s="37">
        <f t="array" ref="V27">INDEX(单位特点规划!D$2:D$37,MATCH($A27,单位特点规划!$A$2:$A$37,0))</f>
        <v>15100</v>
      </c>
      <c r="W27" s="37">
        <f t="array" ref="W27">INDEX(单位特点规划!E$2:E$37,MATCH($A27,单位特点规划!$A$2:$A$37,0))</f>
        <v>7500</v>
      </c>
      <c r="X27" s="37">
        <f t="array" ref="X27">INDEX(单位特点规划!F$2:F$37,MATCH($A27,单位特点规划!$A$2:$A$37,0))</f>
        <v>28300</v>
      </c>
      <c r="Y27" s="37">
        <f t="array" ref="Y27">INDEX(单位特点规划!G$2:G$37,MATCH($A27,单位特点规划!$A$2:$A$37,0))</f>
        <v>12900</v>
      </c>
      <c r="Z27" s="37"/>
      <c r="AA27" s="37">
        <f t="shared" si="36"/>
        <v>1</v>
      </c>
      <c r="AB27" s="37">
        <f>INT(INDEX([3]进阶属性!$C$2:$C$19,MATCH(B27,[3]进阶属性!$A$2:$A$19,0))/2*AH27)</f>
        <v>2767</v>
      </c>
      <c r="AC27" s="37">
        <f t="shared" si="31"/>
        <v>45</v>
      </c>
      <c r="AD27" s="37">
        <f>INT((INDEX([3]标准单位!$J$2:$J$201,MATCH($AC27,[3]标准单位!$A$2:$A$201,0))*AE27)/(1-AE27))</f>
        <v>0</v>
      </c>
      <c r="AE27" s="37">
        <f t="shared" si="37"/>
        <v>0</v>
      </c>
      <c r="AF27" s="83">
        <f>AG27/AG$9</f>
        <v>0.65435360734276304</v>
      </c>
      <c r="AG27" s="37">
        <f t="shared" si="17"/>
        <v>236.77006289308201</v>
      </c>
      <c r="AH27" s="37">
        <f t="array" ref="AH27">INDEX([4]Sheet1!H$2:H$36,MATCH($H27,[4]Sheet1!$A$2:$A$36,0))</f>
        <v>5</v>
      </c>
      <c r="AI27" s="114" t="str">
        <f>INDEX([4]Sheet1!T$2:T$36,MATCH($H27,[4]Sheet1!$A$2:$A$36,0))</f>
        <v>10000,9000,8000,7000,3500,3500,7500,4000,2000,8000,10000</v>
      </c>
      <c r="AJ27">
        <f>INDEX([4]Sheet1!U$2:U$36,MATCH($H27,[4]Sheet1!$A$2:$A$36,0))</f>
        <v>25.44</v>
      </c>
      <c r="AK27">
        <f>INDEX([4]Sheet1!V$2:V$36,MATCH($H27,[4]Sheet1!$A$2:$A$36,0))</f>
        <v>1.2500000000000001E-2</v>
      </c>
      <c r="AL27">
        <f>INDEX([4]Sheet1!W$2:W$36,MATCH($H27,[4]Sheet1!$A$2:$A$36,0))</f>
        <v>31.4465408805031</v>
      </c>
      <c r="AM27" s="2">
        <f>INDEX([4]Sheet1!N$2:N$36,MATCH($H27,[4]Sheet1!$A$2:$A$36,0))</f>
        <v>3180</v>
      </c>
      <c r="AN27" s="2">
        <f>INDEX([4]Sheet1!O$2:O$36,MATCH($H27,[4]Sheet1!$A$2:$A$36,0))</f>
        <v>5000</v>
      </c>
    </row>
    <row r="28" spans="1:40" ht="14.25">
      <c r="A28" s="67">
        <v>1002</v>
      </c>
      <c r="B28" s="73">
        <v>7</v>
      </c>
      <c r="C28" s="78" t="str">
        <f t="shared" si="1"/>
        <v>{10117,22},{21002,26}</v>
      </c>
      <c r="D28" s="78">
        <v>300000</v>
      </c>
      <c r="E28" s="79">
        <v>47</v>
      </c>
      <c r="F28" s="78" t="str">
        <f t="shared" si="2"/>
        <v>{1,3132},{2,557},{3,276},{6,330}</v>
      </c>
      <c r="G28" s="78">
        <f t="shared" si="34"/>
        <v>1</v>
      </c>
      <c r="H28" s="67" t="s">
        <v>153</v>
      </c>
      <c r="I28" s="37">
        <f t="array" ref="I28">INDEX([1]英雄界面!$I$4:$I$41,MATCH(A28,[1]英雄界面!$A$4:$A$41,0))</f>
        <v>1</v>
      </c>
      <c r="J28" s="37">
        <f t="shared" si="32"/>
        <v>1</v>
      </c>
      <c r="K28" s="37">
        <f>CHOOSE(J28,INDEX([2]勋章!$I$7:$I$24,MATCH($B28,[2]勋章!$G$7:$G$24,0)),INDEX([2]勋章!$M$7:$M$24,MATCH($B28,[2]勋章!$G$7:$G$24,0)),INDEX([2]勋章!$P$7:$P$24,MATCH($B28,[2]勋章!$G$7:$G$24,0)),INDEX([2]勋章!$S$7:$S$24,MATCH($B28,[2]勋章!$G$7:$G$24,0)))</f>
        <v>10117</v>
      </c>
      <c r="L28" s="37">
        <f t="array" ref="L28">INDEX([2]图纸掉落!$H$4:$H$38,MATCH(H28,[2]图纸掉落!$G$4:$G$38,0))</f>
        <v>21002</v>
      </c>
      <c r="M28" s="37">
        <f t="shared" si="35"/>
        <v>22</v>
      </c>
      <c r="N28" s="37">
        <f t="shared" si="29"/>
        <v>26</v>
      </c>
      <c r="O28" s="47">
        <f>INDEX([1]英雄界面!$J$4:$J$41,MATCH(A28,[1]英雄界面!$A$4:$A$41,0))/2</f>
        <v>2.5</v>
      </c>
      <c r="P28" s="37">
        <f t="shared" si="30"/>
        <v>1</v>
      </c>
      <c r="Q28" s="37">
        <f>INT(INDEX([1]等级属性!B$4:B$203,MATCH($AC28,[1]等级属性!$A$4:$A$203,0))*V28/10000)</f>
        <v>557</v>
      </c>
      <c r="R28" s="37">
        <f>INT(INDEX([1]等级属性!C$4:C$203,MATCH($AC28,[1]等级属性!$A$4:$A$203,0))*W28/10000)</f>
        <v>276</v>
      </c>
      <c r="S28" s="37">
        <f>INT(INDEX([1]等级属性!D$4:D$203,MATCH($AC28,[1]等级属性!$A$4:$A$203,0))*X28/10000)</f>
        <v>3132</v>
      </c>
      <c r="T28" s="37">
        <f>INT(INDEX([1]等级属性!E$4:E$203,MATCH($AC28,[1]等级属性!$A$4:$A$203,0))*Y28/10000)</f>
        <v>330</v>
      </c>
      <c r="U28" s="37"/>
      <c r="V28" s="37">
        <f t="array" ref="V28">INDEX(单位特点规划!D$2:D$37,MATCH($A28,单位特点规划!$A$2:$A$37,0))</f>
        <v>15100</v>
      </c>
      <c r="W28" s="37">
        <f t="array" ref="W28">INDEX(单位特点规划!E$2:E$37,MATCH($A28,单位特点规划!$A$2:$A$37,0))</f>
        <v>7500</v>
      </c>
      <c r="X28" s="37">
        <f t="array" ref="X28">INDEX(单位特点规划!F$2:F$37,MATCH($A28,单位特点规划!$A$2:$A$37,0))</f>
        <v>28300</v>
      </c>
      <c r="Y28" s="37">
        <f t="array" ref="Y28">INDEX(单位特点规划!G$2:G$37,MATCH($A28,单位特点规划!$A$2:$A$37,0))</f>
        <v>12900</v>
      </c>
      <c r="Z28" s="37"/>
      <c r="AA28" s="37">
        <f t="shared" si="36"/>
        <v>1</v>
      </c>
      <c r="AB28" s="37">
        <f>INT(INDEX([3]进阶属性!$C$2:$C$19,MATCH(B28,[3]进阶属性!$A$2:$A$19,0))/2*AH28)</f>
        <v>3592</v>
      </c>
      <c r="AC28" s="37">
        <f t="shared" si="31"/>
        <v>50</v>
      </c>
      <c r="AD28" s="37">
        <f>INT((INDEX([3]标准单位!$J$2:$J$201,MATCH($AC28,[3]标准单位!$A$2:$A$201,0))*AE28)/(1-AE28))</f>
        <v>0</v>
      </c>
      <c r="AE28" s="37">
        <f t="shared" si="37"/>
        <v>0</v>
      </c>
      <c r="AF28" s="83">
        <f>AG28/AG$10</f>
        <v>0.65438001317692995</v>
      </c>
      <c r="AG28" s="37">
        <f t="shared" si="17"/>
        <v>268.07144654088103</v>
      </c>
      <c r="AH28" s="37">
        <f t="array" ref="AH28">INDEX([4]Sheet1!H$2:H$36,MATCH($H28,[4]Sheet1!$A$2:$A$36,0))</f>
        <v>5</v>
      </c>
      <c r="AI28" s="114" t="str">
        <f>INDEX([4]Sheet1!T$2:T$36,MATCH($H28,[4]Sheet1!$A$2:$A$36,0))</f>
        <v>10000,9000,8000,7000,3500,3500,7500,4000,2000,8000,10000</v>
      </c>
      <c r="AJ28">
        <f>INDEX([4]Sheet1!U$2:U$36,MATCH($H28,[4]Sheet1!$A$2:$A$36,0))</f>
        <v>25.44</v>
      </c>
      <c r="AK28">
        <f>INDEX([4]Sheet1!V$2:V$36,MATCH($H28,[4]Sheet1!$A$2:$A$36,0))</f>
        <v>1.2500000000000001E-2</v>
      </c>
      <c r="AL28">
        <f>INDEX([4]Sheet1!W$2:W$36,MATCH($H28,[4]Sheet1!$A$2:$A$36,0))</f>
        <v>31.4465408805031</v>
      </c>
      <c r="AM28" s="2">
        <f>INDEX([4]Sheet1!N$2:N$36,MATCH($H28,[4]Sheet1!$A$2:$A$36,0))</f>
        <v>3180</v>
      </c>
      <c r="AN28" s="2">
        <f>INDEX([4]Sheet1!O$2:O$36,MATCH($H28,[4]Sheet1!$A$2:$A$36,0))</f>
        <v>5000</v>
      </c>
    </row>
    <row r="29" spans="1:40" ht="14.25">
      <c r="A29" s="67">
        <v>1002</v>
      </c>
      <c r="B29" s="73">
        <v>8</v>
      </c>
      <c r="C29" s="78" t="str">
        <f t="shared" si="1"/>
        <v>{10118,25},{21002,29}</v>
      </c>
      <c r="D29" s="78">
        <v>350000</v>
      </c>
      <c r="E29" s="79">
        <v>52</v>
      </c>
      <c r="F29" s="78" t="str">
        <f t="shared" si="2"/>
        <v>{1,3599},{2,640},{3,318},{6,377}</v>
      </c>
      <c r="G29" s="78">
        <f t="shared" si="34"/>
        <v>1</v>
      </c>
      <c r="H29" s="67" t="s">
        <v>153</v>
      </c>
      <c r="I29" s="37">
        <f t="array" ref="I29">INDEX([1]英雄界面!$I$4:$I$41,MATCH(A29,[1]英雄界面!$A$4:$A$41,0))</f>
        <v>1</v>
      </c>
      <c r="J29" s="37">
        <f t="shared" si="32"/>
        <v>1</v>
      </c>
      <c r="K29" s="37">
        <f>CHOOSE(J29,INDEX([2]勋章!$I$7:$I$24,MATCH($B29,[2]勋章!$G$7:$G$24,0)),INDEX([2]勋章!$M$7:$M$24,MATCH($B29,[2]勋章!$G$7:$G$24,0)),INDEX([2]勋章!$P$7:$P$24,MATCH($B29,[2]勋章!$G$7:$G$24,0)),INDEX([2]勋章!$S$7:$S$24,MATCH($B29,[2]勋章!$G$7:$G$24,0)))</f>
        <v>10118</v>
      </c>
      <c r="L29" s="37">
        <f t="array" ref="L29">INDEX([2]图纸掉落!$H$4:$H$38,MATCH(H29,[2]图纸掉落!$G$4:$G$38,0))</f>
        <v>21002</v>
      </c>
      <c r="M29" s="37">
        <f t="shared" si="35"/>
        <v>25</v>
      </c>
      <c r="N29" s="37">
        <f t="shared" si="29"/>
        <v>29</v>
      </c>
      <c r="O29" s="47">
        <f>INDEX([1]英雄界面!$J$4:$J$41,MATCH(A29,[1]英雄界面!$A$4:$A$41,0))/2</f>
        <v>2.5</v>
      </c>
      <c r="P29" s="37">
        <f t="shared" si="30"/>
        <v>1</v>
      </c>
      <c r="Q29" s="37">
        <f>INT(INDEX([1]等级属性!B$4:B$203,MATCH($AC29,[1]等级属性!$A$4:$A$203,0))*V29/10000)</f>
        <v>640</v>
      </c>
      <c r="R29" s="37">
        <f>INT(INDEX([1]等级属性!C$4:C$203,MATCH($AC29,[1]等级属性!$A$4:$A$203,0))*W29/10000)</f>
        <v>318</v>
      </c>
      <c r="S29" s="37">
        <f>INT(INDEX([1]等级属性!D$4:D$203,MATCH($AC29,[1]等级属性!$A$4:$A$203,0))*X29/10000)</f>
        <v>3599</v>
      </c>
      <c r="T29" s="37">
        <f>INT(INDEX([1]等级属性!E$4:E$203,MATCH($AC29,[1]等级属性!$A$4:$A$203,0))*Y29/10000)</f>
        <v>377</v>
      </c>
      <c r="U29" s="37"/>
      <c r="V29" s="37">
        <f t="array" ref="V29">INDEX(单位特点规划!D$2:D$37,MATCH($A29,单位特点规划!$A$2:$A$37,0))</f>
        <v>15100</v>
      </c>
      <c r="W29" s="37">
        <f t="array" ref="W29">INDEX(单位特点规划!E$2:E$37,MATCH($A29,单位特点规划!$A$2:$A$37,0))</f>
        <v>7500</v>
      </c>
      <c r="X29" s="37">
        <f t="array" ref="X29">INDEX(单位特点规划!F$2:F$37,MATCH($A29,单位特点规划!$A$2:$A$37,0))</f>
        <v>28300</v>
      </c>
      <c r="Y29" s="37">
        <f t="array" ref="Y29">INDEX(单位特点规划!G$2:G$37,MATCH($A29,单位特点规划!$A$2:$A$37,0))</f>
        <v>12900</v>
      </c>
      <c r="Z29" s="37"/>
      <c r="AA29" s="37">
        <f t="shared" si="36"/>
        <v>1</v>
      </c>
      <c r="AB29" s="37">
        <f>INT(INDEX([3]进阶属性!$C$2:$C$19,MATCH(B29,[3]进阶属性!$A$2:$A$19,0))/2*AH29)</f>
        <v>4665</v>
      </c>
      <c r="AC29" s="37">
        <f t="shared" si="31"/>
        <v>55</v>
      </c>
      <c r="AD29" s="37">
        <f>INT((INDEX([3]标准单位!$J$2:$J$201,MATCH($AC29,[3]标准单位!$A$2:$A$201,0))*AE29)/(1-AE29))</f>
        <v>0</v>
      </c>
      <c r="AE29" s="37">
        <f t="shared" si="37"/>
        <v>0</v>
      </c>
      <c r="AF29" s="83">
        <f>AG29/AG$11</f>
        <v>0.65427942974021003</v>
      </c>
      <c r="AG29" s="37">
        <f t="shared" si="17"/>
        <v>307.98490566037702</v>
      </c>
      <c r="AH29" s="37">
        <f t="array" ref="AH29">INDEX([4]Sheet1!H$2:H$36,MATCH($H29,[4]Sheet1!$A$2:$A$36,0))</f>
        <v>5</v>
      </c>
      <c r="AI29" s="114" t="str">
        <f>INDEX([4]Sheet1!T$2:T$36,MATCH($H29,[4]Sheet1!$A$2:$A$36,0))</f>
        <v>10000,9000,8000,7000,3500,3500,7500,4000,2000,8000,10000</v>
      </c>
      <c r="AJ29">
        <f>INDEX([4]Sheet1!U$2:U$36,MATCH($H29,[4]Sheet1!$A$2:$A$36,0))</f>
        <v>25.44</v>
      </c>
      <c r="AK29">
        <f>INDEX([4]Sheet1!V$2:V$36,MATCH($H29,[4]Sheet1!$A$2:$A$36,0))</f>
        <v>1.2500000000000001E-2</v>
      </c>
      <c r="AL29">
        <f>INDEX([4]Sheet1!W$2:W$36,MATCH($H29,[4]Sheet1!$A$2:$A$36,0))</f>
        <v>31.4465408805031</v>
      </c>
      <c r="AM29" s="2">
        <f>INDEX([4]Sheet1!N$2:N$36,MATCH($H29,[4]Sheet1!$A$2:$A$36,0))</f>
        <v>3180</v>
      </c>
      <c r="AN29" s="2">
        <f>INDEX([4]Sheet1!O$2:O$36,MATCH($H29,[4]Sheet1!$A$2:$A$36,0))</f>
        <v>5000</v>
      </c>
    </row>
    <row r="30" spans="1:40" ht="14.25">
      <c r="A30" s="67">
        <v>1002</v>
      </c>
      <c r="B30" s="73">
        <v>9</v>
      </c>
      <c r="C30" s="78" t="str">
        <f t="shared" si="1"/>
        <v>{10119,27},{21002,30}</v>
      </c>
      <c r="D30" s="78">
        <v>400000</v>
      </c>
      <c r="E30" s="79">
        <v>57</v>
      </c>
      <c r="F30" s="78" t="str">
        <f t="shared" si="2"/>
        <v>{1,4066},{2,723},{3,359},{6,426}</v>
      </c>
      <c r="G30" s="78">
        <f t="shared" si="34"/>
        <v>1</v>
      </c>
      <c r="H30" s="67" t="s">
        <v>153</v>
      </c>
      <c r="I30" s="37">
        <f t="array" ref="I30">INDEX([1]英雄界面!$I$4:$I$41,MATCH(A30,[1]英雄界面!$A$4:$A$41,0))</f>
        <v>1</v>
      </c>
      <c r="J30" s="37">
        <f t="shared" si="32"/>
        <v>1</v>
      </c>
      <c r="K30" s="37">
        <f>CHOOSE(J30,INDEX([2]勋章!$I$7:$I$24,MATCH($B30,[2]勋章!$G$7:$G$24,0)),INDEX([2]勋章!$M$7:$M$24,MATCH($B30,[2]勋章!$G$7:$G$24,0)),INDEX([2]勋章!$P$7:$P$24,MATCH($B30,[2]勋章!$G$7:$G$24,0)),INDEX([2]勋章!$S$7:$S$24,MATCH($B30,[2]勋章!$G$7:$G$24,0)))</f>
        <v>10119</v>
      </c>
      <c r="L30" s="37">
        <f t="array" ref="L30">INDEX([2]图纸掉落!$H$4:$H$38,MATCH(H30,[2]图纸掉落!$G$4:$G$38,0))</f>
        <v>21002</v>
      </c>
      <c r="M30" s="37">
        <f t="shared" si="35"/>
        <v>27</v>
      </c>
      <c r="N30" s="37">
        <f t="shared" si="29"/>
        <v>30</v>
      </c>
      <c r="O30" s="47">
        <f>INDEX([1]英雄界面!$J$4:$J$41,MATCH(A30,[1]英雄界面!$A$4:$A$41,0))/2</f>
        <v>2.5</v>
      </c>
      <c r="P30" s="37">
        <f t="shared" si="30"/>
        <v>1</v>
      </c>
      <c r="Q30" s="37">
        <f>INT(INDEX([1]等级属性!B$4:B$203,MATCH($AC30,[1]等级属性!$A$4:$A$203,0))*V30/10000)</f>
        <v>723</v>
      </c>
      <c r="R30" s="37">
        <f>INT(INDEX([1]等级属性!C$4:C$203,MATCH($AC30,[1]等级属性!$A$4:$A$203,0))*W30/10000)</f>
        <v>359</v>
      </c>
      <c r="S30" s="37">
        <f>INT(INDEX([1]等级属性!D$4:D$203,MATCH($AC30,[1]等级属性!$A$4:$A$203,0))*X30/10000)</f>
        <v>4066</v>
      </c>
      <c r="T30" s="37">
        <f>INT(INDEX([1]等级属性!E$4:E$203,MATCH($AC30,[1]等级属性!$A$4:$A$203,0))*Y30/10000)</f>
        <v>426</v>
      </c>
      <c r="U30" s="37"/>
      <c r="V30" s="37">
        <f t="array" ref="V30">INDEX(单位特点规划!D$2:D$37,MATCH($A30,单位特点规划!$A$2:$A$37,0))</f>
        <v>15100</v>
      </c>
      <c r="W30" s="37">
        <f t="array" ref="W30">INDEX(单位特点规划!E$2:E$37,MATCH($A30,单位特点规划!$A$2:$A$37,0))</f>
        <v>7500</v>
      </c>
      <c r="X30" s="37">
        <f t="array" ref="X30">INDEX(单位特点规划!F$2:F$37,MATCH($A30,单位特点规划!$A$2:$A$37,0))</f>
        <v>28300</v>
      </c>
      <c r="Y30" s="37">
        <f t="array" ref="Y30">INDEX(单位特点规划!G$2:G$37,MATCH($A30,单位特点规划!$A$2:$A$37,0))</f>
        <v>12900</v>
      </c>
      <c r="Z30" s="37"/>
      <c r="AA30" s="37">
        <f t="shared" si="36"/>
        <v>1</v>
      </c>
      <c r="AB30" s="37">
        <f>INT(INDEX([3]进阶属性!$C$2:$C$19,MATCH(B30,[3]进阶属性!$A$2:$A$19,0))/2*AH30)</f>
        <v>6060</v>
      </c>
      <c r="AC30" s="37">
        <f t="shared" si="31"/>
        <v>60</v>
      </c>
      <c r="AD30" s="37">
        <f>INT((INDEX([3]标准单位!$J$2:$J$201,MATCH($AC30,[3]标准单位!$A$2:$A$201,0))*AE30)/(1-AE30))</f>
        <v>0</v>
      </c>
      <c r="AE30" s="37">
        <f t="shared" si="37"/>
        <v>0</v>
      </c>
      <c r="AF30" s="83">
        <f>AG30/AG$12</f>
        <v>0.65421272488090398</v>
      </c>
      <c r="AG30" s="37">
        <f t="shared" si="17"/>
        <v>347.93836477987401</v>
      </c>
      <c r="AH30" s="37">
        <f t="array" ref="AH30">INDEX([4]Sheet1!H$2:H$36,MATCH($H30,[4]Sheet1!$A$2:$A$36,0))</f>
        <v>5</v>
      </c>
      <c r="AI30" s="114" t="str">
        <f>INDEX([4]Sheet1!T$2:T$36,MATCH($H30,[4]Sheet1!$A$2:$A$36,0))</f>
        <v>10000,9000,8000,7000,3500,3500,7500,4000,2000,8000,10000</v>
      </c>
      <c r="AJ30">
        <f>INDEX([4]Sheet1!U$2:U$36,MATCH($H30,[4]Sheet1!$A$2:$A$36,0))</f>
        <v>25.44</v>
      </c>
      <c r="AK30">
        <f>INDEX([4]Sheet1!V$2:V$36,MATCH($H30,[4]Sheet1!$A$2:$A$36,0))</f>
        <v>1.2500000000000001E-2</v>
      </c>
      <c r="AL30">
        <f>INDEX([4]Sheet1!W$2:W$36,MATCH($H30,[4]Sheet1!$A$2:$A$36,0))</f>
        <v>31.4465408805031</v>
      </c>
      <c r="AM30" s="2">
        <f>INDEX([4]Sheet1!N$2:N$36,MATCH($H30,[4]Sheet1!$A$2:$A$36,0))</f>
        <v>3180</v>
      </c>
      <c r="AN30" s="2">
        <f>INDEX([4]Sheet1!O$2:O$36,MATCH($H30,[4]Sheet1!$A$2:$A$36,0))</f>
        <v>5000</v>
      </c>
    </row>
    <row r="31" spans="1:40" ht="14.25">
      <c r="A31" s="67">
        <v>1002</v>
      </c>
      <c r="B31" s="73">
        <v>10</v>
      </c>
      <c r="C31" s="78" t="str">
        <f t="shared" si="1"/>
        <v>{10120,30},{21002,45}</v>
      </c>
      <c r="D31" s="78">
        <v>450000</v>
      </c>
      <c r="E31" s="79">
        <v>62</v>
      </c>
      <c r="F31" s="78" t="str">
        <f t="shared" si="2"/>
        <v>{1,4669},{2,830},{3,412},{6,491}</v>
      </c>
      <c r="G31" s="78">
        <f t="shared" si="34"/>
        <v>1</v>
      </c>
      <c r="H31" s="67" t="s">
        <v>153</v>
      </c>
      <c r="I31" s="37">
        <f t="array" ref="I31">INDEX([1]英雄界面!$I$4:$I$41,MATCH(A31,[1]英雄界面!$A$4:$A$41,0))</f>
        <v>1</v>
      </c>
      <c r="J31" s="37">
        <f t="shared" si="32"/>
        <v>1</v>
      </c>
      <c r="K31" s="37">
        <f>CHOOSE(J31,INDEX([2]勋章!$I$7:$I$24,MATCH($B31,[2]勋章!$G$7:$G$24,0)),INDEX([2]勋章!$M$7:$M$24,MATCH($B31,[2]勋章!$G$7:$G$24,0)),INDEX([2]勋章!$P$7:$P$24,MATCH($B31,[2]勋章!$G$7:$G$24,0)),INDEX([2]勋章!$S$7:$S$24,MATCH($B31,[2]勋章!$G$7:$G$24,0)))</f>
        <v>10120</v>
      </c>
      <c r="L31" s="37">
        <f t="array" ref="L31">INDEX([2]图纸掉落!$H$4:$H$38,MATCH(H31,[2]图纸掉落!$G$4:$G$38,0))</f>
        <v>21002</v>
      </c>
      <c r="M31" s="37">
        <f t="shared" si="35"/>
        <v>30</v>
      </c>
      <c r="N31" s="37">
        <f t="shared" si="29"/>
        <v>45</v>
      </c>
      <c r="O31" s="47">
        <f>INDEX([1]英雄界面!$J$4:$J$41,MATCH(A31,[1]英雄界面!$A$4:$A$41,0))/2</f>
        <v>2.5</v>
      </c>
      <c r="P31" s="37">
        <f t="shared" si="30"/>
        <v>1</v>
      </c>
      <c r="Q31" s="37">
        <f>INT(INDEX([1]等级属性!B$4:B$203,MATCH($AC31,[1]等级属性!$A$4:$A$203,0))*V31/10000)</f>
        <v>830</v>
      </c>
      <c r="R31" s="37">
        <f>INT(INDEX([1]等级属性!C$4:C$203,MATCH($AC31,[1]等级属性!$A$4:$A$203,0))*W31/10000)</f>
        <v>412</v>
      </c>
      <c r="S31" s="37">
        <f>INT(INDEX([1]等级属性!D$4:D$203,MATCH($AC31,[1]等级属性!$A$4:$A$203,0))*X31/10000)</f>
        <v>4669</v>
      </c>
      <c r="T31" s="37">
        <f>INT(INDEX([1]等级属性!E$4:E$203,MATCH($AC31,[1]等级属性!$A$4:$A$203,0))*Y31/10000)</f>
        <v>491</v>
      </c>
      <c r="U31" s="37"/>
      <c r="V31" s="37">
        <f t="array" ref="V31">INDEX(单位特点规划!D$2:D$37,MATCH($A31,单位特点规划!$A$2:$A$37,0))</f>
        <v>15100</v>
      </c>
      <c r="W31" s="37">
        <f t="array" ref="W31">INDEX(单位特点规划!E$2:E$37,MATCH($A31,单位特点规划!$A$2:$A$37,0))</f>
        <v>7500</v>
      </c>
      <c r="X31" s="37">
        <f t="array" ref="X31">INDEX(单位特点规划!F$2:F$37,MATCH($A31,单位特点规划!$A$2:$A$37,0))</f>
        <v>28300</v>
      </c>
      <c r="Y31" s="37">
        <f t="array" ref="Y31">INDEX(单位特点规划!G$2:G$37,MATCH($A31,单位特点规划!$A$2:$A$37,0))</f>
        <v>12900</v>
      </c>
      <c r="Z31" s="37"/>
      <c r="AA31" s="37">
        <f t="shared" si="36"/>
        <v>1</v>
      </c>
      <c r="AB31" s="37">
        <f>INT(INDEX([3]进阶属性!$C$2:$C$19,MATCH(B31,[3]进阶属性!$A$2:$A$19,0))/2*AH31)</f>
        <v>7875</v>
      </c>
      <c r="AC31" s="37">
        <f t="shared" si="31"/>
        <v>65</v>
      </c>
      <c r="AD31" s="37">
        <f>INT((INDEX([3]标准单位!$J$2:$J$201,MATCH($AC31,[3]标准单位!$A$2:$A$201,0))*AE31)/(1-AE31))</f>
        <v>0</v>
      </c>
      <c r="AE31" s="37">
        <f t="shared" si="37"/>
        <v>0</v>
      </c>
      <c r="AF31" s="83">
        <f>AG31/AG$13</f>
        <v>0.654250104483455</v>
      </c>
      <c r="AG31" s="37">
        <f t="shared" si="17"/>
        <v>399.58792452830198</v>
      </c>
      <c r="AH31" s="37">
        <f t="array" ref="AH31">INDEX([4]Sheet1!H$2:H$36,MATCH($H31,[4]Sheet1!$A$2:$A$36,0))</f>
        <v>5</v>
      </c>
      <c r="AI31" s="114" t="str">
        <f>INDEX([4]Sheet1!T$2:T$36,MATCH($H31,[4]Sheet1!$A$2:$A$36,0))</f>
        <v>10000,9000,8000,7000,3500,3500,7500,4000,2000,8000,10000</v>
      </c>
      <c r="AJ31">
        <f>INDEX([4]Sheet1!U$2:U$36,MATCH($H31,[4]Sheet1!$A$2:$A$36,0))</f>
        <v>25.44</v>
      </c>
      <c r="AK31">
        <f>INDEX([4]Sheet1!V$2:V$36,MATCH($H31,[4]Sheet1!$A$2:$A$36,0))</f>
        <v>1.2500000000000001E-2</v>
      </c>
      <c r="AL31">
        <f>INDEX([4]Sheet1!W$2:W$36,MATCH($H31,[4]Sheet1!$A$2:$A$36,0))</f>
        <v>31.4465408805031</v>
      </c>
      <c r="AM31" s="2">
        <f>INDEX([4]Sheet1!N$2:N$36,MATCH($H31,[4]Sheet1!$A$2:$A$36,0))</f>
        <v>3180</v>
      </c>
      <c r="AN31" s="2">
        <f>INDEX([4]Sheet1!O$2:O$36,MATCH($H31,[4]Sheet1!$A$2:$A$36,0))</f>
        <v>5000</v>
      </c>
    </row>
    <row r="32" spans="1:40" ht="14.25">
      <c r="A32" s="67">
        <v>1002</v>
      </c>
      <c r="B32" s="73">
        <v>11</v>
      </c>
      <c r="C32" s="78" t="str">
        <f t="shared" si="1"/>
        <v>{10121,32},{21002,61}</v>
      </c>
      <c r="D32" s="78">
        <v>500000</v>
      </c>
      <c r="E32" s="79">
        <v>67</v>
      </c>
      <c r="F32" s="78" t="str">
        <f t="shared" si="2"/>
        <v>{1,5280},{2,939},{3,466},{6,555}</v>
      </c>
      <c r="G32" s="78">
        <f t="shared" si="34"/>
        <v>1</v>
      </c>
      <c r="H32" s="67" t="s">
        <v>153</v>
      </c>
      <c r="I32" s="37">
        <f t="array" ref="I32">INDEX([1]英雄界面!$I$4:$I$41,MATCH(A32,[1]英雄界面!$A$4:$A$41,0))</f>
        <v>1</v>
      </c>
      <c r="J32" s="37">
        <f t="shared" si="32"/>
        <v>1</v>
      </c>
      <c r="K32" s="37">
        <f>CHOOSE(J32,INDEX([2]勋章!$I$7:$I$24,MATCH($B32,[2]勋章!$G$7:$G$24,0)),INDEX([2]勋章!$M$7:$M$24,MATCH($B32,[2]勋章!$G$7:$G$24,0)),INDEX([2]勋章!$P$7:$P$24,MATCH($B32,[2]勋章!$G$7:$G$24,0)),INDEX([2]勋章!$S$7:$S$24,MATCH($B32,[2]勋章!$G$7:$G$24,0)))</f>
        <v>10121</v>
      </c>
      <c r="L32" s="37">
        <f t="array" ref="L32">INDEX([2]图纸掉落!$H$4:$H$38,MATCH(H32,[2]图纸掉落!$G$4:$G$38,0))</f>
        <v>21002</v>
      </c>
      <c r="M32" s="37">
        <f t="shared" si="35"/>
        <v>32</v>
      </c>
      <c r="N32" s="37">
        <f t="shared" si="29"/>
        <v>61</v>
      </c>
      <c r="O32" s="47">
        <f>INDEX([1]英雄界面!$J$4:$J$41,MATCH(A32,[1]英雄界面!$A$4:$A$41,0))/2</f>
        <v>2.5</v>
      </c>
      <c r="P32" s="37">
        <f t="shared" si="30"/>
        <v>1</v>
      </c>
      <c r="Q32" s="37">
        <f>INT(INDEX([1]等级属性!B$4:B$203,MATCH($AC32,[1]等级属性!$A$4:$A$203,0))*V32/10000)</f>
        <v>939</v>
      </c>
      <c r="R32" s="37">
        <f>INT(INDEX([1]等级属性!C$4:C$203,MATCH($AC32,[1]等级属性!$A$4:$A$203,0))*W32/10000)</f>
        <v>466</v>
      </c>
      <c r="S32" s="37">
        <f>INT(INDEX([1]等级属性!D$4:D$203,MATCH($AC32,[1]等级属性!$A$4:$A$203,0))*X32/10000)</f>
        <v>5280</v>
      </c>
      <c r="T32" s="37">
        <f>INT(INDEX([1]等级属性!E$4:E$203,MATCH($AC32,[1]等级属性!$A$4:$A$203,0))*Y32/10000)</f>
        <v>555</v>
      </c>
      <c r="U32" s="37"/>
      <c r="V32" s="37">
        <f t="array" ref="V32">INDEX(单位特点规划!D$2:D$37,MATCH($A32,单位特点规划!$A$2:$A$37,0))</f>
        <v>15100</v>
      </c>
      <c r="W32" s="37">
        <f t="array" ref="W32">INDEX(单位特点规划!E$2:E$37,MATCH($A32,单位特点规划!$A$2:$A$37,0))</f>
        <v>7500</v>
      </c>
      <c r="X32" s="37">
        <f t="array" ref="X32">INDEX(单位特点规划!F$2:F$37,MATCH($A32,单位特点规划!$A$2:$A$37,0))</f>
        <v>28300</v>
      </c>
      <c r="Y32" s="37">
        <f t="array" ref="Y32">INDEX(单位特点规划!G$2:G$37,MATCH($A32,单位特点规划!$A$2:$A$37,0))</f>
        <v>12900</v>
      </c>
      <c r="Z32" s="37"/>
      <c r="AA32" s="37">
        <f t="shared" si="36"/>
        <v>1</v>
      </c>
      <c r="AB32" s="37">
        <f>INT(INDEX([3]进阶属性!$C$2:$C$19,MATCH(B32,[3]进阶属性!$A$2:$A$19,0))/2*AH32)</f>
        <v>10237</v>
      </c>
      <c r="AC32" s="37">
        <f t="shared" si="31"/>
        <v>70</v>
      </c>
      <c r="AD32" s="37">
        <f>INT((INDEX([3]标准单位!$J$2:$J$201,MATCH($AC32,[3]标准单位!$A$2:$A$201,0))*AE32)/(1-AE32))</f>
        <v>0</v>
      </c>
      <c r="AE32" s="37">
        <f t="shared" si="37"/>
        <v>0</v>
      </c>
      <c r="AF32" s="83">
        <f>AG32/AG$14</f>
        <v>0.65423632071569404</v>
      </c>
      <c r="AG32" s="37">
        <f t="shared" si="17"/>
        <v>451.89660377358501</v>
      </c>
      <c r="AH32" s="37">
        <f t="array" ref="AH32">INDEX([4]Sheet1!H$2:H$36,MATCH($H32,[4]Sheet1!$A$2:$A$36,0))</f>
        <v>5</v>
      </c>
      <c r="AI32" s="114" t="str">
        <f>INDEX([4]Sheet1!T$2:T$36,MATCH($H32,[4]Sheet1!$A$2:$A$36,0))</f>
        <v>10000,9000,8000,7000,3500,3500,7500,4000,2000,8000,10000</v>
      </c>
      <c r="AJ32">
        <f>INDEX([4]Sheet1!U$2:U$36,MATCH($H32,[4]Sheet1!$A$2:$A$36,0))</f>
        <v>25.44</v>
      </c>
      <c r="AK32">
        <f>INDEX([4]Sheet1!V$2:V$36,MATCH($H32,[4]Sheet1!$A$2:$A$36,0))</f>
        <v>1.2500000000000001E-2</v>
      </c>
      <c r="AL32">
        <f>INDEX([4]Sheet1!W$2:W$36,MATCH($H32,[4]Sheet1!$A$2:$A$36,0))</f>
        <v>31.4465408805031</v>
      </c>
      <c r="AM32" s="2">
        <f>INDEX([4]Sheet1!N$2:N$36,MATCH($H32,[4]Sheet1!$A$2:$A$36,0))</f>
        <v>3180</v>
      </c>
      <c r="AN32" s="2">
        <f>INDEX([4]Sheet1!O$2:O$36,MATCH($H32,[4]Sheet1!$A$2:$A$36,0))</f>
        <v>5000</v>
      </c>
    </row>
    <row r="33" spans="1:40" ht="14.25">
      <c r="A33" s="67">
        <v>1002</v>
      </c>
      <c r="B33" s="73">
        <v>12</v>
      </c>
      <c r="C33" s="78" t="str">
        <f t="shared" si="1"/>
        <v>{10122,35},{21002,66}</v>
      </c>
      <c r="D33" s="78">
        <v>550000</v>
      </c>
      <c r="E33" s="79">
        <v>72</v>
      </c>
      <c r="F33" s="78" t="str">
        <f t="shared" si="2"/>
        <v>{1,6070},{2,1079},{3,536},{6,638}</v>
      </c>
      <c r="G33" s="78">
        <f t="shared" si="34"/>
        <v>1</v>
      </c>
      <c r="H33" s="67" t="s">
        <v>153</v>
      </c>
      <c r="I33" s="37">
        <f t="array" ref="I33">INDEX([1]英雄界面!$I$4:$I$41,MATCH(A33,[1]英雄界面!$A$4:$A$41,0))</f>
        <v>1</v>
      </c>
      <c r="J33" s="37">
        <f t="shared" si="32"/>
        <v>1</v>
      </c>
      <c r="K33" s="37">
        <f>CHOOSE(J33,INDEX([2]勋章!$I$7:$I$24,MATCH($B33,[2]勋章!$G$7:$G$24,0)),INDEX([2]勋章!$M$7:$M$24,MATCH($B33,[2]勋章!$G$7:$G$24,0)),INDEX([2]勋章!$P$7:$P$24,MATCH($B33,[2]勋章!$G$7:$G$24,0)),INDEX([2]勋章!$S$7:$S$24,MATCH($B33,[2]勋章!$G$7:$G$24,0)))</f>
        <v>10122</v>
      </c>
      <c r="L33" s="37">
        <f t="array" ref="L33">INDEX([2]图纸掉落!$H$4:$H$38,MATCH(H33,[2]图纸掉落!$G$4:$G$38,0))</f>
        <v>21002</v>
      </c>
      <c r="M33" s="37">
        <f t="shared" si="35"/>
        <v>35</v>
      </c>
      <c r="N33" s="37">
        <f t="shared" si="29"/>
        <v>66</v>
      </c>
      <c r="O33" s="47">
        <f>INDEX([1]英雄界面!$J$4:$J$41,MATCH(A33,[1]英雄界面!$A$4:$A$41,0))/2</f>
        <v>2.5</v>
      </c>
      <c r="P33" s="37">
        <f t="shared" si="30"/>
        <v>1</v>
      </c>
      <c r="Q33" s="37">
        <f>INT(INDEX([1]等级属性!B$4:B$203,MATCH($AC33,[1]等级属性!$A$4:$A$203,0))*V33/10000)</f>
        <v>1079</v>
      </c>
      <c r="R33" s="37">
        <f>INT(INDEX([1]等级属性!C$4:C$203,MATCH($AC33,[1]等级属性!$A$4:$A$203,0))*W33/10000)</f>
        <v>536</v>
      </c>
      <c r="S33" s="37">
        <f>INT(INDEX([1]等级属性!D$4:D$203,MATCH($AC33,[1]等级属性!$A$4:$A$203,0))*X33/10000)</f>
        <v>6070</v>
      </c>
      <c r="T33" s="37">
        <f>INT(INDEX([1]等级属性!E$4:E$203,MATCH($AC33,[1]等级属性!$A$4:$A$203,0))*Y33/10000)</f>
        <v>638</v>
      </c>
      <c r="U33" s="37"/>
      <c r="V33" s="37">
        <f t="array" ref="V33">INDEX(单位特点规划!D$2:D$37,MATCH($A33,单位特点规划!$A$2:$A$37,0))</f>
        <v>15100</v>
      </c>
      <c r="W33" s="37">
        <f t="array" ref="W33">INDEX(单位特点规划!E$2:E$37,MATCH($A33,单位特点规划!$A$2:$A$37,0))</f>
        <v>7500</v>
      </c>
      <c r="X33" s="37">
        <f t="array" ref="X33">INDEX(单位特点规划!F$2:F$37,MATCH($A33,单位特点规划!$A$2:$A$37,0))</f>
        <v>28300</v>
      </c>
      <c r="Y33" s="37">
        <f t="array" ref="Y33">INDEX(单位特点规划!G$2:G$37,MATCH($A33,单位特点规划!$A$2:$A$37,0))</f>
        <v>12900</v>
      </c>
      <c r="Z33" s="37"/>
      <c r="AA33" s="37">
        <f t="shared" si="36"/>
        <v>1</v>
      </c>
      <c r="AB33" s="37">
        <f>INT(INDEX([3]进阶属性!$C$2:$C$19,MATCH(B33,[3]进阶属性!$A$2:$A$19,0))/2*AH33)</f>
        <v>13305</v>
      </c>
      <c r="AC33" s="37">
        <f t="shared" si="31"/>
        <v>75</v>
      </c>
      <c r="AD33" s="37">
        <f>INT((INDEX([3]标准单位!$J$2:$J$201,MATCH($AC33,[3]标准单位!$A$2:$A$201,0))*AE33)/(1-AE33))</f>
        <v>0</v>
      </c>
      <c r="AE33" s="37">
        <f t="shared" si="37"/>
        <v>0</v>
      </c>
      <c r="AF33" s="83">
        <f>AG33/AG$15</f>
        <v>0.65438512024609496</v>
      </c>
      <c r="AG33" s="37">
        <f t="shared" si="17"/>
        <v>519.48830188679199</v>
      </c>
      <c r="AH33" s="37">
        <f t="array" ref="AH33">INDEX([4]Sheet1!H$2:H$36,MATCH($H33,[4]Sheet1!$A$2:$A$36,0))</f>
        <v>5</v>
      </c>
      <c r="AI33" s="114" t="str">
        <f>INDEX([4]Sheet1!T$2:T$36,MATCH($H33,[4]Sheet1!$A$2:$A$36,0))</f>
        <v>10000,9000,8000,7000,3500,3500,7500,4000,2000,8000,10000</v>
      </c>
      <c r="AJ33">
        <f>INDEX([4]Sheet1!U$2:U$36,MATCH($H33,[4]Sheet1!$A$2:$A$36,0))</f>
        <v>25.44</v>
      </c>
      <c r="AK33">
        <f>INDEX([4]Sheet1!V$2:V$36,MATCH($H33,[4]Sheet1!$A$2:$A$36,0))</f>
        <v>1.2500000000000001E-2</v>
      </c>
      <c r="AL33">
        <f>INDEX([4]Sheet1!W$2:W$36,MATCH($H33,[4]Sheet1!$A$2:$A$36,0))</f>
        <v>31.4465408805031</v>
      </c>
      <c r="AM33" s="2">
        <f>INDEX([4]Sheet1!N$2:N$36,MATCH($H33,[4]Sheet1!$A$2:$A$36,0))</f>
        <v>3180</v>
      </c>
      <c r="AN33" s="2">
        <f>INDEX([4]Sheet1!O$2:O$36,MATCH($H33,[4]Sheet1!$A$2:$A$36,0))</f>
        <v>5000</v>
      </c>
    </row>
    <row r="34" spans="1:40" ht="14.25">
      <c r="A34" s="67">
        <v>1002</v>
      </c>
      <c r="B34" s="73">
        <v>13</v>
      </c>
      <c r="C34" s="78" t="str">
        <f t="shared" si="1"/>
        <v>{10123,37},{21002,70}</v>
      </c>
      <c r="D34" s="78">
        <v>600000</v>
      </c>
      <c r="E34" s="79">
        <v>77</v>
      </c>
      <c r="F34" s="78" t="str">
        <f t="shared" si="2"/>
        <v>{1,6859},{2,1220},{3,606},{6,722}</v>
      </c>
      <c r="G34" s="78">
        <f t="shared" si="34"/>
        <v>1</v>
      </c>
      <c r="H34" s="67" t="s">
        <v>153</v>
      </c>
      <c r="I34" s="37">
        <f t="array" ref="I34">INDEX([1]英雄界面!$I$4:$I$41,MATCH(A34,[1]英雄界面!$A$4:$A$41,0))</f>
        <v>1</v>
      </c>
      <c r="J34" s="37">
        <f t="shared" ref="J34:J43" si="38">1</f>
        <v>1</v>
      </c>
      <c r="K34" s="37">
        <f>CHOOSE(J34,INDEX([2]勋章!$I$7:$I$24,MATCH($B34,[2]勋章!$G$7:$G$24,0)),INDEX([2]勋章!$M$7:$M$24,MATCH($B34,[2]勋章!$G$7:$G$24,0)),INDEX([2]勋章!$P$7:$P$24,MATCH($B34,[2]勋章!$G$7:$G$24,0)),INDEX([2]勋章!$S$7:$S$24,MATCH($B34,[2]勋章!$G$7:$G$24,0)))</f>
        <v>10123</v>
      </c>
      <c r="L34" s="37">
        <f t="array" ref="L34">INDEX([2]图纸掉落!$H$4:$H$38,MATCH(H34,[2]图纸掉落!$G$4:$G$38,0))</f>
        <v>21002</v>
      </c>
      <c r="M34" s="37">
        <f t="shared" si="35"/>
        <v>37</v>
      </c>
      <c r="N34" s="37">
        <f t="shared" si="29"/>
        <v>70</v>
      </c>
      <c r="O34" s="47">
        <f>INDEX([1]英雄界面!$J$4:$J$41,MATCH(A34,[1]英雄界面!$A$4:$A$41,0))/2</f>
        <v>2.5</v>
      </c>
      <c r="P34" s="37">
        <f t="shared" si="30"/>
        <v>1</v>
      </c>
      <c r="Q34" s="37">
        <f>INT(INDEX([1]等级属性!B$4:B$203,MATCH($AC34,[1]等级属性!$A$4:$A$203,0))*V34/10000)</f>
        <v>1220</v>
      </c>
      <c r="R34" s="37">
        <f>INT(INDEX([1]等级属性!C$4:C$203,MATCH($AC34,[1]等级属性!$A$4:$A$203,0))*W34/10000)</f>
        <v>606</v>
      </c>
      <c r="S34" s="37">
        <f>INT(INDEX([1]等级属性!D$4:D$203,MATCH($AC34,[1]等级属性!$A$4:$A$203,0))*X34/10000)</f>
        <v>6859</v>
      </c>
      <c r="T34" s="37">
        <f>INT(INDEX([1]等级属性!E$4:E$203,MATCH($AC34,[1]等级属性!$A$4:$A$203,0))*Y34/10000)</f>
        <v>722</v>
      </c>
      <c r="U34" s="37"/>
      <c r="V34" s="37">
        <f t="array" ref="V34">INDEX(单位特点规划!D$2:D$37,MATCH($A34,单位特点规划!$A$2:$A$37,0))</f>
        <v>15100</v>
      </c>
      <c r="W34" s="37">
        <f t="array" ref="W34">INDEX(单位特点规划!E$2:E$37,MATCH($A34,单位特点规划!$A$2:$A$37,0))</f>
        <v>7500</v>
      </c>
      <c r="X34" s="37">
        <f t="array" ref="X34">INDEX(单位特点规划!F$2:F$37,MATCH($A34,单位特点规划!$A$2:$A$37,0))</f>
        <v>28300</v>
      </c>
      <c r="Y34" s="37">
        <f t="array" ref="Y34">INDEX(单位特点规划!G$2:G$37,MATCH($A34,单位特点规划!$A$2:$A$37,0))</f>
        <v>12900</v>
      </c>
      <c r="Z34" s="37"/>
      <c r="AA34" s="37">
        <f t="shared" si="36"/>
        <v>1</v>
      </c>
      <c r="AB34" s="37">
        <f>INT(INDEX([3]进阶属性!$C$2:$C$19,MATCH(B34,[3]进阶属性!$A$2:$A$19,0))/2*AH34)</f>
        <v>17295</v>
      </c>
      <c r="AC34" s="37">
        <f t="shared" si="31"/>
        <v>80</v>
      </c>
      <c r="AD34" s="37">
        <f>INT((INDEX([3]标准单位!$J$2:$J$201,MATCH($AC34,[3]标准单位!$A$2:$A$201,0))*AE34)/(1-AE34))</f>
        <v>0</v>
      </c>
      <c r="AE34" s="37">
        <f t="shared" si="37"/>
        <v>0</v>
      </c>
      <c r="AF34" s="83">
        <f>AG34/AG$16</f>
        <v>0.65423445020147897</v>
      </c>
      <c r="AG34" s="37">
        <f t="shared" si="17"/>
        <v>587.11622641509405</v>
      </c>
      <c r="AH34" s="37">
        <f t="array" ref="AH34">INDEX([4]Sheet1!H$2:H$36,MATCH($H34,[4]Sheet1!$A$2:$A$36,0))</f>
        <v>5</v>
      </c>
      <c r="AI34" s="114" t="str">
        <f>INDEX([4]Sheet1!T$2:T$36,MATCH($H34,[4]Sheet1!$A$2:$A$36,0))</f>
        <v>10000,9000,8000,7000,3500,3500,7500,4000,2000,8000,10000</v>
      </c>
      <c r="AJ34">
        <f>INDEX([4]Sheet1!U$2:U$36,MATCH($H34,[4]Sheet1!$A$2:$A$36,0))</f>
        <v>25.44</v>
      </c>
      <c r="AK34">
        <f>INDEX([4]Sheet1!V$2:V$36,MATCH($H34,[4]Sheet1!$A$2:$A$36,0))</f>
        <v>1.2500000000000001E-2</v>
      </c>
      <c r="AL34">
        <f>INDEX([4]Sheet1!W$2:W$36,MATCH($H34,[4]Sheet1!$A$2:$A$36,0))</f>
        <v>31.4465408805031</v>
      </c>
      <c r="AM34" s="2">
        <f>INDEX([4]Sheet1!N$2:N$36,MATCH($H34,[4]Sheet1!$A$2:$A$36,0))</f>
        <v>3180</v>
      </c>
      <c r="AN34" s="2">
        <f>INDEX([4]Sheet1!O$2:O$36,MATCH($H34,[4]Sheet1!$A$2:$A$36,0))</f>
        <v>5000</v>
      </c>
    </row>
    <row r="35" spans="1:40" ht="14.25">
      <c r="A35" s="67">
        <v>1002</v>
      </c>
      <c r="B35" s="73">
        <v>14</v>
      </c>
      <c r="C35" s="78" t="str">
        <f t="shared" si="1"/>
        <v>{10124,40},{21002,91}</v>
      </c>
      <c r="D35" s="78">
        <v>650000</v>
      </c>
      <c r="E35" s="79">
        <v>82</v>
      </c>
      <c r="F35" s="78" t="str">
        <f t="shared" si="2"/>
        <v>{1,7887},{2,1402},{3,696},{6,829}</v>
      </c>
      <c r="G35" s="78">
        <f t="shared" ref="G35:G44" si="39">1</f>
        <v>1</v>
      </c>
      <c r="H35" s="67" t="s">
        <v>153</v>
      </c>
      <c r="I35" s="37">
        <f t="array" ref="I35">INDEX([1]英雄界面!$I$4:$I$41,MATCH(A35,[1]英雄界面!$A$4:$A$41,0))</f>
        <v>1</v>
      </c>
      <c r="J35" s="37">
        <f t="shared" si="38"/>
        <v>1</v>
      </c>
      <c r="K35" s="37">
        <f>CHOOSE(J35,INDEX([2]勋章!$I$7:$I$24,MATCH($B35,[2]勋章!$G$7:$G$24,0)),INDEX([2]勋章!$M$7:$M$24,MATCH($B35,[2]勋章!$G$7:$G$24,0)),INDEX([2]勋章!$P$7:$P$24,MATCH($B35,[2]勋章!$G$7:$G$24,0)),INDEX([2]勋章!$S$7:$S$24,MATCH($B35,[2]勋章!$G$7:$G$24,0)))</f>
        <v>10124</v>
      </c>
      <c r="L35" s="37">
        <f t="array" ref="L35">INDEX([2]图纸掉落!$H$4:$H$38,MATCH(H35,[2]图纸掉落!$G$4:$G$38,0))</f>
        <v>21002</v>
      </c>
      <c r="M35" s="37">
        <f t="shared" si="35"/>
        <v>40</v>
      </c>
      <c r="N35" s="37">
        <f t="shared" si="29"/>
        <v>91</v>
      </c>
      <c r="O35" s="47">
        <f>INDEX([1]英雄界面!$J$4:$J$41,MATCH(A35,[1]英雄界面!$A$4:$A$41,0))/2</f>
        <v>2.5</v>
      </c>
      <c r="P35" s="37">
        <f t="shared" si="30"/>
        <v>1</v>
      </c>
      <c r="Q35" s="37">
        <f>INT(INDEX([1]等级属性!B$4:B$203,MATCH($AC35,[1]等级属性!$A$4:$A$203,0))*V35/10000)</f>
        <v>1402</v>
      </c>
      <c r="R35" s="37">
        <f>INT(INDEX([1]等级属性!C$4:C$203,MATCH($AC35,[1]等级属性!$A$4:$A$203,0))*W35/10000)</f>
        <v>696</v>
      </c>
      <c r="S35" s="37">
        <f>INT(INDEX([1]等级属性!D$4:D$203,MATCH($AC35,[1]等级属性!$A$4:$A$203,0))*X35/10000)</f>
        <v>7887</v>
      </c>
      <c r="T35" s="37">
        <f>INT(INDEX([1]等级属性!E$4:E$203,MATCH($AC35,[1]等级属性!$A$4:$A$203,0))*Y35/10000)</f>
        <v>829</v>
      </c>
      <c r="U35" s="37"/>
      <c r="V35" s="37">
        <f t="array" ref="V35">INDEX(单位特点规划!D$2:D$37,MATCH($A35,单位特点规划!$A$2:$A$37,0))</f>
        <v>15100</v>
      </c>
      <c r="W35" s="37">
        <f t="array" ref="W35">INDEX(单位特点规划!E$2:E$37,MATCH($A35,单位特点规划!$A$2:$A$37,0))</f>
        <v>7500</v>
      </c>
      <c r="X35" s="37">
        <f t="array" ref="X35">INDEX(单位特点规划!F$2:F$37,MATCH($A35,单位特点规划!$A$2:$A$37,0))</f>
        <v>28300</v>
      </c>
      <c r="Y35" s="37">
        <f t="array" ref="Y35">INDEX(单位特点规划!G$2:G$37,MATCH($A35,单位特点规划!$A$2:$A$37,0))</f>
        <v>12900</v>
      </c>
      <c r="Z35" s="37"/>
      <c r="AA35" s="37">
        <f t="shared" ref="AA35:AA39" si="40">1</f>
        <v>1</v>
      </c>
      <c r="AB35" s="37">
        <f>INT(INDEX([3]进阶属性!$C$2:$C$19,MATCH(B35,[3]进阶属性!$A$2:$A$19,0))/2*AH35)</f>
        <v>22477</v>
      </c>
      <c r="AC35" s="37">
        <f t="shared" si="31"/>
        <v>85</v>
      </c>
      <c r="AD35" s="37">
        <f>INT((INDEX([3]标准单位!$J$2:$J$201,MATCH($AC35,[3]标准单位!$A$2:$A$201,0))*AE35)/(1-AE35))</f>
        <v>0</v>
      </c>
      <c r="AE35" s="37">
        <f t="shared" ref="AE35:AE44" si="41">0</f>
        <v>0</v>
      </c>
      <c r="AF35" s="83">
        <f>AG35/AG$17</f>
        <v>0.65427605256584798</v>
      </c>
      <c r="AG35" s="37">
        <f t="shared" si="17"/>
        <v>674.97610062893102</v>
      </c>
      <c r="AH35" s="37">
        <f t="array" ref="AH35">INDEX([4]Sheet1!H$2:H$36,MATCH($H35,[4]Sheet1!$A$2:$A$36,0))</f>
        <v>5</v>
      </c>
      <c r="AI35" s="114" t="str">
        <f>INDEX([4]Sheet1!T$2:T$36,MATCH($H35,[4]Sheet1!$A$2:$A$36,0))</f>
        <v>10000,9000,8000,7000,3500,3500,7500,4000,2000,8000,10000</v>
      </c>
      <c r="AJ35">
        <f>INDEX([4]Sheet1!U$2:U$36,MATCH($H35,[4]Sheet1!$A$2:$A$36,0))</f>
        <v>25.44</v>
      </c>
      <c r="AK35">
        <f>INDEX([4]Sheet1!V$2:V$36,MATCH($H35,[4]Sheet1!$A$2:$A$36,0))</f>
        <v>1.2500000000000001E-2</v>
      </c>
      <c r="AL35">
        <f>INDEX([4]Sheet1!W$2:W$36,MATCH($H35,[4]Sheet1!$A$2:$A$36,0))</f>
        <v>31.4465408805031</v>
      </c>
      <c r="AM35" s="2">
        <f>INDEX([4]Sheet1!N$2:N$36,MATCH($H35,[4]Sheet1!$A$2:$A$36,0))</f>
        <v>3180</v>
      </c>
      <c r="AN35" s="2">
        <f>INDEX([4]Sheet1!O$2:O$36,MATCH($H35,[4]Sheet1!$A$2:$A$36,0))</f>
        <v>5000</v>
      </c>
    </row>
    <row r="36" spans="1:40" ht="14.25">
      <c r="A36" s="67">
        <v>1002</v>
      </c>
      <c r="B36" s="73">
        <v>15</v>
      </c>
      <c r="C36" s="78" t="str">
        <f t="shared" si="1"/>
        <v>{10125,42},{21002,95}</v>
      </c>
      <c r="D36" s="78">
        <v>700000</v>
      </c>
      <c r="E36" s="79">
        <v>87</v>
      </c>
      <c r="F36" s="78" t="str">
        <f t="shared" si="2"/>
        <v>{1,8914},{2,1585},{3,787},{6,940}</v>
      </c>
      <c r="G36" s="78">
        <f t="shared" si="39"/>
        <v>1</v>
      </c>
      <c r="H36" s="67" t="s">
        <v>153</v>
      </c>
      <c r="I36" s="37">
        <f t="array" ref="I36">INDEX([1]英雄界面!$I$4:$I$41,MATCH(A36,[1]英雄界面!$A$4:$A$41,0))</f>
        <v>1</v>
      </c>
      <c r="J36" s="37">
        <f t="shared" si="38"/>
        <v>1</v>
      </c>
      <c r="K36" s="37">
        <f>CHOOSE(J36,INDEX([2]勋章!$I$7:$I$24,MATCH($B36,[2]勋章!$G$7:$G$24,0)),INDEX([2]勋章!$M$7:$M$24,MATCH($B36,[2]勋章!$G$7:$G$24,0)),INDEX([2]勋章!$P$7:$P$24,MATCH($B36,[2]勋章!$G$7:$G$24,0)),INDEX([2]勋章!$S$7:$S$24,MATCH($B36,[2]勋章!$G$7:$G$24,0)))</f>
        <v>10125</v>
      </c>
      <c r="L36" s="37">
        <f t="array" ref="L36">INDEX([2]图纸掉落!$H$4:$H$38,MATCH(H36,[2]图纸掉落!$G$4:$G$38,0))</f>
        <v>21002</v>
      </c>
      <c r="M36" s="37">
        <f t="shared" si="35"/>
        <v>42</v>
      </c>
      <c r="N36" s="37">
        <f t="shared" si="29"/>
        <v>95</v>
      </c>
      <c r="O36" s="47">
        <f>INDEX([1]英雄界面!$J$4:$J$41,MATCH(A36,[1]英雄界面!$A$4:$A$41,0))/2</f>
        <v>2.5</v>
      </c>
      <c r="P36" s="37">
        <f t="shared" si="30"/>
        <v>1</v>
      </c>
      <c r="Q36" s="37">
        <f>INT(INDEX([1]等级属性!B$4:B$203,MATCH($AC36,[1]等级属性!$A$4:$A$203,0))*V36/10000)</f>
        <v>1585</v>
      </c>
      <c r="R36" s="37">
        <f>INT(INDEX([1]等级属性!C$4:C$203,MATCH($AC36,[1]等级属性!$A$4:$A$203,0))*W36/10000)</f>
        <v>787</v>
      </c>
      <c r="S36" s="37">
        <f>INT(INDEX([1]等级属性!D$4:D$203,MATCH($AC36,[1]等级属性!$A$4:$A$203,0))*X36/10000)</f>
        <v>8914</v>
      </c>
      <c r="T36" s="37">
        <f>INT(INDEX([1]等级属性!E$4:E$203,MATCH($AC36,[1]等级属性!$A$4:$A$203,0))*Y36/10000)</f>
        <v>940</v>
      </c>
      <c r="U36" s="37"/>
      <c r="V36" s="37">
        <f t="array" ref="V36">INDEX(单位特点规划!D$2:D$37,MATCH($A36,单位特点规划!$A$2:$A$37,0))</f>
        <v>15100</v>
      </c>
      <c r="W36" s="37">
        <f t="array" ref="W36">INDEX(单位特点规划!E$2:E$37,MATCH($A36,单位特点规划!$A$2:$A$37,0))</f>
        <v>7500</v>
      </c>
      <c r="X36" s="37">
        <f t="array" ref="X36">INDEX(单位特点规划!F$2:F$37,MATCH($A36,单位特点规划!$A$2:$A$37,0))</f>
        <v>28300</v>
      </c>
      <c r="Y36" s="37">
        <f t="array" ref="Y36">INDEX(单位特点规划!G$2:G$37,MATCH($A36,单位特点规划!$A$2:$A$37,0))</f>
        <v>12900</v>
      </c>
      <c r="Z36" s="37"/>
      <c r="AA36" s="37">
        <f t="shared" si="40"/>
        <v>1</v>
      </c>
      <c r="AB36" s="37">
        <f>INT(INDEX([3]进阶属性!$C$2:$C$19,MATCH(B36,[3]进阶属性!$A$2:$A$19,0))/2*AH36)</f>
        <v>29220</v>
      </c>
      <c r="AC36" s="37">
        <f t="shared" si="31"/>
        <v>90</v>
      </c>
      <c r="AD36" s="37">
        <f>INT((INDEX([3]标准单位!$J$2:$J$201,MATCH($AC36,[3]标准单位!$A$2:$A$201,0))*AE36)/(1-AE36))</f>
        <v>0</v>
      </c>
      <c r="AE36" s="37">
        <f t="shared" si="41"/>
        <v>0</v>
      </c>
      <c r="AF36" s="83">
        <f>AG36/AG$18</f>
        <v>0.654139739319193</v>
      </c>
      <c r="AG36" s="37">
        <f t="shared" si="17"/>
        <v>763.03220125786197</v>
      </c>
      <c r="AH36" s="37">
        <f t="array" ref="AH36">INDEX([4]Sheet1!H$2:H$36,MATCH($H36,[4]Sheet1!$A$2:$A$36,0))</f>
        <v>5</v>
      </c>
      <c r="AI36" s="114" t="str">
        <f>INDEX([4]Sheet1!T$2:T$36,MATCH($H36,[4]Sheet1!$A$2:$A$36,0))</f>
        <v>10000,9000,8000,7000,3500,3500,7500,4000,2000,8000,10000</v>
      </c>
      <c r="AJ36">
        <f>INDEX([4]Sheet1!U$2:U$36,MATCH($H36,[4]Sheet1!$A$2:$A$36,0))</f>
        <v>25.44</v>
      </c>
      <c r="AK36">
        <f>INDEX([4]Sheet1!V$2:V$36,MATCH($H36,[4]Sheet1!$A$2:$A$36,0))</f>
        <v>1.2500000000000001E-2</v>
      </c>
      <c r="AL36">
        <f>INDEX([4]Sheet1!W$2:W$36,MATCH($H36,[4]Sheet1!$A$2:$A$36,0))</f>
        <v>31.4465408805031</v>
      </c>
      <c r="AM36" s="2">
        <f>INDEX([4]Sheet1!N$2:N$36,MATCH($H36,[4]Sheet1!$A$2:$A$36,0))</f>
        <v>3180</v>
      </c>
      <c r="AN36" s="2">
        <f>INDEX([4]Sheet1!O$2:O$36,MATCH($H36,[4]Sheet1!$A$2:$A$36,0))</f>
        <v>5000</v>
      </c>
    </row>
    <row r="37" spans="1:40" ht="14.25">
      <c r="A37" s="67">
        <v>1002</v>
      </c>
      <c r="B37" s="73">
        <v>16</v>
      </c>
      <c r="C37" s="78" t="str">
        <f t="shared" si="1"/>
        <v>{10126,45},{21002,101}</v>
      </c>
      <c r="D37" s="78">
        <v>750000</v>
      </c>
      <c r="E37" s="79">
        <v>92</v>
      </c>
      <c r="F37" s="78" t="str">
        <f t="shared" si="2"/>
        <v>{1,10247},{2,1822},{3,905},{6,1079}</v>
      </c>
      <c r="G37" s="78">
        <f t="shared" si="39"/>
        <v>1</v>
      </c>
      <c r="H37" s="67" t="s">
        <v>153</v>
      </c>
      <c r="I37" s="37">
        <f t="array" ref="I37">INDEX([1]英雄界面!$I$4:$I$41,MATCH(A37,[1]英雄界面!$A$4:$A$41,0))</f>
        <v>1</v>
      </c>
      <c r="J37" s="37">
        <f t="shared" si="38"/>
        <v>1</v>
      </c>
      <c r="K37" s="37">
        <f>CHOOSE(J37,INDEX([2]勋章!$I$7:$I$24,MATCH($B37,[2]勋章!$G$7:$G$24,0)),INDEX([2]勋章!$M$7:$M$24,MATCH($B37,[2]勋章!$G$7:$G$24,0)),INDEX([2]勋章!$P$7:$P$24,MATCH($B37,[2]勋章!$G$7:$G$24,0)),INDEX([2]勋章!$S$7:$S$24,MATCH($B37,[2]勋章!$G$7:$G$24,0)))</f>
        <v>10126</v>
      </c>
      <c r="L37" s="37">
        <f t="array" ref="L37">INDEX([2]图纸掉落!$H$4:$H$38,MATCH(H37,[2]图纸掉落!$G$4:$G$38,0))</f>
        <v>21002</v>
      </c>
      <c r="M37" s="37">
        <f t="shared" si="35"/>
        <v>45</v>
      </c>
      <c r="N37" s="37">
        <f t="shared" si="29"/>
        <v>101</v>
      </c>
      <c r="O37" s="47">
        <f>INDEX([1]英雄界面!$J$4:$J$41,MATCH(A37,[1]英雄界面!$A$4:$A$41,0))/2</f>
        <v>2.5</v>
      </c>
      <c r="P37" s="37">
        <f t="shared" si="30"/>
        <v>1</v>
      </c>
      <c r="Q37" s="37">
        <f>INT(INDEX([1]等级属性!B$4:B$203,MATCH($AC37,[1]等级属性!$A$4:$A$203,0))*V37/10000)</f>
        <v>1822</v>
      </c>
      <c r="R37" s="37">
        <f>INT(INDEX([1]等级属性!C$4:C$203,MATCH($AC37,[1]等级属性!$A$4:$A$203,0))*W37/10000)</f>
        <v>905</v>
      </c>
      <c r="S37" s="37">
        <f>INT(INDEX([1]等级属性!D$4:D$203,MATCH($AC37,[1]等级属性!$A$4:$A$203,0))*X37/10000)</f>
        <v>10247</v>
      </c>
      <c r="T37" s="37">
        <f>INT(INDEX([1]等级属性!E$4:E$203,MATCH($AC37,[1]等级属性!$A$4:$A$203,0))*Y37/10000)</f>
        <v>1079</v>
      </c>
      <c r="U37" s="37"/>
      <c r="V37" s="37">
        <f t="array" ref="V37">INDEX(单位特点规划!D$2:D$37,MATCH($A37,单位特点规划!$A$2:$A$37,0))</f>
        <v>15100</v>
      </c>
      <c r="W37" s="37">
        <f t="array" ref="W37">INDEX(单位特点规划!E$2:E$37,MATCH($A37,单位特点规划!$A$2:$A$37,0))</f>
        <v>7500</v>
      </c>
      <c r="X37" s="37">
        <f t="array" ref="X37">INDEX(单位特点规划!F$2:F$37,MATCH($A37,单位特点规划!$A$2:$A$37,0))</f>
        <v>28300</v>
      </c>
      <c r="Y37" s="37">
        <f t="array" ref="Y37">INDEX(单位特点规划!G$2:G$37,MATCH($A37,单位特点规划!$A$2:$A$37,0))</f>
        <v>12900</v>
      </c>
      <c r="Z37" s="37"/>
      <c r="AA37" s="37">
        <f t="shared" si="40"/>
        <v>1</v>
      </c>
      <c r="AB37" s="37">
        <f>INT(INDEX([3]进阶属性!$C$2:$C$19,MATCH(B37,[3]进阶属性!$A$2:$A$19,0))/2*AH37)</f>
        <v>37980</v>
      </c>
      <c r="AC37" s="37">
        <f t="shared" si="31"/>
        <v>95</v>
      </c>
      <c r="AD37" s="37">
        <f>INT((INDEX([3]标准单位!$J$2:$J$201,MATCH($AC37,[3]标准单位!$A$2:$A$201,0))*AE37)/(1-AE37))</f>
        <v>0</v>
      </c>
      <c r="AE37" s="37">
        <f t="shared" si="41"/>
        <v>0</v>
      </c>
      <c r="AF37" s="83">
        <f>AG37/AG$19</f>
        <v>0.65425471788591405</v>
      </c>
      <c r="AG37" s="37">
        <f t="shared" si="17"/>
        <v>877.08452830188696</v>
      </c>
      <c r="AH37" s="37">
        <f t="array" ref="AH37">INDEX([4]Sheet1!H$2:H$36,MATCH($H37,[4]Sheet1!$A$2:$A$36,0))</f>
        <v>5</v>
      </c>
      <c r="AI37" s="114" t="str">
        <f>INDEX([4]Sheet1!T$2:T$36,MATCH($H37,[4]Sheet1!$A$2:$A$36,0))</f>
        <v>10000,9000,8000,7000,3500,3500,7500,4000,2000,8000,10000</v>
      </c>
      <c r="AJ37">
        <f>INDEX([4]Sheet1!U$2:U$36,MATCH($H37,[4]Sheet1!$A$2:$A$36,0))</f>
        <v>25.44</v>
      </c>
      <c r="AK37">
        <f>INDEX([4]Sheet1!V$2:V$36,MATCH($H37,[4]Sheet1!$A$2:$A$36,0))</f>
        <v>1.2500000000000001E-2</v>
      </c>
      <c r="AL37">
        <f>INDEX([4]Sheet1!W$2:W$36,MATCH($H37,[4]Sheet1!$A$2:$A$36,0))</f>
        <v>31.4465408805031</v>
      </c>
      <c r="AM37" s="2">
        <f>INDEX([4]Sheet1!N$2:N$36,MATCH($H37,[4]Sheet1!$A$2:$A$36,0))</f>
        <v>3180</v>
      </c>
      <c r="AN37" s="2">
        <f>INDEX([4]Sheet1!O$2:O$36,MATCH($H37,[4]Sheet1!$A$2:$A$36,0))</f>
        <v>5000</v>
      </c>
    </row>
    <row r="38" spans="1:40" ht="14.25">
      <c r="A38" s="67">
        <v>1002</v>
      </c>
      <c r="B38" s="73">
        <v>17</v>
      </c>
      <c r="C38" s="78" t="str">
        <f t="shared" si="1"/>
        <v>{10127,47},{21002,105}</v>
      </c>
      <c r="D38" s="78">
        <v>800000</v>
      </c>
      <c r="E38" s="79">
        <v>97</v>
      </c>
      <c r="F38" s="78" t="str">
        <f t="shared" si="2"/>
        <v>{1,11588},{2,2061},{3,1023},{6,1221}</v>
      </c>
      <c r="G38" s="78">
        <f t="shared" si="39"/>
        <v>1</v>
      </c>
      <c r="H38" s="67" t="s">
        <v>153</v>
      </c>
      <c r="I38" s="37">
        <f t="array" ref="I38">INDEX([1]英雄界面!$I$4:$I$41,MATCH(A38,[1]英雄界面!$A$4:$A$41,0))</f>
        <v>1</v>
      </c>
      <c r="J38" s="37">
        <f t="shared" si="38"/>
        <v>1</v>
      </c>
      <c r="K38" s="37">
        <f>CHOOSE(J38,INDEX([2]勋章!$I$7:$I$24,MATCH($B38,[2]勋章!$G$7:$G$24,0)),INDEX([2]勋章!$M$7:$M$24,MATCH($B38,[2]勋章!$G$7:$G$24,0)),INDEX([2]勋章!$P$7:$P$24,MATCH($B38,[2]勋章!$G$7:$G$24,0)),INDEX([2]勋章!$S$7:$S$24,MATCH($B38,[2]勋章!$G$7:$G$24,0)))</f>
        <v>10127</v>
      </c>
      <c r="L38" s="37">
        <f t="array" ref="L38">INDEX([2]图纸掉落!$H$4:$H$38,MATCH(H38,[2]图纸掉落!$G$4:$G$38,0))</f>
        <v>21002</v>
      </c>
      <c r="M38" s="37">
        <f t="shared" si="35"/>
        <v>47</v>
      </c>
      <c r="N38" s="37">
        <f t="shared" si="29"/>
        <v>105</v>
      </c>
      <c r="O38" s="47">
        <f>INDEX([1]英雄界面!$J$4:$J$41,MATCH(A38,[1]英雄界面!$A$4:$A$41,0))/2</f>
        <v>2.5</v>
      </c>
      <c r="P38" s="37">
        <f t="shared" si="30"/>
        <v>1</v>
      </c>
      <c r="Q38" s="37">
        <f>INT(INDEX([1]等级属性!B$4:B$203,MATCH($AC38,[1]等级属性!$A$4:$A$203,0))*V38/10000)</f>
        <v>2061</v>
      </c>
      <c r="R38" s="37">
        <f>INT(INDEX([1]等级属性!C$4:C$203,MATCH($AC38,[1]等级属性!$A$4:$A$203,0))*W38/10000)</f>
        <v>1023</v>
      </c>
      <c r="S38" s="37">
        <f>INT(INDEX([1]等级属性!D$4:D$203,MATCH($AC38,[1]等级属性!$A$4:$A$203,0))*X38/10000)</f>
        <v>11588</v>
      </c>
      <c r="T38" s="37">
        <f>INT(INDEX([1]等级属性!E$4:E$203,MATCH($AC38,[1]等级属性!$A$4:$A$203,0))*Y38/10000)</f>
        <v>1221</v>
      </c>
      <c r="U38" s="37"/>
      <c r="V38" s="37">
        <f t="array" ref="V38">INDEX(单位特点规划!D$2:D$37,MATCH($A38,单位特点规划!$A$2:$A$37,0))</f>
        <v>15100</v>
      </c>
      <c r="W38" s="37">
        <f t="array" ref="W38">INDEX(单位特点规划!E$2:E$37,MATCH($A38,单位特点规划!$A$2:$A$37,0))</f>
        <v>7500</v>
      </c>
      <c r="X38" s="37">
        <f t="array" ref="X38">INDEX(单位特点规划!F$2:F$37,MATCH($A38,单位特点规划!$A$2:$A$37,0))</f>
        <v>28300</v>
      </c>
      <c r="Y38" s="37">
        <f t="array" ref="Y38">INDEX(单位特点规划!G$2:G$37,MATCH($A38,单位特点规划!$A$2:$A$37,0))</f>
        <v>12900</v>
      </c>
      <c r="Z38" s="37"/>
      <c r="AA38" s="37">
        <f t="shared" si="40"/>
        <v>1</v>
      </c>
      <c r="AB38" s="37">
        <f>INT(INDEX([3]进阶属性!$C$2:$C$19,MATCH(B38,[3]进阶属性!$A$2:$A$19,0))/2*AH38)</f>
        <v>49372</v>
      </c>
      <c r="AC38" s="37">
        <f t="shared" si="31"/>
        <v>100</v>
      </c>
      <c r="AD38" s="37">
        <f>INT((INDEX([3]标准单位!$J$2:$J$201,MATCH($AC38,[3]标准单位!$A$2:$A$201,0))*AE38)/(1-AE38))</f>
        <v>0</v>
      </c>
      <c r="AE38" s="37">
        <f t="shared" si="41"/>
        <v>0</v>
      </c>
      <c r="AF38" s="83">
        <f>AG38/AG$20</f>
        <v>0.65419333728100204</v>
      </c>
      <c r="AG38" s="37">
        <f t="shared" ref="AG38" si="42">(Q38/AM38*1000+IF(AN38&lt;&gt;"",R38/AN38*1000,0)+S38/3+T38/5)/AH38</f>
        <v>991.91597484276701</v>
      </c>
      <c r="AH38" s="37">
        <f t="array" ref="AH38">INDEX([4]Sheet1!H$2:H$36,MATCH($H38,[4]Sheet1!$A$2:$A$36,0))</f>
        <v>5</v>
      </c>
      <c r="AI38" s="114" t="str">
        <f>INDEX([4]Sheet1!T$2:T$36,MATCH($H38,[4]Sheet1!$A$2:$A$36,0))</f>
        <v>10000,9000,8000,7000,3500,3500,7500,4000,2000,8000,10000</v>
      </c>
      <c r="AJ38">
        <f>INDEX([4]Sheet1!U$2:U$36,MATCH($H38,[4]Sheet1!$A$2:$A$36,0))</f>
        <v>25.44</v>
      </c>
      <c r="AK38">
        <f>INDEX([4]Sheet1!V$2:V$36,MATCH($H38,[4]Sheet1!$A$2:$A$36,0))</f>
        <v>1.2500000000000001E-2</v>
      </c>
      <c r="AL38">
        <f>INDEX([4]Sheet1!W$2:W$36,MATCH($H38,[4]Sheet1!$A$2:$A$36,0))</f>
        <v>31.4465408805031</v>
      </c>
      <c r="AM38" s="2">
        <f>INDEX([4]Sheet1!N$2:N$36,MATCH($H38,[4]Sheet1!$A$2:$A$36,0))</f>
        <v>3180</v>
      </c>
      <c r="AN38" s="2">
        <f>INDEX([4]Sheet1!O$2:O$36,MATCH($H38,[4]Sheet1!$A$2:$A$36,0))</f>
        <v>5000</v>
      </c>
    </row>
    <row r="39" spans="1:40" ht="14.25">
      <c r="A39" s="67">
        <v>1002</v>
      </c>
      <c r="B39" s="73">
        <v>18</v>
      </c>
      <c r="C39" s="78" t="str">
        <f t="shared" si="1"/>
        <v>{10128,50},{21002,112}</v>
      </c>
      <c r="D39" s="78">
        <v>800000</v>
      </c>
      <c r="E39" s="79">
        <v>102</v>
      </c>
      <c r="F39" s="78" t="str">
        <f t="shared" si="2"/>
        <v>{1,13320},{2,2369},{3,1176},{6,1404}</v>
      </c>
      <c r="G39" s="78">
        <f t="shared" si="39"/>
        <v>1</v>
      </c>
      <c r="H39" s="67" t="s">
        <v>153</v>
      </c>
      <c r="I39" s="37">
        <f t="array" ref="I39">INDEX([1]英雄界面!$I$4:$I$41,MATCH(A39,[1]英雄界面!$A$4:$A$41,0))</f>
        <v>1</v>
      </c>
      <c r="J39" s="37">
        <f t="shared" si="38"/>
        <v>1</v>
      </c>
      <c r="K39" s="37">
        <f>CHOOSE(J39,INDEX([2]勋章!$I$7:$I$24,MATCH($B39,[2]勋章!$G$7:$G$24,0)),INDEX([2]勋章!$M$7:$M$24,MATCH($B39,[2]勋章!$G$7:$G$24,0)),INDEX([2]勋章!$P$7:$P$24,MATCH($B39,[2]勋章!$G$7:$G$24,0)),INDEX([2]勋章!$S$7:$S$24,MATCH($B39,[2]勋章!$G$7:$G$24,0)))</f>
        <v>10128</v>
      </c>
      <c r="L39" s="37">
        <f t="array" ref="L39">INDEX([2]图纸掉落!$H$4:$H$38,MATCH(H39,[2]图纸掉落!$G$4:$G$38,0))</f>
        <v>21002</v>
      </c>
      <c r="M39" s="37">
        <f t="shared" si="35"/>
        <v>50</v>
      </c>
      <c r="N39" s="37">
        <f t="shared" si="29"/>
        <v>112</v>
      </c>
      <c r="O39" s="47">
        <f>INDEX([1]英雄界面!$J$4:$J$41,MATCH(A39,[1]英雄界面!$A$4:$A$41,0))/2</f>
        <v>2.5</v>
      </c>
      <c r="P39" s="37">
        <f t="shared" si="30"/>
        <v>1</v>
      </c>
      <c r="Q39" s="37">
        <f>INT(INDEX([1]等级属性!B$4:B$203,MATCH($AC39,[1]等级属性!$A$4:$A$203,0))*V39/10000)</f>
        <v>2369</v>
      </c>
      <c r="R39" s="37">
        <f>INT(INDEX([1]等级属性!C$4:C$203,MATCH($AC39,[1]等级属性!$A$4:$A$203,0))*W39/10000)</f>
        <v>1176</v>
      </c>
      <c r="S39" s="37">
        <f>INT(INDEX([1]等级属性!D$4:D$203,MATCH($AC39,[1]等级属性!$A$4:$A$203,0))*X39/10000)</f>
        <v>13320</v>
      </c>
      <c r="T39" s="37">
        <f>INT(INDEX([1]等级属性!E$4:E$203,MATCH($AC39,[1]等级属性!$A$4:$A$203,0))*Y39/10000)</f>
        <v>1404</v>
      </c>
      <c r="U39" s="37"/>
      <c r="V39" s="37">
        <f t="array" ref="V39">INDEX(单位特点规划!D$2:D$37,MATCH($A39,单位特点规划!$A$2:$A$37,0))</f>
        <v>15100</v>
      </c>
      <c r="W39" s="37">
        <f t="array" ref="W39">INDEX(单位特点规划!E$2:E$37,MATCH($A39,单位特点规划!$A$2:$A$37,0))</f>
        <v>7500</v>
      </c>
      <c r="X39" s="37">
        <f t="array" ref="X39">INDEX(单位特点规划!F$2:F$37,MATCH($A39,单位特点规划!$A$2:$A$37,0))</f>
        <v>28300</v>
      </c>
      <c r="Y39" s="37">
        <f t="array" ref="Y39">INDEX(单位特点规划!G$2:G$37,MATCH($A39,单位特点规划!$A$2:$A$37,0))</f>
        <v>12900</v>
      </c>
      <c r="Z39" s="37"/>
      <c r="AA39" s="37">
        <f t="shared" si="40"/>
        <v>1</v>
      </c>
      <c r="AB39" s="37">
        <f>INT(INDEX([3]进阶属性!$C$2:$C$19,MATCH(B39,[3]进阶属性!$A$2:$A$19,0))/2*AH39)</f>
        <v>64177</v>
      </c>
      <c r="AC39" s="37">
        <f t="shared" si="31"/>
        <v>105</v>
      </c>
      <c r="AD39" s="37">
        <f>INT((INDEX([3]标准单位!$J$2:$J$201,MATCH($AC39,[3]标准单位!$A$2:$A$201,0))*AE39)/(1-AE39))</f>
        <v>0</v>
      </c>
      <c r="AE39" s="37">
        <f t="shared" si="41"/>
        <v>0</v>
      </c>
      <c r="AF39" s="83">
        <f>AG39/AG$21</f>
        <v>0.654193419411225</v>
      </c>
      <c r="AG39" s="37">
        <f t="shared" ref="AG39" si="43">(Q39/AM39*1000+IF(AN39&lt;&gt;"",R39/AN39*1000,0)+S39/3+T39/5)/AH39</f>
        <v>1140.1937106918199</v>
      </c>
      <c r="AH39" s="37">
        <f t="array" ref="AH39">INDEX([4]Sheet1!H$2:H$36,MATCH($H39,[4]Sheet1!$A$2:$A$36,0))</f>
        <v>5</v>
      </c>
      <c r="AI39" s="114" t="str">
        <f>INDEX([4]Sheet1!T$2:T$36,MATCH($H39,[4]Sheet1!$A$2:$A$36,0))</f>
        <v>10000,9000,8000,7000,3500,3500,7500,4000,2000,8000,10000</v>
      </c>
      <c r="AJ39">
        <f>INDEX([4]Sheet1!U$2:U$36,MATCH($H39,[4]Sheet1!$A$2:$A$36,0))</f>
        <v>25.44</v>
      </c>
      <c r="AK39">
        <f>INDEX([4]Sheet1!V$2:V$36,MATCH($H39,[4]Sheet1!$A$2:$A$36,0))</f>
        <v>1.2500000000000001E-2</v>
      </c>
      <c r="AL39">
        <f>INDEX([4]Sheet1!W$2:W$36,MATCH($H39,[4]Sheet1!$A$2:$A$36,0))</f>
        <v>31.4465408805031</v>
      </c>
      <c r="AM39" s="2">
        <f>INDEX([4]Sheet1!N$2:N$36,MATCH($H39,[4]Sheet1!$A$2:$A$36,0))</f>
        <v>3180</v>
      </c>
      <c r="AN39" s="2">
        <f>INDEX([4]Sheet1!O$2:O$36,MATCH($H39,[4]Sheet1!$A$2:$A$36,0))</f>
        <v>5000</v>
      </c>
    </row>
    <row r="40" spans="1:40" ht="14.25">
      <c r="A40" s="11">
        <v>1003</v>
      </c>
      <c r="B40" s="78">
        <v>1</v>
      </c>
      <c r="C40" s="78" t="str">
        <f t="shared" si="1"/>
        <v>{10111,1},{21003,2}</v>
      </c>
      <c r="D40" s="78">
        <v>1000</v>
      </c>
      <c r="E40" s="79">
        <v>10</v>
      </c>
      <c r="F40" s="78" t="str">
        <f t="shared" si="2"/>
        <v>{1,624},{2,187},{6,142}</v>
      </c>
      <c r="G40" s="78">
        <f t="shared" si="39"/>
        <v>1</v>
      </c>
      <c r="H40" s="11" t="s">
        <v>166</v>
      </c>
      <c r="I40" s="37">
        <f t="array" ref="I40">INDEX([1]英雄界面!$I$4:$I$41,MATCH(A40,[1]英雄界面!$A$4:$A$41,0))</f>
        <v>1</v>
      </c>
      <c r="J40" s="37">
        <f t="shared" si="38"/>
        <v>1</v>
      </c>
      <c r="K40" s="37">
        <f>CHOOSE(J40,INDEX([2]勋章!$I$7:$I$24,MATCH($B40,[2]勋章!$G$7:$G$24,0)),INDEX([2]勋章!$M$7:$M$24,MATCH($B40,[2]勋章!$G$7:$G$24,0)),INDEX([2]勋章!$P$7:$P$24,MATCH($B40,[2]勋章!$G$7:$G$24,0)),INDEX([2]勋章!$S$7:$S$24,MATCH($B40,[2]勋章!$G$7:$G$24,0)))</f>
        <v>10111</v>
      </c>
      <c r="L40" s="37">
        <f t="array" ref="L40">INDEX([2]图纸掉落!$H$4:$H$38,MATCH(H40,[2]图纸掉落!$G$4:$G$38,0))</f>
        <v>21003</v>
      </c>
      <c r="M40" s="37">
        <f t="shared" si="35"/>
        <v>1</v>
      </c>
      <c r="N40" s="37">
        <f t="shared" si="29"/>
        <v>2</v>
      </c>
      <c r="O40" s="47">
        <f>INDEX([1]英雄界面!$J$4:$J$41,MATCH(A40,[1]英雄界面!$A$4:$A$41,0))/2</f>
        <v>0.5</v>
      </c>
      <c r="P40" s="37">
        <f t="shared" si="30"/>
        <v>1.6</v>
      </c>
      <c r="Q40" s="37">
        <f>INT(INDEX([1]等级属性!B$4:B$203,MATCH($AC40,[1]等级属性!$A$4:$A$203,0))*V40/10000)</f>
        <v>117</v>
      </c>
      <c r="R40" s="37">
        <f>INT(INDEX([1]等级属性!C$4:C$203,MATCH($AC40,[1]等级属性!$A$4:$A$203,0))*W40/10000)</f>
        <v>0</v>
      </c>
      <c r="S40" s="37">
        <f>INT(INDEX([1]等级属性!D$4:D$203,MATCH($AC40,[1]等级属性!$A$4:$A$203,0))*X40/10000)</f>
        <v>390</v>
      </c>
      <c r="T40" s="37">
        <f>INT(INDEX([1]等级属性!E$4:E$203,MATCH($AC40,[1]等级属性!$A$4:$A$203,0))*Y40/10000)</f>
        <v>89</v>
      </c>
      <c r="U40" s="37"/>
      <c r="V40" s="37">
        <f t="array" ref="V40">INDEX(单位特点规划!D$2:D$37,MATCH($A40,单位特点规划!$A$2:$A$37,0))</f>
        <v>9000</v>
      </c>
      <c r="W40" s="37">
        <f t="array" ref="W40">INDEX(单位特点规划!E$2:E$37,MATCH($A40,单位特点规划!$A$2:$A$37,0))</f>
        <v>0</v>
      </c>
      <c r="X40" s="37">
        <f t="array" ref="X40">INDEX(单位特点规划!F$2:F$37,MATCH($A40,单位特点规划!$A$2:$A$37,0))</f>
        <v>10000</v>
      </c>
      <c r="Y40" s="37">
        <f t="array" ref="Y40">INDEX(单位特点规划!G$2:G$37,MATCH($A40,单位特点规划!$A$2:$A$37,0))</f>
        <v>10000</v>
      </c>
      <c r="Z40" s="37"/>
      <c r="AA40" s="37">
        <f>1/0.81</f>
        <v>1.2345679012345701</v>
      </c>
      <c r="AB40" s="37">
        <f>INT(INDEX([3]进阶属性!$C$2:$C$19,MATCH(B40,[3]进阶属性!$A$2:$A$19,0))/2*AH40)</f>
        <v>300</v>
      </c>
      <c r="AC40" s="37">
        <f t="shared" si="31"/>
        <v>10</v>
      </c>
      <c r="AD40" s="37">
        <f>INT((INDEX([3]标准单位!$J$2:$J$201,MATCH($AC40,[3]标准单位!$A$2:$A$201,0))*AE40)/(1-AE40))</f>
        <v>0</v>
      </c>
      <c r="AE40" s="37">
        <f t="shared" si="41"/>
        <v>0</v>
      </c>
      <c r="AF40" s="83">
        <f>AG40/AG$4</f>
        <v>0.61738152716690398</v>
      </c>
      <c r="AG40" s="37">
        <f t="shared" ref="AG40:AG68" si="44">(Q40/AM40*1000+IF(AN40&lt;&gt;"",R40/AN40*1000,0)+S40/3+T40/5)/AH40</f>
        <v>88.9</v>
      </c>
      <c r="AH40" s="37">
        <f t="array" ref="AH40">INDEX([4]Sheet1!H$2:H$36,MATCH($H40,[4]Sheet1!$A$2:$A$36,0))</f>
        <v>2</v>
      </c>
      <c r="AI40">
        <f>INDEX([4]Sheet1!T$2:T$36,MATCH($H40,[4]Sheet1!$A$2:$A$36,0))</f>
        <v>0</v>
      </c>
      <c r="AJ40">
        <f>INDEX([4]Sheet1!U$2:U$36,MATCH($H40,[4]Sheet1!$A$2:$A$36,0))</f>
        <v>5.7692307692307702E-2</v>
      </c>
      <c r="AK40">
        <f>INDEX([4]Sheet1!V$2:V$36,MATCH($H40,[4]Sheet1!$A$2:$A$36,0))</f>
        <v>0</v>
      </c>
      <c r="AL40">
        <f>INDEX([4]Sheet1!W$2:W$36,MATCH($H40,[4]Sheet1!$A$2:$A$36,0))</f>
        <v>23.076923076923102</v>
      </c>
      <c r="AM40" s="2">
        <f>INDEX([4]Sheet1!N$2:N$36,MATCH($H40,[4]Sheet1!$A$2:$A$36,0))</f>
        <v>3900</v>
      </c>
      <c r="AN40" s="2" t="str">
        <f>INDEX([4]Sheet1!O$2:O$36,MATCH($H40,[4]Sheet1!$A$2:$A$36,0))</f>
        <v/>
      </c>
    </row>
    <row r="41" spans="1:40" ht="14.25">
      <c r="A41" s="11">
        <v>1003</v>
      </c>
      <c r="B41" s="78">
        <v>2</v>
      </c>
      <c r="C41" s="78" t="str">
        <f t="shared" si="1"/>
        <v>{10112,5},{21003,5}</v>
      </c>
      <c r="D41" s="78">
        <v>5000</v>
      </c>
      <c r="E41" s="79">
        <v>16</v>
      </c>
      <c r="F41" s="78" t="str">
        <f t="shared" si="2"/>
        <v>{1,760},{2,228},{6,174}</v>
      </c>
      <c r="G41" s="78">
        <f t="shared" si="39"/>
        <v>1</v>
      </c>
      <c r="H41" s="11" t="s">
        <v>166</v>
      </c>
      <c r="I41" s="37">
        <f t="array" ref="I41">INDEX([1]英雄界面!$I$4:$I$41,MATCH(A41,[1]英雄界面!$A$4:$A$41,0))</f>
        <v>1</v>
      </c>
      <c r="J41" s="37">
        <f t="shared" si="38"/>
        <v>1</v>
      </c>
      <c r="K41" s="37">
        <f>CHOOSE(J41,INDEX([2]勋章!$I$7:$I$24,MATCH($B41,[2]勋章!$G$7:$G$24,0)),INDEX([2]勋章!$M$7:$M$24,MATCH($B41,[2]勋章!$G$7:$G$24,0)),INDEX([2]勋章!$P$7:$P$24,MATCH($B41,[2]勋章!$G$7:$G$24,0)),INDEX([2]勋章!$S$7:$S$24,MATCH($B41,[2]勋章!$G$7:$G$24,0)))</f>
        <v>10112</v>
      </c>
      <c r="L41" s="37">
        <f t="array" ref="L41">INDEX([2]图纸掉落!$H$4:$H$38,MATCH(H41,[2]图纸掉落!$G$4:$G$38,0))</f>
        <v>21003</v>
      </c>
      <c r="M41" s="37">
        <f t="shared" si="35"/>
        <v>5</v>
      </c>
      <c r="N41" s="37">
        <f t="shared" si="29"/>
        <v>5</v>
      </c>
      <c r="O41" s="47">
        <f>INDEX([1]英雄界面!$J$4:$J$41,MATCH(A41,[1]英雄界面!$A$4:$A$41,0))/2</f>
        <v>0.5</v>
      </c>
      <c r="P41" s="37">
        <f t="shared" si="30"/>
        <v>1.5</v>
      </c>
      <c r="Q41" s="37">
        <f>INT(INDEX([1]等级属性!B$4:B$203,MATCH($AC41,[1]等级属性!$A$4:$A$203,0))*V41/10000)</f>
        <v>152</v>
      </c>
      <c r="R41" s="37">
        <f>INT(INDEX([1]等级属性!C$4:C$203,MATCH($AC41,[1]等级属性!$A$4:$A$203,0))*W41/10000)</f>
        <v>0</v>
      </c>
      <c r="S41" s="37">
        <f>INT(INDEX([1]等级属性!D$4:D$203,MATCH($AC41,[1]等级属性!$A$4:$A$203,0))*X41/10000)</f>
        <v>507</v>
      </c>
      <c r="T41" s="37">
        <f>INT(INDEX([1]等级属性!E$4:E$203,MATCH($AC41,[1]等级属性!$A$4:$A$203,0))*Y41/10000)</f>
        <v>116</v>
      </c>
      <c r="U41" s="37"/>
      <c r="V41" s="37">
        <f t="array" ref="V41">INDEX(单位特点规划!D$2:D$37,MATCH($A41,单位特点规划!$A$2:$A$37,0))</f>
        <v>9000</v>
      </c>
      <c r="W41" s="37">
        <f t="array" ref="W41">INDEX(单位特点规划!E$2:E$37,MATCH($A41,单位特点规划!$A$2:$A$37,0))</f>
        <v>0</v>
      </c>
      <c r="X41" s="37">
        <f t="array" ref="X41">INDEX(单位特点规划!F$2:F$37,MATCH($A41,单位特点规划!$A$2:$A$37,0))</f>
        <v>10000</v>
      </c>
      <c r="Y41" s="37">
        <f t="array" ref="Y41">INDEX(单位特点规划!G$2:G$37,MATCH($A41,单位特点规划!$A$2:$A$37,0))</f>
        <v>10000</v>
      </c>
      <c r="Z41" s="37"/>
      <c r="AA41" s="37">
        <f t="shared" ref="AA41" si="45">1/0.81</f>
        <v>1.2345679012345701</v>
      </c>
      <c r="AB41" s="37">
        <f>INT(INDEX([3]进阶属性!$C$2:$C$19,MATCH(B41,[3]进阶属性!$A$2:$A$19,0))/2*AH41)</f>
        <v>390</v>
      </c>
      <c r="AC41" s="37">
        <f t="shared" si="31"/>
        <v>20</v>
      </c>
      <c r="AD41" s="37">
        <f>INT((INDEX([3]标准单位!$J$2:$J$201,MATCH($AC41,[3]标准单位!$A$2:$A$201,0))*AE41)/(1-AE41))</f>
        <v>0</v>
      </c>
      <c r="AE41" s="37">
        <f t="shared" si="41"/>
        <v>0</v>
      </c>
      <c r="AF41" s="83">
        <f>AG41/AG$5</f>
        <v>0.61734295613590595</v>
      </c>
      <c r="AG41" s="37">
        <f t="shared" si="44"/>
        <v>115.587179487179</v>
      </c>
      <c r="AH41" s="37">
        <f t="array" ref="AH41">INDEX([4]Sheet1!H$2:H$36,MATCH($H41,[4]Sheet1!$A$2:$A$36,0))</f>
        <v>2</v>
      </c>
      <c r="AI41">
        <f>INDEX([4]Sheet1!T$2:T$36,MATCH($H41,[4]Sheet1!$A$2:$A$36,0))</f>
        <v>0</v>
      </c>
      <c r="AJ41">
        <f>INDEX([4]Sheet1!U$2:U$36,MATCH($H41,[4]Sheet1!$A$2:$A$36,0))</f>
        <v>5.7692307692307702E-2</v>
      </c>
      <c r="AK41">
        <f>INDEX([4]Sheet1!V$2:V$36,MATCH($H41,[4]Sheet1!$A$2:$A$36,0))</f>
        <v>0</v>
      </c>
      <c r="AL41">
        <f>INDEX([4]Sheet1!W$2:W$36,MATCH($H41,[4]Sheet1!$A$2:$A$36,0))</f>
        <v>23.076923076923102</v>
      </c>
      <c r="AM41" s="2">
        <f>INDEX([4]Sheet1!N$2:N$36,MATCH($H41,[4]Sheet1!$A$2:$A$36,0))</f>
        <v>3900</v>
      </c>
      <c r="AN41" s="2" t="str">
        <f>INDEX([4]Sheet1!O$2:O$36,MATCH($H41,[4]Sheet1!$A$2:$A$36,0))</f>
        <v/>
      </c>
    </row>
    <row r="42" spans="1:40" ht="14.25">
      <c r="A42" s="11">
        <v>1003</v>
      </c>
      <c r="B42" s="78">
        <v>3</v>
      </c>
      <c r="C42" s="78" t="str">
        <f t="shared" si="1"/>
        <v>{10113,7},{21003,8}</v>
      </c>
      <c r="D42" s="78">
        <v>10000</v>
      </c>
      <c r="E42" s="79">
        <v>27</v>
      </c>
      <c r="F42" s="78" t="str">
        <f t="shared" si="2"/>
        <v>{1,919},{2,275},{6,212}</v>
      </c>
      <c r="G42" s="78">
        <f t="shared" si="39"/>
        <v>1</v>
      </c>
      <c r="H42" s="11" t="s">
        <v>166</v>
      </c>
      <c r="I42" s="37">
        <f t="array" ref="I42">INDEX([1]英雄界面!$I$4:$I$41,MATCH(A42,[1]英雄界面!$A$4:$A$41,0))</f>
        <v>1</v>
      </c>
      <c r="J42" s="37">
        <f t="shared" si="38"/>
        <v>1</v>
      </c>
      <c r="K42" s="37">
        <f>CHOOSE(J42,INDEX([2]勋章!$I$7:$I$24,MATCH($B42,[2]勋章!$G$7:$G$24,0)),INDEX([2]勋章!$M$7:$M$24,MATCH($B42,[2]勋章!$G$7:$G$24,0)),INDEX([2]勋章!$P$7:$P$24,MATCH($B42,[2]勋章!$G$7:$G$24,0)),INDEX([2]勋章!$S$7:$S$24,MATCH($B42,[2]勋章!$G$7:$G$24,0)))</f>
        <v>10113</v>
      </c>
      <c r="L42" s="37">
        <f t="array" ref="L42">INDEX([2]图纸掉落!$H$4:$H$38,MATCH(H42,[2]图纸掉落!$G$4:$G$38,0))</f>
        <v>21003</v>
      </c>
      <c r="M42" s="37">
        <f t="shared" si="35"/>
        <v>7</v>
      </c>
      <c r="N42" s="37">
        <f t="shared" si="29"/>
        <v>8</v>
      </c>
      <c r="O42" s="47">
        <f>INDEX([1]英雄界面!$J$4:$J$41,MATCH(A42,[1]英雄界面!$A$4:$A$41,0))/2</f>
        <v>0.5</v>
      </c>
      <c r="P42" s="37">
        <f t="shared" si="30"/>
        <v>1.4</v>
      </c>
      <c r="Q42" s="37">
        <f>INT(INDEX([1]等级属性!B$4:B$203,MATCH($AC42,[1]等级属性!$A$4:$A$203,0))*V42/10000)</f>
        <v>197</v>
      </c>
      <c r="R42" s="37">
        <f>INT(INDEX([1]等级属性!C$4:C$203,MATCH($AC42,[1]等级属性!$A$4:$A$203,0))*W42/10000)</f>
        <v>0</v>
      </c>
      <c r="S42" s="37">
        <f>INT(INDEX([1]等级属性!D$4:D$203,MATCH($AC42,[1]等级属性!$A$4:$A$203,0))*X42/10000)</f>
        <v>657</v>
      </c>
      <c r="T42" s="37">
        <f>INT(INDEX([1]等级属性!E$4:E$203,MATCH($AC42,[1]等级属性!$A$4:$A$203,0))*Y42/10000)</f>
        <v>152</v>
      </c>
      <c r="U42" s="37"/>
      <c r="V42" s="37">
        <f t="array" ref="V42">INDEX(单位特点规划!D$2:D$37,MATCH($A42,单位特点规划!$A$2:$A$37,0))</f>
        <v>9000</v>
      </c>
      <c r="W42" s="37">
        <f t="array" ref="W42">INDEX(单位特点规划!E$2:E$37,MATCH($A42,单位特点规划!$A$2:$A$37,0))</f>
        <v>0</v>
      </c>
      <c r="X42" s="37">
        <f t="array" ref="X42">INDEX(单位特点规划!F$2:F$37,MATCH($A42,单位特点规划!$A$2:$A$37,0))</f>
        <v>10000</v>
      </c>
      <c r="Y42" s="37">
        <f t="array" ref="Y42">INDEX(单位特点规划!G$2:G$37,MATCH($A42,单位特点规划!$A$2:$A$37,0))</f>
        <v>10000</v>
      </c>
      <c r="Z42" s="37"/>
      <c r="AA42" s="37">
        <f t="shared" ref="AA42" si="46">1/0.81</f>
        <v>1.2345679012345701</v>
      </c>
      <c r="AB42" s="37">
        <f>INT(INDEX([3]进阶属性!$C$2:$C$19,MATCH(B42,[3]进阶属性!$A$2:$A$19,0))/2*AH42)</f>
        <v>507</v>
      </c>
      <c r="AC42" s="37">
        <f t="shared" si="31"/>
        <v>30</v>
      </c>
      <c r="AD42" s="37">
        <f>INT((INDEX([3]标准单位!$J$2:$J$201,MATCH($AC42,[3]标准单位!$A$2:$A$201,0))*AE42)/(1-AE42))</f>
        <v>0</v>
      </c>
      <c r="AE42" s="37">
        <f t="shared" si="41"/>
        <v>0</v>
      </c>
      <c r="AF42" s="83">
        <f>AG42/AG$6</f>
        <v>0.616729914295571</v>
      </c>
      <c r="AG42" s="37">
        <f t="shared" si="44"/>
        <v>149.95641025641001</v>
      </c>
      <c r="AH42" s="37">
        <f t="array" ref="AH42">INDEX([4]Sheet1!H$2:H$36,MATCH($H42,[4]Sheet1!$A$2:$A$36,0))</f>
        <v>2</v>
      </c>
      <c r="AI42">
        <f>INDEX([4]Sheet1!T$2:T$36,MATCH($H42,[4]Sheet1!$A$2:$A$36,0))</f>
        <v>0</v>
      </c>
      <c r="AJ42">
        <f>INDEX([4]Sheet1!U$2:U$36,MATCH($H42,[4]Sheet1!$A$2:$A$36,0))</f>
        <v>5.7692307692307702E-2</v>
      </c>
      <c r="AK42">
        <f>INDEX([4]Sheet1!V$2:V$36,MATCH($H42,[4]Sheet1!$A$2:$A$36,0))</f>
        <v>0</v>
      </c>
      <c r="AL42">
        <f>INDEX([4]Sheet1!W$2:W$36,MATCH($H42,[4]Sheet1!$A$2:$A$36,0))</f>
        <v>23.076923076923102</v>
      </c>
      <c r="AM42" s="2">
        <f>INDEX([4]Sheet1!N$2:N$36,MATCH($H42,[4]Sheet1!$A$2:$A$36,0))</f>
        <v>3900</v>
      </c>
      <c r="AN42" s="2" t="str">
        <f>INDEX([4]Sheet1!O$2:O$36,MATCH($H42,[4]Sheet1!$A$2:$A$36,0))</f>
        <v/>
      </c>
    </row>
    <row r="43" spans="1:40" ht="14.25">
      <c r="A43" s="11">
        <v>1003</v>
      </c>
      <c r="B43" s="78">
        <v>4</v>
      </c>
      <c r="C43" s="78" t="str">
        <f t="shared" si="1"/>
        <v>{10114,10},{21003,12}</v>
      </c>
      <c r="D43" s="78">
        <v>80000</v>
      </c>
      <c r="E43" s="79">
        <v>32</v>
      </c>
      <c r="F43" s="78" t="str">
        <f t="shared" si="2"/>
        <v>{1,978},{2,292},{6,223}</v>
      </c>
      <c r="G43" s="78">
        <f t="shared" si="39"/>
        <v>1</v>
      </c>
      <c r="H43" s="11" t="s">
        <v>166</v>
      </c>
      <c r="I43" s="37">
        <f t="array" ref="I43">INDEX([1]英雄界面!$I$4:$I$41,MATCH(A43,[1]英雄界面!$A$4:$A$41,0))</f>
        <v>1</v>
      </c>
      <c r="J43" s="37">
        <f t="shared" si="38"/>
        <v>1</v>
      </c>
      <c r="K43" s="37">
        <f>CHOOSE(J43,INDEX([2]勋章!$I$7:$I$24,MATCH($B43,[2]勋章!$G$7:$G$24,0)),INDEX([2]勋章!$M$7:$M$24,MATCH($B43,[2]勋章!$G$7:$G$24,0)),INDEX([2]勋章!$P$7:$P$24,MATCH($B43,[2]勋章!$G$7:$G$24,0)),INDEX([2]勋章!$S$7:$S$24,MATCH($B43,[2]勋章!$G$7:$G$24,0)))</f>
        <v>10114</v>
      </c>
      <c r="L43" s="37">
        <f t="array" ref="L43">INDEX([2]图纸掉落!$H$4:$H$38,MATCH(H43,[2]图纸掉落!$G$4:$G$38,0))</f>
        <v>21003</v>
      </c>
      <c r="M43" s="37">
        <f t="shared" si="35"/>
        <v>10</v>
      </c>
      <c r="N43" s="37">
        <f t="shared" si="29"/>
        <v>12</v>
      </c>
      <c r="O43" s="47">
        <f>INDEX([1]英雄界面!$J$4:$J$41,MATCH(A43,[1]英雄界面!$A$4:$A$41,0))/2</f>
        <v>0.5</v>
      </c>
      <c r="P43" s="37">
        <f t="shared" si="30"/>
        <v>1.3</v>
      </c>
      <c r="Q43" s="37">
        <f>INT(INDEX([1]等级属性!B$4:B$203,MATCH($AC43,[1]等级属性!$A$4:$A$203,0))*V43/10000)</f>
        <v>225</v>
      </c>
      <c r="R43" s="37">
        <f>INT(INDEX([1]等级属性!C$4:C$203,MATCH($AC43,[1]等级属性!$A$4:$A$203,0))*W43/10000)</f>
        <v>0</v>
      </c>
      <c r="S43" s="37">
        <f>INT(INDEX([1]等级属性!D$4:D$203,MATCH($AC43,[1]等级属性!$A$4:$A$203,0))*X43/10000)</f>
        <v>753</v>
      </c>
      <c r="T43" s="37">
        <f>INT(INDEX([1]等级属性!E$4:E$203,MATCH($AC43,[1]等级属性!$A$4:$A$203,0))*Y43/10000)</f>
        <v>172</v>
      </c>
      <c r="U43" s="37"/>
      <c r="V43" s="37">
        <f t="array" ref="V43">INDEX(单位特点规划!D$2:D$37,MATCH($A43,单位特点规划!$A$2:$A$37,0))</f>
        <v>9000</v>
      </c>
      <c r="W43" s="37">
        <f t="array" ref="W43">INDEX(单位特点规划!E$2:E$37,MATCH($A43,单位特点规划!$A$2:$A$37,0))</f>
        <v>0</v>
      </c>
      <c r="X43" s="37">
        <f t="array" ref="X43">INDEX(单位特点规划!F$2:F$37,MATCH($A43,单位特点规划!$A$2:$A$37,0))</f>
        <v>10000</v>
      </c>
      <c r="Y43" s="37">
        <f t="array" ref="Y43">INDEX(单位特点规划!G$2:G$37,MATCH($A43,单位特点规划!$A$2:$A$37,0))</f>
        <v>10000</v>
      </c>
      <c r="Z43" s="37"/>
      <c r="AA43" s="37">
        <f t="shared" ref="AA43" si="47">1/0.81</f>
        <v>1.2345679012345701</v>
      </c>
      <c r="AB43" s="37">
        <f>INT(INDEX([3]进阶属性!$C$2:$C$19,MATCH(B43,[3]进阶属性!$A$2:$A$19,0))/2*AH43)</f>
        <v>657</v>
      </c>
      <c r="AC43" s="37">
        <f t="shared" si="31"/>
        <v>35</v>
      </c>
      <c r="AD43" s="37">
        <f>INT((INDEX([3]标准单位!$J$2:$J$201,MATCH($AC43,[3]标准单位!$A$2:$A$201,0))*AE43)/(1-AE43))</f>
        <v>0</v>
      </c>
      <c r="AE43" s="37">
        <f t="shared" si="41"/>
        <v>0</v>
      </c>
      <c r="AF43" s="83">
        <f>AG43/AG$7</f>
        <v>0.616354576849376</v>
      </c>
      <c r="AG43" s="37">
        <f t="shared" si="44"/>
        <v>171.546153846154</v>
      </c>
      <c r="AH43" s="37">
        <f t="array" ref="AH43">INDEX([4]Sheet1!H$2:H$36,MATCH($H43,[4]Sheet1!$A$2:$A$36,0))</f>
        <v>2</v>
      </c>
      <c r="AI43">
        <f>INDEX([4]Sheet1!T$2:T$36,MATCH($H43,[4]Sheet1!$A$2:$A$36,0))</f>
        <v>0</v>
      </c>
      <c r="AJ43">
        <f>INDEX([4]Sheet1!U$2:U$36,MATCH($H43,[4]Sheet1!$A$2:$A$36,0))</f>
        <v>5.7692307692307702E-2</v>
      </c>
      <c r="AK43">
        <f>INDEX([4]Sheet1!V$2:V$36,MATCH($H43,[4]Sheet1!$A$2:$A$36,0))</f>
        <v>0</v>
      </c>
      <c r="AL43">
        <f>INDEX([4]Sheet1!W$2:W$36,MATCH($H43,[4]Sheet1!$A$2:$A$36,0))</f>
        <v>23.076923076923102</v>
      </c>
      <c r="AM43" s="2">
        <f>INDEX([4]Sheet1!N$2:N$36,MATCH($H43,[4]Sheet1!$A$2:$A$36,0))</f>
        <v>3900</v>
      </c>
      <c r="AN43" s="2" t="str">
        <f>INDEX([4]Sheet1!O$2:O$36,MATCH($H43,[4]Sheet1!$A$2:$A$36,0))</f>
        <v/>
      </c>
    </row>
    <row r="44" spans="1:40" ht="14.25">
      <c r="A44" s="11">
        <v>1003</v>
      </c>
      <c r="B44" s="78">
        <v>5</v>
      </c>
      <c r="C44" s="78" t="str">
        <f t="shared" si="1"/>
        <v>{10115,15},{21003,15}</v>
      </c>
      <c r="D44" s="78">
        <v>150000</v>
      </c>
      <c r="E44" s="79">
        <v>38</v>
      </c>
      <c r="F44" s="78" t="str">
        <f t="shared" si="2"/>
        <v>{1,1022},{2,306},{6,234}</v>
      </c>
      <c r="G44" s="78">
        <f t="shared" si="39"/>
        <v>1</v>
      </c>
      <c r="H44" s="11" t="s">
        <v>166</v>
      </c>
      <c r="I44" s="37">
        <f t="array" ref="I44">INDEX([1]英雄界面!$I$4:$I$41,MATCH(A44,[1]英雄界面!$A$4:$A$41,0))</f>
        <v>1</v>
      </c>
      <c r="J44" s="37">
        <f t="shared" ref="J44:J53" si="48">1</f>
        <v>1</v>
      </c>
      <c r="K44" s="37">
        <f>CHOOSE(J44,INDEX([2]勋章!$I$7:$I$24,MATCH($B44,[2]勋章!$G$7:$G$24,0)),INDEX([2]勋章!$M$7:$M$24,MATCH($B44,[2]勋章!$G$7:$G$24,0)),INDEX([2]勋章!$P$7:$P$24,MATCH($B44,[2]勋章!$G$7:$G$24,0)),INDEX([2]勋章!$S$7:$S$24,MATCH($B44,[2]勋章!$G$7:$G$24,0)))</f>
        <v>10115</v>
      </c>
      <c r="L44" s="37">
        <f t="array" ref="L44">INDEX([2]图纸掉落!$H$4:$H$38,MATCH(H44,[2]图纸掉落!$G$4:$G$38,0))</f>
        <v>21003</v>
      </c>
      <c r="M44" s="37">
        <f t="shared" ref="M44" si="49">M26</f>
        <v>15</v>
      </c>
      <c r="N44" s="37">
        <f t="shared" si="29"/>
        <v>15</v>
      </c>
      <c r="O44" s="47">
        <f>INDEX([1]英雄界面!$J$4:$J$41,MATCH(A44,[1]英雄界面!$A$4:$A$41,0))/2</f>
        <v>0.5</v>
      </c>
      <c r="P44" s="37">
        <f t="shared" si="30"/>
        <v>1.2</v>
      </c>
      <c r="Q44" s="37">
        <f>INT(INDEX([1]等级属性!B$4:B$203,MATCH($AC44,[1]等级属性!$A$4:$A$203,0))*V44/10000)</f>
        <v>255</v>
      </c>
      <c r="R44" s="37">
        <f>INT(INDEX([1]等级属性!C$4:C$203,MATCH($AC44,[1]等级属性!$A$4:$A$203,0))*W44/10000)</f>
        <v>0</v>
      </c>
      <c r="S44" s="37">
        <f>INT(INDEX([1]等级属性!D$4:D$203,MATCH($AC44,[1]等级属性!$A$4:$A$203,0))*X44/10000)</f>
        <v>852</v>
      </c>
      <c r="T44" s="37">
        <f>INT(INDEX([1]等级属性!E$4:E$203,MATCH($AC44,[1]等级属性!$A$4:$A$203,0))*Y44/10000)</f>
        <v>195</v>
      </c>
      <c r="U44" s="37"/>
      <c r="V44" s="37">
        <f t="array" ref="V44">INDEX(单位特点规划!D$2:D$37,MATCH($A44,单位特点规划!$A$2:$A$37,0))</f>
        <v>9000</v>
      </c>
      <c r="W44" s="37">
        <f t="array" ref="W44">INDEX(单位特点规划!E$2:E$37,MATCH($A44,单位特点规划!$A$2:$A$37,0))</f>
        <v>0</v>
      </c>
      <c r="X44" s="37">
        <f t="array" ref="X44">INDEX(单位特点规划!F$2:F$37,MATCH($A44,单位特点规划!$A$2:$A$37,0))</f>
        <v>10000</v>
      </c>
      <c r="Y44" s="37">
        <f t="array" ref="Y44">INDEX(单位特点规划!G$2:G$37,MATCH($A44,单位特点规划!$A$2:$A$37,0))</f>
        <v>10000</v>
      </c>
      <c r="Z44" s="37"/>
      <c r="AA44" s="37">
        <f t="shared" ref="AA44" si="50">1/0.81</f>
        <v>1.2345679012345701</v>
      </c>
      <c r="AB44" s="37">
        <f>INT(INDEX([3]进阶属性!$C$2:$C$19,MATCH(B44,[3]进阶属性!$A$2:$A$19,0))/2*AH44)</f>
        <v>852</v>
      </c>
      <c r="AC44" s="37">
        <f t="shared" si="31"/>
        <v>40</v>
      </c>
      <c r="AD44" s="37">
        <f>INT((INDEX([3]标准单位!$J$2:$J$201,MATCH($AC44,[3]标准单位!$A$2:$A$201,0))*AE44)/(1-AE44))</f>
        <v>0</v>
      </c>
      <c r="AE44" s="37">
        <f t="shared" si="41"/>
        <v>0</v>
      </c>
      <c r="AF44" s="83">
        <f>AG44/AG$8</f>
        <v>0.61666996242831695</v>
      </c>
      <c r="AG44" s="37">
        <f t="shared" si="44"/>
        <v>194.19230769230799</v>
      </c>
      <c r="AH44" s="37">
        <f t="array" ref="AH44">INDEX([4]Sheet1!H$2:H$36,MATCH($H44,[4]Sheet1!$A$2:$A$36,0))</f>
        <v>2</v>
      </c>
      <c r="AI44">
        <f>INDEX([4]Sheet1!T$2:T$36,MATCH($H44,[4]Sheet1!$A$2:$A$36,0))</f>
        <v>0</v>
      </c>
      <c r="AJ44">
        <f>INDEX([4]Sheet1!U$2:U$36,MATCH($H44,[4]Sheet1!$A$2:$A$36,0))</f>
        <v>5.7692307692307702E-2</v>
      </c>
      <c r="AK44">
        <f>INDEX([4]Sheet1!V$2:V$36,MATCH($H44,[4]Sheet1!$A$2:$A$36,0))</f>
        <v>0</v>
      </c>
      <c r="AL44">
        <f>INDEX([4]Sheet1!W$2:W$36,MATCH($H44,[4]Sheet1!$A$2:$A$36,0))</f>
        <v>23.076923076923102</v>
      </c>
      <c r="AM44" s="2">
        <f>INDEX([4]Sheet1!N$2:N$36,MATCH($H44,[4]Sheet1!$A$2:$A$36,0))</f>
        <v>3900</v>
      </c>
      <c r="AN44" s="2" t="str">
        <f>INDEX([4]Sheet1!O$2:O$36,MATCH($H44,[4]Sheet1!$A$2:$A$36,0))</f>
        <v/>
      </c>
    </row>
    <row r="45" spans="1:40" ht="14.25">
      <c r="A45" s="11">
        <v>1003</v>
      </c>
      <c r="B45" s="78">
        <v>6</v>
      </c>
      <c r="C45" s="78" t="str">
        <f t="shared" si="1"/>
        <v>{10116,20},{21003,16}</v>
      </c>
      <c r="D45" s="78">
        <v>250000</v>
      </c>
      <c r="E45" s="79">
        <v>43</v>
      </c>
      <c r="F45" s="78" t="str">
        <f t="shared" si="2"/>
        <v>{1,1075},{2,322},{6,247}</v>
      </c>
      <c r="G45" s="78">
        <f t="shared" ref="G45:G54" si="51">1</f>
        <v>1</v>
      </c>
      <c r="H45" s="11" t="s">
        <v>166</v>
      </c>
      <c r="I45" s="37">
        <f t="array" ref="I45">INDEX([1]英雄界面!$I$4:$I$41,MATCH(A45,[1]英雄界面!$A$4:$A$41,0))</f>
        <v>1</v>
      </c>
      <c r="J45" s="37">
        <f t="shared" si="48"/>
        <v>1</v>
      </c>
      <c r="K45" s="37">
        <f>CHOOSE(J45,INDEX([2]勋章!$I$7:$I$24,MATCH($B45,[2]勋章!$G$7:$G$24,0)),INDEX([2]勋章!$M$7:$M$24,MATCH($B45,[2]勋章!$G$7:$G$24,0)),INDEX([2]勋章!$P$7:$P$24,MATCH($B45,[2]勋章!$G$7:$G$24,0)),INDEX([2]勋章!$S$7:$S$24,MATCH($B45,[2]勋章!$G$7:$G$24,0)))</f>
        <v>10116</v>
      </c>
      <c r="L45" s="37">
        <f t="array" ref="L45">INDEX([2]图纸掉落!$H$4:$H$38,MATCH(H45,[2]图纸掉落!$G$4:$G$38,0))</f>
        <v>21003</v>
      </c>
      <c r="M45" s="37">
        <f t="shared" ref="M45:M63" si="52">M27</f>
        <v>20</v>
      </c>
      <c r="N45" s="37">
        <f t="shared" si="29"/>
        <v>16</v>
      </c>
      <c r="O45" s="47">
        <f>INDEX([1]英雄界面!$J$4:$J$41,MATCH(A45,[1]英雄界面!$A$4:$A$41,0))/2</f>
        <v>0.5</v>
      </c>
      <c r="P45" s="37">
        <f t="shared" si="30"/>
        <v>1.1000000000000001</v>
      </c>
      <c r="Q45" s="37">
        <f>INT(INDEX([1]等级属性!B$4:B$203,MATCH($AC45,[1]等级属性!$A$4:$A$203,0))*V45/10000)</f>
        <v>293</v>
      </c>
      <c r="R45" s="37">
        <f>INT(INDEX([1]等级属性!C$4:C$203,MATCH($AC45,[1]等级属性!$A$4:$A$203,0))*W45/10000)</f>
        <v>0</v>
      </c>
      <c r="S45" s="37">
        <f>INT(INDEX([1]等级属性!D$4:D$203,MATCH($AC45,[1]等级属性!$A$4:$A$203,0))*X45/10000)</f>
        <v>978</v>
      </c>
      <c r="T45" s="37">
        <f>INT(INDEX([1]等级属性!E$4:E$203,MATCH($AC45,[1]等级属性!$A$4:$A$203,0))*Y45/10000)</f>
        <v>225</v>
      </c>
      <c r="U45" s="37"/>
      <c r="V45" s="37">
        <f t="array" ref="V45">INDEX(单位特点规划!D$2:D$37,MATCH($A45,单位特点规划!$A$2:$A$37,0))</f>
        <v>9000</v>
      </c>
      <c r="W45" s="37">
        <f t="array" ref="W45">INDEX(单位特点规划!E$2:E$37,MATCH($A45,单位特点规划!$A$2:$A$37,0))</f>
        <v>0</v>
      </c>
      <c r="X45" s="37">
        <f t="array" ref="X45">INDEX(单位特点规划!F$2:F$37,MATCH($A45,单位特点规划!$A$2:$A$37,0))</f>
        <v>10000</v>
      </c>
      <c r="Y45" s="37">
        <f t="array" ref="Y45">INDEX(单位特点规划!G$2:G$37,MATCH($A45,单位特点规划!$A$2:$A$37,0))</f>
        <v>10000</v>
      </c>
      <c r="Z45" s="37"/>
      <c r="AA45" s="37">
        <f t="shared" ref="AA45:AA50" si="53">1/0.81</f>
        <v>1.2345679012345701</v>
      </c>
      <c r="AB45" s="37">
        <f>INT(INDEX([3]进阶属性!$C$2:$C$19,MATCH(B45,[3]进阶属性!$A$2:$A$19,0))/2*AH45)</f>
        <v>1107</v>
      </c>
      <c r="AC45" s="37">
        <f t="shared" si="31"/>
        <v>45</v>
      </c>
      <c r="AD45" s="37">
        <f>INT((INDEX([3]标准单位!$J$2:$J$201,MATCH($AC45,[3]标准单位!$A$2:$A$201,0))*AE45)/(1-AE45))</f>
        <v>0</v>
      </c>
      <c r="AE45" s="37">
        <f t="shared" ref="AE45:AE54" si="54">0</f>
        <v>0</v>
      </c>
      <c r="AF45" s="83">
        <f>AG45/AG$9</f>
        <v>0.61647489719766202</v>
      </c>
      <c r="AG45" s="37">
        <f t="shared" si="44"/>
        <v>223.064102564103</v>
      </c>
      <c r="AH45" s="37">
        <f t="array" ref="AH45">INDEX([4]Sheet1!H$2:H$36,MATCH($H45,[4]Sheet1!$A$2:$A$36,0))</f>
        <v>2</v>
      </c>
      <c r="AI45">
        <f>INDEX([4]Sheet1!T$2:T$36,MATCH($H45,[4]Sheet1!$A$2:$A$36,0))</f>
        <v>0</v>
      </c>
      <c r="AJ45">
        <f>INDEX([4]Sheet1!U$2:U$36,MATCH($H45,[4]Sheet1!$A$2:$A$36,0))</f>
        <v>5.7692307692307702E-2</v>
      </c>
      <c r="AK45">
        <f>INDEX([4]Sheet1!V$2:V$36,MATCH($H45,[4]Sheet1!$A$2:$A$36,0))</f>
        <v>0</v>
      </c>
      <c r="AL45">
        <f>INDEX([4]Sheet1!W$2:W$36,MATCH($H45,[4]Sheet1!$A$2:$A$36,0))</f>
        <v>23.076923076923102</v>
      </c>
      <c r="AM45" s="2">
        <f>INDEX([4]Sheet1!N$2:N$36,MATCH($H45,[4]Sheet1!$A$2:$A$36,0))</f>
        <v>3900</v>
      </c>
      <c r="AN45" s="2" t="str">
        <f>INDEX([4]Sheet1!O$2:O$36,MATCH($H45,[4]Sheet1!$A$2:$A$36,0))</f>
        <v/>
      </c>
    </row>
    <row r="46" spans="1:40" ht="14.25">
      <c r="A46" s="11">
        <v>1003</v>
      </c>
      <c r="B46" s="78">
        <v>7</v>
      </c>
      <c r="C46" s="78" t="str">
        <f t="shared" si="1"/>
        <v>{10117,22},{21003,26}</v>
      </c>
      <c r="D46" s="78">
        <v>300000</v>
      </c>
      <c r="E46" s="79">
        <v>48</v>
      </c>
      <c r="F46" s="78" t="str">
        <f t="shared" si="2"/>
        <v>{1,1107},{2,332},{6,256}</v>
      </c>
      <c r="G46" s="78">
        <f t="shared" si="51"/>
        <v>1</v>
      </c>
      <c r="H46" s="11" t="s">
        <v>166</v>
      </c>
      <c r="I46" s="37">
        <f t="array" ref="I46">INDEX([1]英雄界面!$I$4:$I$41,MATCH(A46,[1]英雄界面!$A$4:$A$41,0))</f>
        <v>1</v>
      </c>
      <c r="J46" s="37">
        <f t="shared" si="48"/>
        <v>1</v>
      </c>
      <c r="K46" s="37">
        <f>CHOOSE(J46,INDEX([2]勋章!$I$7:$I$24,MATCH($B46,[2]勋章!$G$7:$G$24,0)),INDEX([2]勋章!$M$7:$M$24,MATCH($B46,[2]勋章!$G$7:$G$24,0)),INDEX([2]勋章!$P$7:$P$24,MATCH($B46,[2]勋章!$G$7:$G$24,0)),INDEX([2]勋章!$S$7:$S$24,MATCH($B46,[2]勋章!$G$7:$G$24,0)))</f>
        <v>10117</v>
      </c>
      <c r="L46" s="37">
        <f t="array" ref="L46">INDEX([2]图纸掉落!$H$4:$H$38,MATCH(H46,[2]图纸掉落!$G$4:$G$38,0))</f>
        <v>21003</v>
      </c>
      <c r="M46" s="37">
        <f t="shared" si="52"/>
        <v>22</v>
      </c>
      <c r="N46" s="37">
        <f t="shared" si="29"/>
        <v>26</v>
      </c>
      <c r="O46" s="47">
        <f>INDEX([1]英雄界面!$J$4:$J$41,MATCH(A46,[1]英雄界面!$A$4:$A$41,0))/2</f>
        <v>0.5</v>
      </c>
      <c r="P46" s="37">
        <f t="shared" si="30"/>
        <v>1</v>
      </c>
      <c r="Q46" s="37">
        <f>INT(INDEX([1]等级属性!B$4:B$203,MATCH($AC46,[1]等级属性!$A$4:$A$203,0))*V46/10000)</f>
        <v>332</v>
      </c>
      <c r="R46" s="37">
        <f>INT(INDEX([1]等级属性!C$4:C$203,MATCH($AC46,[1]等级属性!$A$4:$A$203,0))*W46/10000)</f>
        <v>0</v>
      </c>
      <c r="S46" s="37">
        <f>INT(INDEX([1]等级属性!D$4:D$203,MATCH($AC46,[1]等级属性!$A$4:$A$203,0))*X46/10000)</f>
        <v>1107</v>
      </c>
      <c r="T46" s="37">
        <f>INT(INDEX([1]等级属性!E$4:E$203,MATCH($AC46,[1]等级属性!$A$4:$A$203,0))*Y46/10000)</f>
        <v>256</v>
      </c>
      <c r="U46" s="37"/>
      <c r="V46" s="37">
        <f t="array" ref="V46">INDEX(单位特点规划!D$2:D$37,MATCH($A46,单位特点规划!$A$2:$A$37,0))</f>
        <v>9000</v>
      </c>
      <c r="W46" s="37">
        <f t="array" ref="W46">INDEX(单位特点规划!E$2:E$37,MATCH($A46,单位特点规划!$A$2:$A$37,0))</f>
        <v>0</v>
      </c>
      <c r="X46" s="37">
        <f t="array" ref="X46">INDEX(单位特点规划!F$2:F$37,MATCH($A46,单位特点规划!$A$2:$A$37,0))</f>
        <v>10000</v>
      </c>
      <c r="Y46" s="37">
        <f t="array" ref="Y46">INDEX(单位特点规划!G$2:G$37,MATCH($A46,单位特点规划!$A$2:$A$37,0))</f>
        <v>10000</v>
      </c>
      <c r="Z46" s="37"/>
      <c r="AA46" s="37">
        <f t="shared" si="53"/>
        <v>1.2345679012345701</v>
      </c>
      <c r="AB46" s="37">
        <f>INT(INDEX([3]进阶属性!$C$2:$C$19,MATCH(B46,[3]进阶属性!$A$2:$A$19,0))/2*AH46)</f>
        <v>1437</v>
      </c>
      <c r="AC46" s="37">
        <f t="shared" si="31"/>
        <v>50</v>
      </c>
      <c r="AD46" s="37">
        <f>INT((INDEX([3]标准单位!$J$2:$J$201,MATCH($AC46,[3]标准单位!$A$2:$A$201,0))*AE46)/(1-AE46))</f>
        <v>0</v>
      </c>
      <c r="AE46" s="37">
        <f t="shared" si="54"/>
        <v>0</v>
      </c>
      <c r="AF46" s="83">
        <f>AG46/AG$10</f>
        <v>0.61676967427420804</v>
      </c>
      <c r="AG46" s="37">
        <f t="shared" si="44"/>
        <v>252.66410256410299</v>
      </c>
      <c r="AH46" s="37">
        <f t="array" ref="AH46">INDEX([4]Sheet1!H$2:H$36,MATCH($H46,[4]Sheet1!$A$2:$A$36,0))</f>
        <v>2</v>
      </c>
      <c r="AI46">
        <f>INDEX([4]Sheet1!T$2:T$36,MATCH($H46,[4]Sheet1!$A$2:$A$36,0))</f>
        <v>0</v>
      </c>
      <c r="AJ46">
        <f>INDEX([4]Sheet1!U$2:U$36,MATCH($H46,[4]Sheet1!$A$2:$A$36,0))</f>
        <v>5.7692307692307702E-2</v>
      </c>
      <c r="AK46">
        <f>INDEX([4]Sheet1!V$2:V$36,MATCH($H46,[4]Sheet1!$A$2:$A$36,0))</f>
        <v>0</v>
      </c>
      <c r="AL46">
        <f>INDEX([4]Sheet1!W$2:W$36,MATCH($H46,[4]Sheet1!$A$2:$A$36,0))</f>
        <v>23.076923076923102</v>
      </c>
      <c r="AM46" s="2">
        <f>INDEX([4]Sheet1!N$2:N$36,MATCH($H46,[4]Sheet1!$A$2:$A$36,0))</f>
        <v>3900</v>
      </c>
      <c r="AN46" s="2" t="str">
        <f>INDEX([4]Sheet1!O$2:O$36,MATCH($H46,[4]Sheet1!$A$2:$A$36,0))</f>
        <v/>
      </c>
    </row>
    <row r="47" spans="1:40" ht="14.25">
      <c r="A47" s="11">
        <v>1003</v>
      </c>
      <c r="B47" s="78">
        <v>8</v>
      </c>
      <c r="C47" s="78" t="str">
        <f t="shared" si="1"/>
        <v>{10118,25},{21003,29}</v>
      </c>
      <c r="D47" s="78">
        <v>350000</v>
      </c>
      <c r="E47" s="79">
        <v>53</v>
      </c>
      <c r="F47" s="78" t="str">
        <f t="shared" si="2"/>
        <v>{1,1272},{2,381},{6,293}</v>
      </c>
      <c r="G47" s="78">
        <f t="shared" si="51"/>
        <v>1</v>
      </c>
      <c r="H47" s="11" t="s">
        <v>166</v>
      </c>
      <c r="I47" s="37">
        <f t="array" ref="I47">INDEX([1]英雄界面!$I$4:$I$41,MATCH(A47,[1]英雄界面!$A$4:$A$41,0))</f>
        <v>1</v>
      </c>
      <c r="J47" s="37">
        <f t="shared" si="48"/>
        <v>1</v>
      </c>
      <c r="K47" s="37">
        <f>CHOOSE(J47,INDEX([2]勋章!$I$7:$I$24,MATCH($B47,[2]勋章!$G$7:$G$24,0)),INDEX([2]勋章!$M$7:$M$24,MATCH($B47,[2]勋章!$G$7:$G$24,0)),INDEX([2]勋章!$P$7:$P$24,MATCH($B47,[2]勋章!$G$7:$G$24,0)),INDEX([2]勋章!$S$7:$S$24,MATCH($B47,[2]勋章!$G$7:$G$24,0)))</f>
        <v>10118</v>
      </c>
      <c r="L47" s="37">
        <f t="array" ref="L47">INDEX([2]图纸掉落!$H$4:$H$38,MATCH(H47,[2]图纸掉落!$G$4:$G$38,0))</f>
        <v>21003</v>
      </c>
      <c r="M47" s="37">
        <f t="shared" si="52"/>
        <v>25</v>
      </c>
      <c r="N47" s="37">
        <f t="shared" si="29"/>
        <v>29</v>
      </c>
      <c r="O47" s="47">
        <f>INDEX([1]英雄界面!$J$4:$J$41,MATCH(A47,[1]英雄界面!$A$4:$A$41,0))/2</f>
        <v>0.5</v>
      </c>
      <c r="P47" s="37">
        <f t="shared" si="30"/>
        <v>1</v>
      </c>
      <c r="Q47" s="37">
        <f>INT(INDEX([1]等级属性!B$4:B$203,MATCH($AC47,[1]等级属性!$A$4:$A$203,0))*V47/10000)</f>
        <v>381</v>
      </c>
      <c r="R47" s="37">
        <f>INT(INDEX([1]等级属性!C$4:C$203,MATCH($AC47,[1]等级属性!$A$4:$A$203,0))*W47/10000)</f>
        <v>0</v>
      </c>
      <c r="S47" s="37">
        <f>INT(INDEX([1]等级属性!D$4:D$203,MATCH($AC47,[1]等级属性!$A$4:$A$203,0))*X47/10000)</f>
        <v>1272</v>
      </c>
      <c r="T47" s="37">
        <f>INT(INDEX([1]等级属性!E$4:E$203,MATCH($AC47,[1]等级属性!$A$4:$A$203,0))*Y47/10000)</f>
        <v>293</v>
      </c>
      <c r="U47" s="37"/>
      <c r="V47" s="37">
        <f t="array" ref="V47">INDEX(单位特点规划!D$2:D$37,MATCH($A47,单位特点规划!$A$2:$A$37,0))</f>
        <v>9000</v>
      </c>
      <c r="W47" s="37">
        <f t="array" ref="W47">INDEX(单位特点规划!E$2:E$37,MATCH($A47,单位特点规划!$A$2:$A$37,0))</f>
        <v>0</v>
      </c>
      <c r="X47" s="37">
        <f t="array" ref="X47">INDEX(单位特点规划!F$2:F$37,MATCH($A47,单位特点规划!$A$2:$A$37,0))</f>
        <v>10000</v>
      </c>
      <c r="Y47" s="37">
        <f t="array" ref="Y47">INDEX(单位特点规划!G$2:G$37,MATCH($A47,单位特点规划!$A$2:$A$37,0))</f>
        <v>10000</v>
      </c>
      <c r="Z47" s="37"/>
      <c r="AA47" s="37">
        <f t="shared" si="53"/>
        <v>1.2345679012345701</v>
      </c>
      <c r="AB47" s="37">
        <f>INT(INDEX([3]进阶属性!$C$2:$C$19,MATCH(B47,[3]进阶属性!$A$2:$A$19,0))/2*AH47)</f>
        <v>1866</v>
      </c>
      <c r="AC47" s="37">
        <f t="shared" si="31"/>
        <v>55</v>
      </c>
      <c r="AD47" s="37">
        <f>INT((INDEX([3]标准单位!$J$2:$J$201,MATCH($AC47,[3]标准单位!$A$2:$A$201,0))*AE47)/(1-AE47))</f>
        <v>0</v>
      </c>
      <c r="AE47" s="37">
        <f t="shared" si="54"/>
        <v>0</v>
      </c>
      <c r="AF47" s="83">
        <f>AG47/AG$11</f>
        <v>0.61638299991595802</v>
      </c>
      <c r="AG47" s="37">
        <f t="shared" si="44"/>
        <v>290.14615384615399</v>
      </c>
      <c r="AH47" s="37">
        <f t="array" ref="AH47">INDEX([4]Sheet1!H$2:H$36,MATCH($H47,[4]Sheet1!$A$2:$A$36,0))</f>
        <v>2</v>
      </c>
      <c r="AI47">
        <f>INDEX([4]Sheet1!T$2:T$36,MATCH($H47,[4]Sheet1!$A$2:$A$36,0))</f>
        <v>0</v>
      </c>
      <c r="AJ47">
        <f>INDEX([4]Sheet1!U$2:U$36,MATCH($H47,[4]Sheet1!$A$2:$A$36,0))</f>
        <v>5.7692307692307702E-2</v>
      </c>
      <c r="AK47">
        <f>INDEX([4]Sheet1!V$2:V$36,MATCH($H47,[4]Sheet1!$A$2:$A$36,0))</f>
        <v>0</v>
      </c>
      <c r="AL47">
        <f>INDEX([4]Sheet1!W$2:W$36,MATCH($H47,[4]Sheet1!$A$2:$A$36,0))</f>
        <v>23.076923076923102</v>
      </c>
      <c r="AM47" s="2">
        <f>INDEX([4]Sheet1!N$2:N$36,MATCH($H47,[4]Sheet1!$A$2:$A$36,0))</f>
        <v>3900</v>
      </c>
      <c r="AN47" s="2" t="str">
        <f>INDEX([4]Sheet1!O$2:O$36,MATCH($H47,[4]Sheet1!$A$2:$A$36,0))</f>
        <v/>
      </c>
    </row>
    <row r="48" spans="1:40" ht="14.25">
      <c r="A48" s="11">
        <v>1003</v>
      </c>
      <c r="B48" s="78">
        <v>9</v>
      </c>
      <c r="C48" s="78" t="str">
        <f t="shared" si="1"/>
        <v>{10119,27},{21003,30}</v>
      </c>
      <c r="D48" s="78">
        <v>400000</v>
      </c>
      <c r="E48" s="79">
        <v>58</v>
      </c>
      <c r="F48" s="78" t="str">
        <f t="shared" si="2"/>
        <v>{1,1437},{2,431},{6,331}</v>
      </c>
      <c r="G48" s="78">
        <f t="shared" si="51"/>
        <v>1</v>
      </c>
      <c r="H48" s="11" t="s">
        <v>166</v>
      </c>
      <c r="I48" s="37">
        <f t="array" ref="I48">INDEX([1]英雄界面!$I$4:$I$41,MATCH(A48,[1]英雄界面!$A$4:$A$41,0))</f>
        <v>1</v>
      </c>
      <c r="J48" s="37">
        <f t="shared" si="48"/>
        <v>1</v>
      </c>
      <c r="K48" s="37">
        <f>CHOOSE(J48,INDEX([2]勋章!$I$7:$I$24,MATCH($B48,[2]勋章!$G$7:$G$24,0)),INDEX([2]勋章!$M$7:$M$24,MATCH($B48,[2]勋章!$G$7:$G$24,0)),INDEX([2]勋章!$P$7:$P$24,MATCH($B48,[2]勋章!$G$7:$G$24,0)),INDEX([2]勋章!$S$7:$S$24,MATCH($B48,[2]勋章!$G$7:$G$24,0)))</f>
        <v>10119</v>
      </c>
      <c r="L48" s="37">
        <f t="array" ref="L48">INDEX([2]图纸掉落!$H$4:$H$38,MATCH(H48,[2]图纸掉落!$G$4:$G$38,0))</f>
        <v>21003</v>
      </c>
      <c r="M48" s="37">
        <f t="shared" si="52"/>
        <v>27</v>
      </c>
      <c r="N48" s="37">
        <f t="shared" si="29"/>
        <v>30</v>
      </c>
      <c r="O48" s="47">
        <f>INDEX([1]英雄界面!$J$4:$J$41,MATCH(A48,[1]英雄界面!$A$4:$A$41,0))/2</f>
        <v>0.5</v>
      </c>
      <c r="P48" s="37">
        <f t="shared" si="30"/>
        <v>1</v>
      </c>
      <c r="Q48" s="37">
        <f>INT(INDEX([1]等级属性!B$4:B$203,MATCH($AC48,[1]等级属性!$A$4:$A$203,0))*V48/10000)</f>
        <v>431</v>
      </c>
      <c r="R48" s="37">
        <f>INT(INDEX([1]等级属性!C$4:C$203,MATCH($AC48,[1]等级属性!$A$4:$A$203,0))*W48/10000)</f>
        <v>0</v>
      </c>
      <c r="S48" s="37">
        <f>INT(INDEX([1]等级属性!D$4:D$203,MATCH($AC48,[1]等级属性!$A$4:$A$203,0))*X48/10000)</f>
        <v>1437</v>
      </c>
      <c r="T48" s="37">
        <f>INT(INDEX([1]等级属性!E$4:E$203,MATCH($AC48,[1]等级属性!$A$4:$A$203,0))*Y48/10000)</f>
        <v>331</v>
      </c>
      <c r="U48" s="37"/>
      <c r="V48" s="37">
        <f t="array" ref="V48">INDEX(单位特点规划!D$2:D$37,MATCH($A48,单位特点规划!$A$2:$A$37,0))</f>
        <v>9000</v>
      </c>
      <c r="W48" s="37">
        <f t="array" ref="W48">INDEX(单位特点规划!E$2:E$37,MATCH($A48,单位特点规划!$A$2:$A$37,0))</f>
        <v>0</v>
      </c>
      <c r="X48" s="37">
        <f t="array" ref="X48">INDEX(单位特点规划!F$2:F$37,MATCH($A48,单位特点规划!$A$2:$A$37,0))</f>
        <v>10000</v>
      </c>
      <c r="Y48" s="37">
        <f t="array" ref="Y48">INDEX(单位特点规划!G$2:G$37,MATCH($A48,单位特点规划!$A$2:$A$37,0))</f>
        <v>10000</v>
      </c>
      <c r="Z48" s="37"/>
      <c r="AA48" s="37">
        <f t="shared" si="53"/>
        <v>1.2345679012345701</v>
      </c>
      <c r="AB48" s="37">
        <f>INT(INDEX([3]进阶属性!$C$2:$C$19,MATCH(B48,[3]进阶属性!$A$2:$A$19,0))/2*AH48)</f>
        <v>2424</v>
      </c>
      <c r="AC48" s="37">
        <f t="shared" si="31"/>
        <v>60</v>
      </c>
      <c r="AD48" s="37">
        <f>INT((INDEX([3]标准单位!$J$2:$J$201,MATCH($AC48,[3]标准单位!$A$2:$A$201,0))*AE48)/(1-AE48))</f>
        <v>0</v>
      </c>
      <c r="AE48" s="37">
        <f t="shared" si="54"/>
        <v>0</v>
      </c>
      <c r="AF48" s="83">
        <f>AG48/AG$12</f>
        <v>0.61645353670387903</v>
      </c>
      <c r="AG48" s="37">
        <f t="shared" si="44"/>
        <v>327.85641025641002</v>
      </c>
      <c r="AH48" s="37">
        <f t="array" ref="AH48">INDEX([4]Sheet1!H$2:H$36,MATCH($H48,[4]Sheet1!$A$2:$A$36,0))</f>
        <v>2</v>
      </c>
      <c r="AI48">
        <f>INDEX([4]Sheet1!T$2:T$36,MATCH($H48,[4]Sheet1!$A$2:$A$36,0))</f>
        <v>0</v>
      </c>
      <c r="AJ48">
        <f>INDEX([4]Sheet1!U$2:U$36,MATCH($H48,[4]Sheet1!$A$2:$A$36,0))</f>
        <v>5.7692307692307702E-2</v>
      </c>
      <c r="AK48">
        <f>INDEX([4]Sheet1!V$2:V$36,MATCH($H48,[4]Sheet1!$A$2:$A$36,0))</f>
        <v>0</v>
      </c>
      <c r="AL48">
        <f>INDEX([4]Sheet1!W$2:W$36,MATCH($H48,[4]Sheet1!$A$2:$A$36,0))</f>
        <v>23.076923076923102</v>
      </c>
      <c r="AM48" s="2">
        <f>INDEX([4]Sheet1!N$2:N$36,MATCH($H48,[4]Sheet1!$A$2:$A$36,0))</f>
        <v>3900</v>
      </c>
      <c r="AN48" s="2" t="str">
        <f>INDEX([4]Sheet1!O$2:O$36,MATCH($H48,[4]Sheet1!$A$2:$A$36,0))</f>
        <v/>
      </c>
    </row>
    <row r="49" spans="1:40" ht="14.25">
      <c r="A49" s="11">
        <v>1003</v>
      </c>
      <c r="B49" s="78">
        <v>10</v>
      </c>
      <c r="C49" s="78" t="str">
        <f t="shared" si="1"/>
        <v>{10120,30},{21003,45}</v>
      </c>
      <c r="D49" s="78">
        <v>450000</v>
      </c>
      <c r="E49" s="79">
        <v>63</v>
      </c>
      <c r="F49" s="78" t="str">
        <f t="shared" si="2"/>
        <v>{1,1650},{2,495},{6,381}</v>
      </c>
      <c r="G49" s="78">
        <f t="shared" si="51"/>
        <v>1</v>
      </c>
      <c r="H49" s="11" t="s">
        <v>166</v>
      </c>
      <c r="I49" s="37">
        <f t="array" ref="I49">INDEX([1]英雄界面!$I$4:$I$41,MATCH(A49,[1]英雄界面!$A$4:$A$41,0))</f>
        <v>1</v>
      </c>
      <c r="J49" s="37">
        <f t="shared" si="48"/>
        <v>1</v>
      </c>
      <c r="K49" s="37">
        <f>CHOOSE(J49,INDEX([2]勋章!$I$7:$I$24,MATCH($B49,[2]勋章!$G$7:$G$24,0)),INDEX([2]勋章!$M$7:$M$24,MATCH($B49,[2]勋章!$G$7:$G$24,0)),INDEX([2]勋章!$P$7:$P$24,MATCH($B49,[2]勋章!$G$7:$G$24,0)),INDEX([2]勋章!$S$7:$S$24,MATCH($B49,[2]勋章!$G$7:$G$24,0)))</f>
        <v>10120</v>
      </c>
      <c r="L49" s="37">
        <f t="array" ref="L49">INDEX([2]图纸掉落!$H$4:$H$38,MATCH(H49,[2]图纸掉落!$G$4:$G$38,0))</f>
        <v>21003</v>
      </c>
      <c r="M49" s="37">
        <f t="shared" si="52"/>
        <v>30</v>
      </c>
      <c r="N49" s="37">
        <f t="shared" si="29"/>
        <v>45</v>
      </c>
      <c r="O49" s="47">
        <f>INDEX([1]英雄界面!$J$4:$J$41,MATCH(A49,[1]英雄界面!$A$4:$A$41,0))/2</f>
        <v>0.5</v>
      </c>
      <c r="P49" s="37">
        <f t="shared" si="30"/>
        <v>1</v>
      </c>
      <c r="Q49" s="37">
        <f>INT(INDEX([1]等级属性!B$4:B$203,MATCH($AC49,[1]等级属性!$A$4:$A$203,0))*V49/10000)</f>
        <v>495</v>
      </c>
      <c r="R49" s="37">
        <f>INT(INDEX([1]等级属性!C$4:C$203,MATCH($AC49,[1]等级属性!$A$4:$A$203,0))*W49/10000)</f>
        <v>0</v>
      </c>
      <c r="S49" s="37">
        <f>INT(INDEX([1]等级属性!D$4:D$203,MATCH($AC49,[1]等级属性!$A$4:$A$203,0))*X49/10000)</f>
        <v>1650</v>
      </c>
      <c r="T49" s="37">
        <f>INT(INDEX([1]等级属性!E$4:E$203,MATCH($AC49,[1]等级属性!$A$4:$A$203,0))*Y49/10000)</f>
        <v>381</v>
      </c>
      <c r="U49" s="37"/>
      <c r="V49" s="37">
        <f t="array" ref="V49">INDEX(单位特点规划!D$2:D$37,MATCH($A49,单位特点规划!$A$2:$A$37,0))</f>
        <v>9000</v>
      </c>
      <c r="W49" s="37">
        <f t="array" ref="W49">INDEX(单位特点规划!E$2:E$37,MATCH($A49,单位特点规划!$A$2:$A$37,0))</f>
        <v>0</v>
      </c>
      <c r="X49" s="37">
        <f t="array" ref="X49">INDEX(单位特点规划!F$2:F$37,MATCH($A49,单位特点规划!$A$2:$A$37,0))</f>
        <v>10000</v>
      </c>
      <c r="Y49" s="37">
        <f t="array" ref="Y49">INDEX(单位特点规划!G$2:G$37,MATCH($A49,单位特点规划!$A$2:$A$37,0))</f>
        <v>10000</v>
      </c>
      <c r="Z49" s="37"/>
      <c r="AA49" s="37">
        <f t="shared" si="53"/>
        <v>1.2345679012345701</v>
      </c>
      <c r="AB49" s="37">
        <f>INT(INDEX([3]进阶属性!$C$2:$C$19,MATCH(B49,[3]进阶属性!$A$2:$A$19,0))/2*AH49)</f>
        <v>3150</v>
      </c>
      <c r="AC49" s="37">
        <f t="shared" si="31"/>
        <v>65</v>
      </c>
      <c r="AD49" s="37">
        <f>INT((INDEX([3]标准单位!$J$2:$J$201,MATCH($AC49,[3]标准单位!$A$2:$A$201,0))*AE49)/(1-AE49))</f>
        <v>0</v>
      </c>
      <c r="AE49" s="37">
        <f t="shared" si="54"/>
        <v>0</v>
      </c>
      <c r="AF49" s="83">
        <f>AG49/AG$13</f>
        <v>0.61654872622524004</v>
      </c>
      <c r="AG49" s="37">
        <f t="shared" si="44"/>
        <v>376.56153846153802</v>
      </c>
      <c r="AH49" s="37">
        <f t="array" ref="AH49">INDEX([4]Sheet1!H$2:H$36,MATCH($H49,[4]Sheet1!$A$2:$A$36,0))</f>
        <v>2</v>
      </c>
      <c r="AI49">
        <f>INDEX([4]Sheet1!T$2:T$36,MATCH($H49,[4]Sheet1!$A$2:$A$36,0))</f>
        <v>0</v>
      </c>
      <c r="AJ49">
        <f>INDEX([4]Sheet1!U$2:U$36,MATCH($H49,[4]Sheet1!$A$2:$A$36,0))</f>
        <v>5.7692307692307702E-2</v>
      </c>
      <c r="AK49">
        <f>INDEX([4]Sheet1!V$2:V$36,MATCH($H49,[4]Sheet1!$A$2:$A$36,0))</f>
        <v>0</v>
      </c>
      <c r="AL49">
        <f>INDEX([4]Sheet1!W$2:W$36,MATCH($H49,[4]Sheet1!$A$2:$A$36,0))</f>
        <v>23.076923076923102</v>
      </c>
      <c r="AM49" s="2">
        <f>INDEX([4]Sheet1!N$2:N$36,MATCH($H49,[4]Sheet1!$A$2:$A$36,0))</f>
        <v>3900</v>
      </c>
      <c r="AN49" s="2" t="str">
        <f>INDEX([4]Sheet1!O$2:O$36,MATCH($H49,[4]Sheet1!$A$2:$A$36,0))</f>
        <v/>
      </c>
    </row>
    <row r="50" spans="1:40" ht="14.25">
      <c r="A50" s="11">
        <v>1003</v>
      </c>
      <c r="B50" s="78">
        <v>11</v>
      </c>
      <c r="C50" s="78" t="str">
        <f t="shared" si="1"/>
        <v>{10121,32},{21003,61}</v>
      </c>
      <c r="D50" s="78">
        <v>500000</v>
      </c>
      <c r="E50" s="79">
        <v>68</v>
      </c>
      <c r="F50" s="78" t="str">
        <f t="shared" si="2"/>
        <v>{1,1866},{2,559},{6,431}</v>
      </c>
      <c r="G50" s="78">
        <f t="shared" si="51"/>
        <v>1</v>
      </c>
      <c r="H50" s="11" t="s">
        <v>166</v>
      </c>
      <c r="I50" s="37">
        <f t="array" ref="I50">INDEX([1]英雄界面!$I$4:$I$41,MATCH(A50,[1]英雄界面!$A$4:$A$41,0))</f>
        <v>1</v>
      </c>
      <c r="J50" s="37">
        <f t="shared" si="48"/>
        <v>1</v>
      </c>
      <c r="K50" s="37">
        <f>CHOOSE(J50,INDEX([2]勋章!$I$7:$I$24,MATCH($B50,[2]勋章!$G$7:$G$24,0)),INDEX([2]勋章!$M$7:$M$24,MATCH($B50,[2]勋章!$G$7:$G$24,0)),INDEX([2]勋章!$P$7:$P$24,MATCH($B50,[2]勋章!$G$7:$G$24,0)),INDEX([2]勋章!$S$7:$S$24,MATCH($B50,[2]勋章!$G$7:$G$24,0)))</f>
        <v>10121</v>
      </c>
      <c r="L50" s="37">
        <f t="array" ref="L50">INDEX([2]图纸掉落!$H$4:$H$38,MATCH(H50,[2]图纸掉落!$G$4:$G$38,0))</f>
        <v>21003</v>
      </c>
      <c r="M50" s="37">
        <f t="shared" si="52"/>
        <v>32</v>
      </c>
      <c r="N50" s="37">
        <f t="shared" si="29"/>
        <v>61</v>
      </c>
      <c r="O50" s="47">
        <f>INDEX([1]英雄界面!$J$4:$J$41,MATCH(A50,[1]英雄界面!$A$4:$A$41,0))/2</f>
        <v>0.5</v>
      </c>
      <c r="P50" s="37">
        <f t="shared" si="30"/>
        <v>1</v>
      </c>
      <c r="Q50" s="37">
        <f>INT(INDEX([1]等级属性!B$4:B$203,MATCH($AC50,[1]等级属性!$A$4:$A$203,0))*V50/10000)</f>
        <v>559</v>
      </c>
      <c r="R50" s="37">
        <f>INT(INDEX([1]等级属性!C$4:C$203,MATCH($AC50,[1]等级属性!$A$4:$A$203,0))*W50/10000)</f>
        <v>0</v>
      </c>
      <c r="S50" s="37">
        <f>INT(INDEX([1]等级属性!D$4:D$203,MATCH($AC50,[1]等级属性!$A$4:$A$203,0))*X50/10000)</f>
        <v>1866</v>
      </c>
      <c r="T50" s="37">
        <f>INT(INDEX([1]等级属性!E$4:E$203,MATCH($AC50,[1]等级属性!$A$4:$A$203,0))*Y50/10000)</f>
        <v>431</v>
      </c>
      <c r="U50" s="37"/>
      <c r="V50" s="37">
        <f t="array" ref="V50">INDEX(单位特点规划!D$2:D$37,MATCH($A50,单位特点规划!$A$2:$A$37,0))</f>
        <v>9000</v>
      </c>
      <c r="W50" s="37">
        <f t="array" ref="W50">INDEX(单位特点规划!E$2:E$37,MATCH($A50,单位特点规划!$A$2:$A$37,0))</f>
        <v>0</v>
      </c>
      <c r="X50" s="37">
        <f t="array" ref="X50">INDEX(单位特点规划!F$2:F$37,MATCH($A50,单位特点规划!$A$2:$A$37,0))</f>
        <v>10000</v>
      </c>
      <c r="Y50" s="37">
        <f t="array" ref="Y50">INDEX(单位特点规划!G$2:G$37,MATCH($A50,单位特点规划!$A$2:$A$37,0))</f>
        <v>10000</v>
      </c>
      <c r="Z50" s="37"/>
      <c r="AA50" s="37">
        <f t="shared" si="53"/>
        <v>1.2345679012345701</v>
      </c>
      <c r="AB50" s="37">
        <f>INT(INDEX([3]进阶属性!$C$2:$C$19,MATCH(B50,[3]进阶属性!$A$2:$A$19,0))/2*AH50)</f>
        <v>4095</v>
      </c>
      <c r="AC50" s="37">
        <f t="shared" si="31"/>
        <v>70</v>
      </c>
      <c r="AD50" s="37">
        <f>INT((INDEX([3]标准单位!$J$2:$J$201,MATCH($AC50,[3]标准单位!$A$2:$A$201,0))*AE50)/(1-AE50))</f>
        <v>0</v>
      </c>
      <c r="AE50" s="37">
        <f t="shared" si="54"/>
        <v>0</v>
      </c>
      <c r="AF50" s="83">
        <f>AG50/AG$14</f>
        <v>0.61640653007197399</v>
      </c>
      <c r="AG50" s="37">
        <f t="shared" si="44"/>
        <v>425.76666666666699</v>
      </c>
      <c r="AH50" s="37">
        <f t="array" ref="AH50">INDEX([4]Sheet1!H$2:H$36,MATCH($H50,[4]Sheet1!$A$2:$A$36,0))</f>
        <v>2</v>
      </c>
      <c r="AI50">
        <f>INDEX([4]Sheet1!T$2:T$36,MATCH($H50,[4]Sheet1!$A$2:$A$36,0))</f>
        <v>0</v>
      </c>
      <c r="AJ50">
        <f>INDEX([4]Sheet1!U$2:U$36,MATCH($H50,[4]Sheet1!$A$2:$A$36,0))</f>
        <v>5.7692307692307702E-2</v>
      </c>
      <c r="AK50">
        <f>INDEX([4]Sheet1!V$2:V$36,MATCH($H50,[4]Sheet1!$A$2:$A$36,0))</f>
        <v>0</v>
      </c>
      <c r="AL50">
        <f>INDEX([4]Sheet1!W$2:W$36,MATCH($H50,[4]Sheet1!$A$2:$A$36,0))</f>
        <v>23.076923076923102</v>
      </c>
      <c r="AM50" s="2">
        <f>INDEX([4]Sheet1!N$2:N$36,MATCH($H50,[4]Sheet1!$A$2:$A$36,0))</f>
        <v>3900</v>
      </c>
      <c r="AN50" s="2" t="str">
        <f>INDEX([4]Sheet1!O$2:O$36,MATCH($H50,[4]Sheet1!$A$2:$A$36,0))</f>
        <v/>
      </c>
    </row>
    <row r="51" spans="1:40" ht="14.25">
      <c r="A51" s="11">
        <v>1003</v>
      </c>
      <c r="B51" s="78">
        <v>12</v>
      </c>
      <c r="C51" s="78" t="str">
        <f t="shared" si="1"/>
        <v>{10122,35},{21003,66}</v>
      </c>
      <c r="D51" s="78">
        <v>550000</v>
      </c>
      <c r="E51" s="79">
        <v>73</v>
      </c>
      <c r="F51" s="78" t="str">
        <f t="shared" si="2"/>
        <v>{1,2145},{2,643},{6,495}</v>
      </c>
      <c r="G51" s="78">
        <f t="shared" si="51"/>
        <v>1</v>
      </c>
      <c r="H51" s="11" t="s">
        <v>166</v>
      </c>
      <c r="I51" s="37">
        <f t="array" ref="I51">INDEX([1]英雄界面!$I$4:$I$41,MATCH(A51,[1]英雄界面!$A$4:$A$41,0))</f>
        <v>1</v>
      </c>
      <c r="J51" s="37">
        <f t="shared" si="48"/>
        <v>1</v>
      </c>
      <c r="K51" s="37">
        <f>CHOOSE(J51,INDEX([2]勋章!$I$7:$I$24,MATCH($B51,[2]勋章!$G$7:$G$24,0)),INDEX([2]勋章!$M$7:$M$24,MATCH($B51,[2]勋章!$G$7:$G$24,0)),INDEX([2]勋章!$P$7:$P$24,MATCH($B51,[2]勋章!$G$7:$G$24,0)),INDEX([2]勋章!$S$7:$S$24,MATCH($B51,[2]勋章!$G$7:$G$24,0)))</f>
        <v>10122</v>
      </c>
      <c r="L51" s="37">
        <f t="array" ref="L51">INDEX([2]图纸掉落!$H$4:$H$38,MATCH(H51,[2]图纸掉落!$G$4:$G$38,0))</f>
        <v>21003</v>
      </c>
      <c r="M51" s="37">
        <f t="shared" si="52"/>
        <v>35</v>
      </c>
      <c r="N51" s="37">
        <f t="shared" si="29"/>
        <v>66</v>
      </c>
      <c r="O51" s="47">
        <f>INDEX([1]英雄界面!$J$4:$J$41,MATCH(A51,[1]英雄界面!$A$4:$A$41,0))/2</f>
        <v>0.5</v>
      </c>
      <c r="P51" s="37">
        <f t="shared" si="30"/>
        <v>1</v>
      </c>
      <c r="Q51" s="37">
        <f>INT(INDEX([1]等级属性!B$4:B$203,MATCH($AC51,[1]等级属性!$A$4:$A$203,0))*V51/10000)</f>
        <v>643</v>
      </c>
      <c r="R51" s="37">
        <f>INT(INDEX([1]等级属性!C$4:C$203,MATCH($AC51,[1]等级属性!$A$4:$A$203,0))*W51/10000)</f>
        <v>0</v>
      </c>
      <c r="S51" s="37">
        <f>INT(INDEX([1]等级属性!D$4:D$203,MATCH($AC51,[1]等级属性!$A$4:$A$203,0))*X51/10000)</f>
        <v>2145</v>
      </c>
      <c r="T51" s="37">
        <f>INT(INDEX([1]等级属性!E$4:E$203,MATCH($AC51,[1]等级属性!$A$4:$A$203,0))*Y51/10000)</f>
        <v>495</v>
      </c>
      <c r="U51" s="37"/>
      <c r="V51" s="37">
        <f t="array" ref="V51">INDEX(单位特点规划!D$2:D$37,MATCH($A51,单位特点规划!$A$2:$A$37,0))</f>
        <v>9000</v>
      </c>
      <c r="W51" s="37">
        <f t="array" ref="W51">INDEX(单位特点规划!E$2:E$37,MATCH($A51,单位特点规划!$A$2:$A$37,0))</f>
        <v>0</v>
      </c>
      <c r="X51" s="37">
        <f t="array" ref="X51">INDEX(单位特点规划!F$2:F$37,MATCH($A51,单位特点规划!$A$2:$A$37,0))</f>
        <v>10000</v>
      </c>
      <c r="Y51" s="37">
        <f t="array" ref="Y51">INDEX(单位特点规划!G$2:G$37,MATCH($A51,单位特点规划!$A$2:$A$37,0))</f>
        <v>10000</v>
      </c>
      <c r="Z51" s="37"/>
      <c r="AA51" s="37">
        <f t="shared" ref="AA51" si="55">1/0.81</f>
        <v>1.2345679012345701</v>
      </c>
      <c r="AB51" s="37">
        <f>INT(INDEX([3]进阶属性!$C$2:$C$19,MATCH(B51,[3]进阶属性!$A$2:$A$19,0))/2*AH51)</f>
        <v>5322</v>
      </c>
      <c r="AC51" s="37">
        <f t="shared" si="31"/>
        <v>75</v>
      </c>
      <c r="AD51" s="37">
        <f>INT((INDEX([3]标准单位!$J$2:$J$201,MATCH($AC51,[3]标准单位!$A$2:$A$201,0))*AE51)/(1-AE51))</f>
        <v>0</v>
      </c>
      <c r="AE51" s="37">
        <f t="shared" si="54"/>
        <v>0</v>
      </c>
      <c r="AF51" s="83">
        <f>AG51/AG$15</f>
        <v>0.61652893324658697</v>
      </c>
      <c r="AG51" s="37">
        <f t="shared" si="44"/>
        <v>489.435897435897</v>
      </c>
      <c r="AH51" s="37">
        <f t="array" ref="AH51">INDEX([4]Sheet1!H$2:H$36,MATCH($H51,[4]Sheet1!$A$2:$A$36,0))</f>
        <v>2</v>
      </c>
      <c r="AI51">
        <f>INDEX([4]Sheet1!T$2:T$36,MATCH($H51,[4]Sheet1!$A$2:$A$36,0))</f>
        <v>0</v>
      </c>
      <c r="AJ51">
        <f>INDEX([4]Sheet1!U$2:U$36,MATCH($H51,[4]Sheet1!$A$2:$A$36,0))</f>
        <v>5.7692307692307702E-2</v>
      </c>
      <c r="AK51">
        <f>INDEX([4]Sheet1!V$2:V$36,MATCH($H51,[4]Sheet1!$A$2:$A$36,0))</f>
        <v>0</v>
      </c>
      <c r="AL51">
        <f>INDEX([4]Sheet1!W$2:W$36,MATCH($H51,[4]Sheet1!$A$2:$A$36,0))</f>
        <v>23.076923076923102</v>
      </c>
      <c r="AM51" s="2">
        <f>INDEX([4]Sheet1!N$2:N$36,MATCH($H51,[4]Sheet1!$A$2:$A$36,0))</f>
        <v>3900</v>
      </c>
      <c r="AN51" s="2" t="str">
        <f>INDEX([4]Sheet1!O$2:O$36,MATCH($H51,[4]Sheet1!$A$2:$A$36,0))</f>
        <v/>
      </c>
    </row>
    <row r="52" spans="1:40" ht="14.25">
      <c r="A52" s="11">
        <v>1003</v>
      </c>
      <c r="B52" s="78">
        <v>13</v>
      </c>
      <c r="C52" s="78" t="str">
        <f t="shared" si="1"/>
        <v>{10123,37},{21003,70}</v>
      </c>
      <c r="D52" s="78">
        <v>600000</v>
      </c>
      <c r="E52" s="79">
        <v>78</v>
      </c>
      <c r="F52" s="78" t="str">
        <f t="shared" si="2"/>
        <v>{1,2424},{2,727},{6,560}</v>
      </c>
      <c r="G52" s="78">
        <f t="shared" si="51"/>
        <v>1</v>
      </c>
      <c r="H52" s="11" t="s">
        <v>166</v>
      </c>
      <c r="I52" s="37">
        <f t="array" ref="I52">INDEX([1]英雄界面!$I$4:$I$41,MATCH(A52,[1]英雄界面!$A$4:$A$41,0))</f>
        <v>1</v>
      </c>
      <c r="J52" s="37">
        <f t="shared" si="48"/>
        <v>1</v>
      </c>
      <c r="K52" s="37">
        <f>CHOOSE(J52,INDEX([2]勋章!$I$7:$I$24,MATCH($B52,[2]勋章!$G$7:$G$24,0)),INDEX([2]勋章!$M$7:$M$24,MATCH($B52,[2]勋章!$G$7:$G$24,0)),INDEX([2]勋章!$P$7:$P$24,MATCH($B52,[2]勋章!$G$7:$G$24,0)),INDEX([2]勋章!$S$7:$S$24,MATCH($B52,[2]勋章!$G$7:$G$24,0)))</f>
        <v>10123</v>
      </c>
      <c r="L52" s="37">
        <f t="array" ref="L52">INDEX([2]图纸掉落!$H$4:$H$38,MATCH(H52,[2]图纸掉落!$G$4:$G$38,0))</f>
        <v>21003</v>
      </c>
      <c r="M52" s="37">
        <f t="shared" si="52"/>
        <v>37</v>
      </c>
      <c r="N52" s="37">
        <f t="shared" si="29"/>
        <v>70</v>
      </c>
      <c r="O52" s="47">
        <f>INDEX([1]英雄界面!$J$4:$J$41,MATCH(A52,[1]英雄界面!$A$4:$A$41,0))/2</f>
        <v>0.5</v>
      </c>
      <c r="P52" s="37">
        <f t="shared" si="30"/>
        <v>1</v>
      </c>
      <c r="Q52" s="37">
        <f>INT(INDEX([1]等级属性!B$4:B$203,MATCH($AC52,[1]等级属性!$A$4:$A$203,0))*V52/10000)</f>
        <v>727</v>
      </c>
      <c r="R52" s="37">
        <f>INT(INDEX([1]等级属性!C$4:C$203,MATCH($AC52,[1]等级属性!$A$4:$A$203,0))*W52/10000)</f>
        <v>0</v>
      </c>
      <c r="S52" s="37">
        <f>INT(INDEX([1]等级属性!D$4:D$203,MATCH($AC52,[1]等级属性!$A$4:$A$203,0))*X52/10000)</f>
        <v>2424</v>
      </c>
      <c r="T52" s="37">
        <f>INT(INDEX([1]等级属性!E$4:E$203,MATCH($AC52,[1]等级属性!$A$4:$A$203,0))*Y52/10000)</f>
        <v>560</v>
      </c>
      <c r="U52" s="37"/>
      <c r="V52" s="37">
        <f t="array" ref="V52">INDEX(单位特点规划!D$2:D$37,MATCH($A52,单位特点规划!$A$2:$A$37,0))</f>
        <v>9000</v>
      </c>
      <c r="W52" s="37">
        <f t="array" ref="W52">INDEX(单位特点规划!E$2:E$37,MATCH($A52,单位特点规划!$A$2:$A$37,0))</f>
        <v>0</v>
      </c>
      <c r="X52" s="37">
        <f t="array" ref="X52">INDEX(单位特点规划!F$2:F$37,MATCH($A52,单位特点规划!$A$2:$A$37,0))</f>
        <v>10000</v>
      </c>
      <c r="Y52" s="37">
        <f t="array" ref="Y52">INDEX(单位特点规划!G$2:G$37,MATCH($A52,单位特点规划!$A$2:$A$37,0))</f>
        <v>10000</v>
      </c>
      <c r="Z52" s="37"/>
      <c r="AA52" s="37">
        <f t="shared" ref="AA52:AA57" si="56">1/0.81</f>
        <v>1.2345679012345701</v>
      </c>
      <c r="AB52" s="37">
        <f>INT(INDEX([3]进阶属性!$C$2:$C$19,MATCH(B52,[3]进阶属性!$A$2:$A$19,0))/2*AH52)</f>
        <v>6918</v>
      </c>
      <c r="AC52" s="37">
        <f t="shared" si="31"/>
        <v>80</v>
      </c>
      <c r="AD52" s="37">
        <f>INT((INDEX([3]标准单位!$J$2:$J$201,MATCH($AC52,[3]标准单位!$A$2:$A$201,0))*AE52)/(1-AE52))</f>
        <v>0</v>
      </c>
      <c r="AE52" s="37">
        <f t="shared" si="54"/>
        <v>0</v>
      </c>
      <c r="AF52" s="83">
        <f>AG52/AG$16</f>
        <v>0.61644668741285502</v>
      </c>
      <c r="AG52" s="37">
        <f t="shared" si="44"/>
        <v>553.20512820512795</v>
      </c>
      <c r="AH52" s="37">
        <f t="array" ref="AH52">INDEX([4]Sheet1!H$2:H$36,MATCH($H52,[4]Sheet1!$A$2:$A$36,0))</f>
        <v>2</v>
      </c>
      <c r="AI52">
        <f>INDEX([4]Sheet1!T$2:T$36,MATCH($H52,[4]Sheet1!$A$2:$A$36,0))</f>
        <v>0</v>
      </c>
      <c r="AJ52">
        <f>INDEX([4]Sheet1!U$2:U$36,MATCH($H52,[4]Sheet1!$A$2:$A$36,0))</f>
        <v>5.7692307692307702E-2</v>
      </c>
      <c r="AK52">
        <f>INDEX([4]Sheet1!V$2:V$36,MATCH($H52,[4]Sheet1!$A$2:$A$36,0))</f>
        <v>0</v>
      </c>
      <c r="AL52">
        <f>INDEX([4]Sheet1!W$2:W$36,MATCH($H52,[4]Sheet1!$A$2:$A$36,0))</f>
        <v>23.076923076923102</v>
      </c>
      <c r="AM52" s="2">
        <f>INDEX([4]Sheet1!N$2:N$36,MATCH($H52,[4]Sheet1!$A$2:$A$36,0))</f>
        <v>3900</v>
      </c>
      <c r="AN52" s="2" t="str">
        <f>INDEX([4]Sheet1!O$2:O$36,MATCH($H52,[4]Sheet1!$A$2:$A$36,0))</f>
        <v/>
      </c>
    </row>
    <row r="53" spans="1:40" ht="14.25">
      <c r="A53" s="11">
        <v>1003</v>
      </c>
      <c r="B53" s="78">
        <v>14</v>
      </c>
      <c r="C53" s="78" t="str">
        <f t="shared" si="1"/>
        <v>{10124,40},{21003,91}</v>
      </c>
      <c r="D53" s="78">
        <v>650000</v>
      </c>
      <c r="E53" s="79">
        <v>83</v>
      </c>
      <c r="F53" s="78" t="str">
        <f t="shared" si="2"/>
        <v>{1,2787},{2,836},{6,643}</v>
      </c>
      <c r="G53" s="78">
        <f t="shared" si="51"/>
        <v>1</v>
      </c>
      <c r="H53" s="11" t="s">
        <v>166</v>
      </c>
      <c r="I53" s="37">
        <f t="array" ref="I53">INDEX([1]英雄界面!$I$4:$I$41,MATCH(A53,[1]英雄界面!$A$4:$A$41,0))</f>
        <v>1</v>
      </c>
      <c r="J53" s="37">
        <f t="shared" si="48"/>
        <v>1</v>
      </c>
      <c r="K53" s="37">
        <f>CHOOSE(J53,INDEX([2]勋章!$I$7:$I$24,MATCH($B53,[2]勋章!$G$7:$G$24,0)),INDEX([2]勋章!$M$7:$M$24,MATCH($B53,[2]勋章!$G$7:$G$24,0)),INDEX([2]勋章!$P$7:$P$24,MATCH($B53,[2]勋章!$G$7:$G$24,0)),INDEX([2]勋章!$S$7:$S$24,MATCH($B53,[2]勋章!$G$7:$G$24,0)))</f>
        <v>10124</v>
      </c>
      <c r="L53" s="37">
        <f t="array" ref="L53">INDEX([2]图纸掉落!$H$4:$H$38,MATCH(H53,[2]图纸掉落!$G$4:$G$38,0))</f>
        <v>21003</v>
      </c>
      <c r="M53" s="37">
        <f t="shared" si="52"/>
        <v>40</v>
      </c>
      <c r="N53" s="37">
        <f t="shared" si="29"/>
        <v>91</v>
      </c>
      <c r="O53" s="47">
        <f>INDEX([1]英雄界面!$J$4:$J$41,MATCH(A53,[1]英雄界面!$A$4:$A$41,0))/2</f>
        <v>0.5</v>
      </c>
      <c r="P53" s="37">
        <f t="shared" si="30"/>
        <v>1</v>
      </c>
      <c r="Q53" s="37">
        <f>INT(INDEX([1]等级属性!B$4:B$203,MATCH($AC53,[1]等级属性!$A$4:$A$203,0))*V53/10000)</f>
        <v>836</v>
      </c>
      <c r="R53" s="37">
        <f>INT(INDEX([1]等级属性!C$4:C$203,MATCH($AC53,[1]等级属性!$A$4:$A$203,0))*W53/10000)</f>
        <v>0</v>
      </c>
      <c r="S53" s="37">
        <f>INT(INDEX([1]等级属性!D$4:D$203,MATCH($AC53,[1]等级属性!$A$4:$A$203,0))*X53/10000)</f>
        <v>2787</v>
      </c>
      <c r="T53" s="37">
        <f>INT(INDEX([1]等级属性!E$4:E$203,MATCH($AC53,[1]等级属性!$A$4:$A$203,0))*Y53/10000)</f>
        <v>643</v>
      </c>
      <c r="U53" s="37"/>
      <c r="V53" s="37">
        <f t="array" ref="V53">INDEX(单位特点规划!D$2:D$37,MATCH($A53,单位特点规划!$A$2:$A$37,0))</f>
        <v>9000</v>
      </c>
      <c r="W53" s="37">
        <f t="array" ref="W53">INDEX(单位特点规划!E$2:E$37,MATCH($A53,单位特点规划!$A$2:$A$37,0))</f>
        <v>0</v>
      </c>
      <c r="X53" s="37">
        <f t="array" ref="X53">INDEX(单位特点规划!F$2:F$37,MATCH($A53,单位特点规划!$A$2:$A$37,0))</f>
        <v>10000</v>
      </c>
      <c r="Y53" s="37">
        <f t="array" ref="Y53">INDEX(单位特点规划!G$2:G$37,MATCH($A53,单位特点规划!$A$2:$A$37,0))</f>
        <v>10000</v>
      </c>
      <c r="Z53" s="37"/>
      <c r="AA53" s="37">
        <f t="shared" si="56"/>
        <v>1.2345679012345701</v>
      </c>
      <c r="AB53" s="37">
        <f>INT(INDEX([3]进阶属性!$C$2:$C$19,MATCH(B53,[3]进阶属性!$A$2:$A$19,0))/2*AH53)</f>
        <v>8991</v>
      </c>
      <c r="AC53" s="37">
        <f t="shared" si="31"/>
        <v>85</v>
      </c>
      <c r="AD53" s="37">
        <f>INT((INDEX([3]标准单位!$J$2:$J$201,MATCH($AC53,[3]标准单位!$A$2:$A$201,0))*AE53)/(1-AE53))</f>
        <v>0</v>
      </c>
      <c r="AE53" s="37">
        <f t="shared" si="54"/>
        <v>0</v>
      </c>
      <c r="AF53" s="83">
        <f>AG53/AG$17</f>
        <v>0.61647538038298899</v>
      </c>
      <c r="AG53" s="37">
        <f t="shared" si="44"/>
        <v>635.97948717948702</v>
      </c>
      <c r="AH53" s="37">
        <f t="array" ref="AH53">INDEX([4]Sheet1!H$2:H$36,MATCH($H53,[4]Sheet1!$A$2:$A$36,0))</f>
        <v>2</v>
      </c>
      <c r="AI53">
        <f>INDEX([4]Sheet1!T$2:T$36,MATCH($H53,[4]Sheet1!$A$2:$A$36,0))</f>
        <v>0</v>
      </c>
      <c r="AJ53">
        <f>INDEX([4]Sheet1!U$2:U$36,MATCH($H53,[4]Sheet1!$A$2:$A$36,0))</f>
        <v>5.7692307692307702E-2</v>
      </c>
      <c r="AK53">
        <f>INDEX([4]Sheet1!V$2:V$36,MATCH($H53,[4]Sheet1!$A$2:$A$36,0))</f>
        <v>0</v>
      </c>
      <c r="AL53">
        <f>INDEX([4]Sheet1!W$2:W$36,MATCH($H53,[4]Sheet1!$A$2:$A$36,0))</f>
        <v>23.076923076923102</v>
      </c>
      <c r="AM53" s="2">
        <f>INDEX([4]Sheet1!N$2:N$36,MATCH($H53,[4]Sheet1!$A$2:$A$36,0))</f>
        <v>3900</v>
      </c>
      <c r="AN53" s="2" t="str">
        <f>INDEX([4]Sheet1!O$2:O$36,MATCH($H53,[4]Sheet1!$A$2:$A$36,0))</f>
        <v/>
      </c>
    </row>
    <row r="54" spans="1:40" ht="14.25">
      <c r="A54" s="11">
        <v>1003</v>
      </c>
      <c r="B54" s="78">
        <v>15</v>
      </c>
      <c r="C54" s="78" t="str">
        <f t="shared" si="1"/>
        <v>{10125,42},{21003,95}</v>
      </c>
      <c r="D54" s="78">
        <v>700000</v>
      </c>
      <c r="E54" s="79">
        <v>88</v>
      </c>
      <c r="F54" s="78" t="str">
        <f t="shared" si="2"/>
        <v>{1,3150},{2,945},{6,729}</v>
      </c>
      <c r="G54" s="78">
        <f t="shared" si="51"/>
        <v>1</v>
      </c>
      <c r="H54" s="11" t="s">
        <v>166</v>
      </c>
      <c r="I54" s="37">
        <f t="array" ref="I54">INDEX([1]英雄界面!$I$4:$I$41,MATCH(A54,[1]英雄界面!$A$4:$A$41,0))</f>
        <v>1</v>
      </c>
      <c r="J54" s="37">
        <f t="shared" ref="J54:J63" si="57">1</f>
        <v>1</v>
      </c>
      <c r="K54" s="37">
        <f>CHOOSE(J54,INDEX([2]勋章!$I$7:$I$24,MATCH($B54,[2]勋章!$G$7:$G$24,0)),INDEX([2]勋章!$M$7:$M$24,MATCH($B54,[2]勋章!$G$7:$G$24,0)),INDEX([2]勋章!$P$7:$P$24,MATCH($B54,[2]勋章!$G$7:$G$24,0)),INDEX([2]勋章!$S$7:$S$24,MATCH($B54,[2]勋章!$G$7:$G$24,0)))</f>
        <v>10125</v>
      </c>
      <c r="L54" s="37">
        <f t="array" ref="L54">INDEX([2]图纸掉落!$H$4:$H$38,MATCH(H54,[2]图纸掉落!$G$4:$G$38,0))</f>
        <v>21003</v>
      </c>
      <c r="M54" s="37">
        <f t="shared" si="52"/>
        <v>42</v>
      </c>
      <c r="N54" s="37">
        <f t="shared" si="29"/>
        <v>95</v>
      </c>
      <c r="O54" s="47">
        <f>INDEX([1]英雄界面!$J$4:$J$41,MATCH(A54,[1]英雄界面!$A$4:$A$41,0))/2</f>
        <v>0.5</v>
      </c>
      <c r="P54" s="37">
        <f t="shared" si="30"/>
        <v>1</v>
      </c>
      <c r="Q54" s="37">
        <f>INT(INDEX([1]等级属性!B$4:B$203,MATCH($AC54,[1]等级属性!$A$4:$A$203,0))*V54/10000)</f>
        <v>945</v>
      </c>
      <c r="R54" s="37">
        <f>INT(INDEX([1]等级属性!C$4:C$203,MATCH($AC54,[1]等级属性!$A$4:$A$203,0))*W54/10000)</f>
        <v>0</v>
      </c>
      <c r="S54" s="37">
        <f>INT(INDEX([1]等级属性!D$4:D$203,MATCH($AC54,[1]等级属性!$A$4:$A$203,0))*X54/10000)</f>
        <v>3150</v>
      </c>
      <c r="T54" s="37">
        <f>INT(INDEX([1]等级属性!E$4:E$203,MATCH($AC54,[1]等级属性!$A$4:$A$203,0))*Y54/10000)</f>
        <v>729</v>
      </c>
      <c r="U54" s="37"/>
      <c r="V54" s="37">
        <f t="array" ref="V54">INDEX(单位特点规划!D$2:D$37,MATCH($A54,单位特点规划!$A$2:$A$37,0))</f>
        <v>9000</v>
      </c>
      <c r="W54" s="37">
        <f t="array" ref="W54">INDEX(单位特点规划!E$2:E$37,MATCH($A54,单位特点规划!$A$2:$A$37,0))</f>
        <v>0</v>
      </c>
      <c r="X54" s="37">
        <f t="array" ref="X54">INDEX(单位特点规划!F$2:F$37,MATCH($A54,单位特点规划!$A$2:$A$37,0))</f>
        <v>10000</v>
      </c>
      <c r="Y54" s="37">
        <f t="array" ref="Y54">INDEX(单位特点规划!G$2:G$37,MATCH($A54,单位特点规划!$A$2:$A$37,0))</f>
        <v>10000</v>
      </c>
      <c r="Z54" s="37"/>
      <c r="AA54" s="37">
        <f t="shared" si="56"/>
        <v>1.2345679012345701</v>
      </c>
      <c r="AB54" s="37">
        <f>INT(INDEX([3]进阶属性!$C$2:$C$19,MATCH(B54,[3]进阶属性!$A$2:$A$19,0))/2*AH54)</f>
        <v>11688</v>
      </c>
      <c r="AC54" s="37">
        <f t="shared" si="31"/>
        <v>90</v>
      </c>
      <c r="AD54" s="37">
        <f>INT((INDEX([3]标准单位!$J$2:$J$201,MATCH($AC54,[3]标准单位!$A$2:$A$201,0))*AE54)/(1-AE54))</f>
        <v>0</v>
      </c>
      <c r="AE54" s="37">
        <f t="shared" si="54"/>
        <v>0</v>
      </c>
      <c r="AF54" s="83">
        <f>AG54/AG$18</f>
        <v>0.61643754313926402</v>
      </c>
      <c r="AG54" s="37">
        <f t="shared" si="44"/>
        <v>719.05384615384605</v>
      </c>
      <c r="AH54" s="37">
        <f t="array" ref="AH54">INDEX([4]Sheet1!H$2:H$36,MATCH($H54,[4]Sheet1!$A$2:$A$36,0))</f>
        <v>2</v>
      </c>
      <c r="AI54">
        <f>INDEX([4]Sheet1!T$2:T$36,MATCH($H54,[4]Sheet1!$A$2:$A$36,0))</f>
        <v>0</v>
      </c>
      <c r="AJ54">
        <f>INDEX([4]Sheet1!U$2:U$36,MATCH($H54,[4]Sheet1!$A$2:$A$36,0))</f>
        <v>5.7692307692307702E-2</v>
      </c>
      <c r="AK54">
        <f>INDEX([4]Sheet1!V$2:V$36,MATCH($H54,[4]Sheet1!$A$2:$A$36,0))</f>
        <v>0</v>
      </c>
      <c r="AL54">
        <f>INDEX([4]Sheet1!W$2:W$36,MATCH($H54,[4]Sheet1!$A$2:$A$36,0))</f>
        <v>23.076923076923102</v>
      </c>
      <c r="AM54" s="2">
        <f>INDEX([4]Sheet1!N$2:N$36,MATCH($H54,[4]Sheet1!$A$2:$A$36,0))</f>
        <v>3900</v>
      </c>
      <c r="AN54" s="2" t="str">
        <f>INDEX([4]Sheet1!O$2:O$36,MATCH($H54,[4]Sheet1!$A$2:$A$36,0))</f>
        <v/>
      </c>
    </row>
    <row r="55" spans="1:40" ht="14.25">
      <c r="A55" s="11">
        <v>1003</v>
      </c>
      <c r="B55" s="78">
        <v>16</v>
      </c>
      <c r="C55" s="78" t="str">
        <f t="shared" si="1"/>
        <v>{10126,45},{21003,101}</v>
      </c>
      <c r="D55" s="78">
        <v>750000</v>
      </c>
      <c r="E55" s="79">
        <v>93</v>
      </c>
      <c r="F55" s="78" t="str">
        <f t="shared" si="2"/>
        <v>{1,3621},{2,1086},{6,837}</v>
      </c>
      <c r="G55" s="78">
        <f t="shared" ref="G55:G64" si="58">1</f>
        <v>1</v>
      </c>
      <c r="H55" s="11" t="s">
        <v>166</v>
      </c>
      <c r="I55" s="37">
        <f t="array" ref="I55">INDEX([1]英雄界面!$I$4:$I$41,MATCH(A55,[1]英雄界面!$A$4:$A$41,0))</f>
        <v>1</v>
      </c>
      <c r="J55" s="37">
        <f t="shared" si="57"/>
        <v>1</v>
      </c>
      <c r="K55" s="37">
        <f>CHOOSE(J55,INDEX([2]勋章!$I$7:$I$24,MATCH($B55,[2]勋章!$G$7:$G$24,0)),INDEX([2]勋章!$M$7:$M$24,MATCH($B55,[2]勋章!$G$7:$G$24,0)),INDEX([2]勋章!$P$7:$P$24,MATCH($B55,[2]勋章!$G$7:$G$24,0)),INDEX([2]勋章!$S$7:$S$24,MATCH($B55,[2]勋章!$G$7:$G$24,0)))</f>
        <v>10126</v>
      </c>
      <c r="L55" s="37">
        <f t="array" ref="L55">INDEX([2]图纸掉落!$H$4:$H$38,MATCH(H55,[2]图纸掉落!$G$4:$G$38,0))</f>
        <v>21003</v>
      </c>
      <c r="M55" s="37">
        <f t="shared" si="52"/>
        <v>45</v>
      </c>
      <c r="N55" s="37">
        <f t="shared" si="29"/>
        <v>101</v>
      </c>
      <c r="O55" s="47">
        <f>INDEX([1]英雄界面!$J$4:$J$41,MATCH(A55,[1]英雄界面!$A$4:$A$41,0))/2</f>
        <v>0.5</v>
      </c>
      <c r="P55" s="37">
        <f t="shared" si="30"/>
        <v>1</v>
      </c>
      <c r="Q55" s="37">
        <f>INT(INDEX([1]等级属性!B$4:B$203,MATCH($AC55,[1]等级属性!$A$4:$A$203,0))*V55/10000)</f>
        <v>1086</v>
      </c>
      <c r="R55" s="37">
        <f>INT(INDEX([1]等级属性!C$4:C$203,MATCH($AC55,[1]等级属性!$A$4:$A$203,0))*W55/10000)</f>
        <v>0</v>
      </c>
      <c r="S55" s="37">
        <f>INT(INDEX([1]等级属性!D$4:D$203,MATCH($AC55,[1]等级属性!$A$4:$A$203,0))*X55/10000)</f>
        <v>3621</v>
      </c>
      <c r="T55" s="37">
        <f>INT(INDEX([1]等级属性!E$4:E$203,MATCH($AC55,[1]等级属性!$A$4:$A$203,0))*Y55/10000)</f>
        <v>837</v>
      </c>
      <c r="U55" s="37"/>
      <c r="V55" s="37">
        <f t="array" ref="V55">INDEX(单位特点规划!D$2:D$37,MATCH($A55,单位特点规划!$A$2:$A$37,0))</f>
        <v>9000</v>
      </c>
      <c r="W55" s="37">
        <f t="array" ref="W55">INDEX(单位特点规划!E$2:E$37,MATCH($A55,单位特点规划!$A$2:$A$37,0))</f>
        <v>0</v>
      </c>
      <c r="X55" s="37">
        <f t="array" ref="X55">INDEX(单位特点规划!F$2:F$37,MATCH($A55,单位特点规划!$A$2:$A$37,0))</f>
        <v>10000</v>
      </c>
      <c r="Y55" s="37">
        <f t="array" ref="Y55">INDEX(单位特点规划!G$2:G$37,MATCH($A55,单位特点规划!$A$2:$A$37,0))</f>
        <v>10000</v>
      </c>
      <c r="Z55" s="37"/>
      <c r="AA55" s="37">
        <f t="shared" si="56"/>
        <v>1.2345679012345701</v>
      </c>
      <c r="AB55" s="37">
        <f>INT(INDEX([3]进阶属性!$C$2:$C$19,MATCH(B55,[3]进阶属性!$A$2:$A$19,0))/2*AH55)</f>
        <v>15192</v>
      </c>
      <c r="AC55" s="37">
        <f t="shared" si="31"/>
        <v>95</v>
      </c>
      <c r="AD55" s="37">
        <f>INT((INDEX([3]标准单位!$J$2:$J$201,MATCH($AC55,[3]标准单位!$A$2:$A$201,0))*AE55)/(1-AE55))</f>
        <v>0</v>
      </c>
      <c r="AE55" s="37">
        <f t="shared" ref="AE55:AE64" si="59">0</f>
        <v>0</v>
      </c>
      <c r="AF55" s="83">
        <f>AG55/AG$19</f>
        <v>0.61646992088909802</v>
      </c>
      <c r="AG55" s="37">
        <f t="shared" si="44"/>
        <v>826.43076923076899</v>
      </c>
      <c r="AH55" s="37">
        <f t="array" ref="AH55">INDEX([4]Sheet1!H$2:H$36,MATCH($H55,[4]Sheet1!$A$2:$A$36,0))</f>
        <v>2</v>
      </c>
      <c r="AI55">
        <f>INDEX([4]Sheet1!T$2:T$36,MATCH($H55,[4]Sheet1!$A$2:$A$36,0))</f>
        <v>0</v>
      </c>
      <c r="AJ55">
        <f>INDEX([4]Sheet1!U$2:U$36,MATCH($H55,[4]Sheet1!$A$2:$A$36,0))</f>
        <v>5.7692307692307702E-2</v>
      </c>
      <c r="AK55">
        <f>INDEX([4]Sheet1!V$2:V$36,MATCH($H55,[4]Sheet1!$A$2:$A$36,0))</f>
        <v>0</v>
      </c>
      <c r="AL55">
        <f>INDEX([4]Sheet1!W$2:W$36,MATCH($H55,[4]Sheet1!$A$2:$A$36,0))</f>
        <v>23.076923076923102</v>
      </c>
      <c r="AM55" s="2">
        <f>INDEX([4]Sheet1!N$2:N$36,MATCH($H55,[4]Sheet1!$A$2:$A$36,0))</f>
        <v>3900</v>
      </c>
      <c r="AN55" s="2" t="str">
        <f>INDEX([4]Sheet1!O$2:O$36,MATCH($H55,[4]Sheet1!$A$2:$A$36,0))</f>
        <v/>
      </c>
    </row>
    <row r="56" spans="1:40" ht="14.25">
      <c r="A56" s="11">
        <v>1003</v>
      </c>
      <c r="B56" s="78">
        <v>17</v>
      </c>
      <c r="C56" s="78" t="str">
        <f t="shared" si="1"/>
        <v>{10127,47},{21003,105}</v>
      </c>
      <c r="D56" s="78">
        <v>800000</v>
      </c>
      <c r="E56" s="79">
        <v>98</v>
      </c>
      <c r="F56" s="78" t="str">
        <f t="shared" si="2"/>
        <v>{1,4095},{2,1228},{6,947}</v>
      </c>
      <c r="G56" s="78">
        <f t="shared" si="58"/>
        <v>1</v>
      </c>
      <c r="H56" s="11" t="s">
        <v>166</v>
      </c>
      <c r="I56" s="37">
        <f t="array" ref="I56">INDEX([1]英雄界面!$I$4:$I$41,MATCH(A56,[1]英雄界面!$A$4:$A$41,0))</f>
        <v>1</v>
      </c>
      <c r="J56" s="37">
        <f t="shared" si="57"/>
        <v>1</v>
      </c>
      <c r="K56" s="37">
        <f>CHOOSE(J56,INDEX([2]勋章!$I$7:$I$24,MATCH($B56,[2]勋章!$G$7:$G$24,0)),INDEX([2]勋章!$M$7:$M$24,MATCH($B56,[2]勋章!$G$7:$G$24,0)),INDEX([2]勋章!$P$7:$P$24,MATCH($B56,[2]勋章!$G$7:$G$24,0)),INDEX([2]勋章!$S$7:$S$24,MATCH($B56,[2]勋章!$G$7:$G$24,0)))</f>
        <v>10127</v>
      </c>
      <c r="L56" s="37">
        <f t="array" ref="L56">INDEX([2]图纸掉落!$H$4:$H$38,MATCH(H56,[2]图纸掉落!$G$4:$G$38,0))</f>
        <v>21003</v>
      </c>
      <c r="M56" s="37">
        <f t="shared" si="52"/>
        <v>47</v>
      </c>
      <c r="N56" s="37">
        <f t="shared" si="29"/>
        <v>105</v>
      </c>
      <c r="O56" s="47">
        <f>INDEX([1]英雄界面!$J$4:$J$41,MATCH(A56,[1]英雄界面!$A$4:$A$41,0))/2</f>
        <v>0.5</v>
      </c>
      <c r="P56" s="37">
        <f t="shared" si="30"/>
        <v>1</v>
      </c>
      <c r="Q56" s="37">
        <f>INT(INDEX([1]等级属性!B$4:B$203,MATCH($AC56,[1]等级属性!$A$4:$A$203,0))*V56/10000)</f>
        <v>1228</v>
      </c>
      <c r="R56" s="37">
        <f>INT(INDEX([1]等级属性!C$4:C$203,MATCH($AC56,[1]等级属性!$A$4:$A$203,0))*W56/10000)</f>
        <v>0</v>
      </c>
      <c r="S56" s="37">
        <f>INT(INDEX([1]等级属性!D$4:D$203,MATCH($AC56,[1]等级属性!$A$4:$A$203,0))*X56/10000)</f>
        <v>4095</v>
      </c>
      <c r="T56" s="37">
        <f>INT(INDEX([1]等级属性!E$4:E$203,MATCH($AC56,[1]等级属性!$A$4:$A$203,0))*Y56/10000)</f>
        <v>947</v>
      </c>
      <c r="U56" s="37"/>
      <c r="V56" s="37">
        <f t="array" ref="V56">INDEX(单位特点规划!D$2:D$37,MATCH($A56,单位特点规划!$A$2:$A$37,0))</f>
        <v>9000</v>
      </c>
      <c r="W56" s="37">
        <f t="array" ref="W56">INDEX(单位特点规划!E$2:E$37,MATCH($A56,单位特点规划!$A$2:$A$37,0))</f>
        <v>0</v>
      </c>
      <c r="X56" s="37">
        <f t="array" ref="X56">INDEX(单位特点规划!F$2:F$37,MATCH($A56,单位特点规划!$A$2:$A$37,0))</f>
        <v>10000</v>
      </c>
      <c r="Y56" s="37">
        <f t="array" ref="Y56">INDEX(单位特点规划!G$2:G$37,MATCH($A56,单位特点规划!$A$2:$A$37,0))</f>
        <v>10000</v>
      </c>
      <c r="Z56" s="37"/>
      <c r="AA56" s="37">
        <f t="shared" si="56"/>
        <v>1.2345679012345701</v>
      </c>
      <c r="AB56" s="37">
        <f>INT(INDEX([3]进阶属性!$C$2:$C$19,MATCH(B56,[3]进阶属性!$A$2:$A$19,0))/2*AH56)</f>
        <v>19749</v>
      </c>
      <c r="AC56" s="37">
        <f t="shared" si="31"/>
        <v>100</v>
      </c>
      <c r="AD56" s="37">
        <f>INT((INDEX([3]标准单位!$J$2:$J$201,MATCH($AC56,[3]标准单位!$A$2:$A$201,0))*AE56)/(1-AE56))</f>
        <v>0</v>
      </c>
      <c r="AE56" s="37">
        <f t="shared" si="59"/>
        <v>0</v>
      </c>
      <c r="AF56" s="83">
        <f>AG56/AG$20</f>
        <v>0.61641569688716302</v>
      </c>
      <c r="AG56" s="37">
        <f t="shared" si="44"/>
        <v>934.63589743589796</v>
      </c>
      <c r="AH56" s="37">
        <f t="array" ref="AH56">INDEX([4]Sheet1!H$2:H$36,MATCH($H56,[4]Sheet1!$A$2:$A$36,0))</f>
        <v>2</v>
      </c>
      <c r="AI56">
        <f>INDEX([4]Sheet1!T$2:T$36,MATCH($H56,[4]Sheet1!$A$2:$A$36,0))</f>
        <v>0</v>
      </c>
      <c r="AJ56">
        <f>INDEX([4]Sheet1!U$2:U$36,MATCH($H56,[4]Sheet1!$A$2:$A$36,0))</f>
        <v>5.7692307692307702E-2</v>
      </c>
      <c r="AK56">
        <f>INDEX([4]Sheet1!V$2:V$36,MATCH($H56,[4]Sheet1!$A$2:$A$36,0))</f>
        <v>0</v>
      </c>
      <c r="AL56">
        <f>INDEX([4]Sheet1!W$2:W$36,MATCH($H56,[4]Sheet1!$A$2:$A$36,0))</f>
        <v>23.076923076923102</v>
      </c>
      <c r="AM56" s="2">
        <f>INDEX([4]Sheet1!N$2:N$36,MATCH($H56,[4]Sheet1!$A$2:$A$36,0))</f>
        <v>3900</v>
      </c>
      <c r="AN56" s="2" t="str">
        <f>INDEX([4]Sheet1!O$2:O$36,MATCH($H56,[4]Sheet1!$A$2:$A$36,0))</f>
        <v/>
      </c>
    </row>
    <row r="57" spans="1:40" ht="14.25">
      <c r="A57" s="11">
        <v>1003</v>
      </c>
      <c r="B57" s="78">
        <v>18</v>
      </c>
      <c r="C57" s="78" t="str">
        <f t="shared" si="1"/>
        <v>{10128,50},{21003,112}</v>
      </c>
      <c r="D57" s="78">
        <v>800000</v>
      </c>
      <c r="E57" s="79">
        <v>103</v>
      </c>
      <c r="F57" s="78" t="str">
        <f t="shared" si="2"/>
        <v>{1,4707},{2,1412},{6,1089}</v>
      </c>
      <c r="G57" s="78">
        <f t="shared" si="58"/>
        <v>1</v>
      </c>
      <c r="H57" s="11" t="s">
        <v>166</v>
      </c>
      <c r="I57" s="37">
        <f t="array" ref="I57">INDEX([1]英雄界面!$I$4:$I$41,MATCH(A57,[1]英雄界面!$A$4:$A$41,0))</f>
        <v>1</v>
      </c>
      <c r="J57" s="37">
        <f t="shared" si="57"/>
        <v>1</v>
      </c>
      <c r="K57" s="37">
        <f>CHOOSE(J57,INDEX([2]勋章!$I$7:$I$24,MATCH($B57,[2]勋章!$G$7:$G$24,0)),INDEX([2]勋章!$M$7:$M$24,MATCH($B57,[2]勋章!$G$7:$G$24,0)),INDEX([2]勋章!$P$7:$P$24,MATCH($B57,[2]勋章!$G$7:$G$24,0)),INDEX([2]勋章!$S$7:$S$24,MATCH($B57,[2]勋章!$G$7:$G$24,0)))</f>
        <v>10128</v>
      </c>
      <c r="L57" s="37">
        <f t="array" ref="L57">INDEX([2]图纸掉落!$H$4:$H$38,MATCH(H57,[2]图纸掉落!$G$4:$G$38,0))</f>
        <v>21003</v>
      </c>
      <c r="M57" s="37">
        <f t="shared" si="52"/>
        <v>50</v>
      </c>
      <c r="N57" s="37">
        <f t="shared" si="29"/>
        <v>112</v>
      </c>
      <c r="O57" s="47">
        <f>INDEX([1]英雄界面!$J$4:$J$41,MATCH(A57,[1]英雄界面!$A$4:$A$41,0))/2</f>
        <v>0.5</v>
      </c>
      <c r="P57" s="37">
        <f t="shared" si="30"/>
        <v>1</v>
      </c>
      <c r="Q57" s="37">
        <f>INT(INDEX([1]等级属性!B$4:B$203,MATCH($AC57,[1]等级属性!$A$4:$A$203,0))*V57/10000)</f>
        <v>1412</v>
      </c>
      <c r="R57" s="37">
        <f>INT(INDEX([1]等级属性!C$4:C$203,MATCH($AC57,[1]等级属性!$A$4:$A$203,0))*W57/10000)</f>
        <v>0</v>
      </c>
      <c r="S57" s="37">
        <f>INT(INDEX([1]等级属性!D$4:D$203,MATCH($AC57,[1]等级属性!$A$4:$A$203,0))*X57/10000)</f>
        <v>4707</v>
      </c>
      <c r="T57" s="37">
        <f>INT(INDEX([1]等级属性!E$4:E$203,MATCH($AC57,[1]等级属性!$A$4:$A$203,0))*Y57/10000)</f>
        <v>1089</v>
      </c>
      <c r="U57" s="37"/>
      <c r="V57" s="37">
        <f t="array" ref="V57">INDEX(单位特点规划!D$2:D$37,MATCH($A57,单位特点规划!$A$2:$A$37,0))</f>
        <v>9000</v>
      </c>
      <c r="W57" s="37">
        <f t="array" ref="W57">INDEX(单位特点规划!E$2:E$37,MATCH($A57,单位特点规划!$A$2:$A$37,0))</f>
        <v>0</v>
      </c>
      <c r="X57" s="37">
        <f t="array" ref="X57">INDEX(单位特点规划!F$2:F$37,MATCH($A57,单位特点规划!$A$2:$A$37,0))</f>
        <v>10000</v>
      </c>
      <c r="Y57" s="37">
        <f t="array" ref="Y57">INDEX(单位特点规划!G$2:G$37,MATCH($A57,单位特点规划!$A$2:$A$37,0))</f>
        <v>10000</v>
      </c>
      <c r="Z57" s="37"/>
      <c r="AA57" s="37">
        <f t="shared" si="56"/>
        <v>1.2345679012345701</v>
      </c>
      <c r="AB57" s="37">
        <f>INT(INDEX([3]进阶属性!$C$2:$C$19,MATCH(B57,[3]进阶属性!$A$2:$A$19,0))/2*AH57)</f>
        <v>25671</v>
      </c>
      <c r="AC57" s="37">
        <f t="shared" si="31"/>
        <v>105</v>
      </c>
      <c r="AD57" s="37">
        <f>INT((INDEX([3]标准单位!$J$2:$J$201,MATCH($AC57,[3]标准单位!$A$2:$A$201,0))*AE57)/(1-AE57))</f>
        <v>0</v>
      </c>
      <c r="AE57" s="37">
        <f t="shared" si="59"/>
        <v>0</v>
      </c>
      <c r="AF57" s="83">
        <f>AG57/AG$21</f>
        <v>0.61645856964004897</v>
      </c>
      <c r="AG57" s="37">
        <f t="shared" si="44"/>
        <v>1074.4256410256401</v>
      </c>
      <c r="AH57" s="37">
        <f t="array" ref="AH57">INDEX([4]Sheet1!H$2:H$36,MATCH($H57,[4]Sheet1!$A$2:$A$36,0))</f>
        <v>2</v>
      </c>
      <c r="AI57">
        <f>INDEX([4]Sheet1!T$2:T$36,MATCH($H57,[4]Sheet1!$A$2:$A$36,0))</f>
        <v>0</v>
      </c>
      <c r="AJ57">
        <f>INDEX([4]Sheet1!U$2:U$36,MATCH($H57,[4]Sheet1!$A$2:$A$36,0))</f>
        <v>5.7692307692307702E-2</v>
      </c>
      <c r="AK57">
        <f>INDEX([4]Sheet1!V$2:V$36,MATCH($H57,[4]Sheet1!$A$2:$A$36,0))</f>
        <v>0</v>
      </c>
      <c r="AL57">
        <f>INDEX([4]Sheet1!W$2:W$36,MATCH($H57,[4]Sheet1!$A$2:$A$36,0))</f>
        <v>23.076923076923102</v>
      </c>
      <c r="AM57" s="2">
        <f>INDEX([4]Sheet1!N$2:N$36,MATCH($H57,[4]Sheet1!$A$2:$A$36,0))</f>
        <v>3900</v>
      </c>
      <c r="AN57" s="2" t="str">
        <f>INDEX([4]Sheet1!O$2:O$36,MATCH($H57,[4]Sheet1!$A$2:$A$36,0))</f>
        <v/>
      </c>
    </row>
    <row r="58" spans="1:40" ht="14.25">
      <c r="A58" s="67">
        <v>1004</v>
      </c>
      <c r="B58" s="73">
        <v>1</v>
      </c>
      <c r="C58" s="78" t="str">
        <f t="shared" si="1"/>
        <v>{10111,1},{21004,2}</v>
      </c>
      <c r="D58" s="78">
        <v>1000</v>
      </c>
      <c r="E58" s="79">
        <v>13</v>
      </c>
      <c r="F58" s="78" t="str">
        <f t="shared" si="2"/>
        <v>{1,940},{2,416},{6,273}</v>
      </c>
      <c r="G58" s="78">
        <f t="shared" si="58"/>
        <v>1</v>
      </c>
      <c r="H58" s="67" t="s">
        <v>175</v>
      </c>
      <c r="I58" s="37">
        <f t="array" ref="I58">INDEX([1]英雄界面!$I$4:$I$41,MATCH(A58,[1]英雄界面!$A$4:$A$41,0))</f>
        <v>85</v>
      </c>
      <c r="J58" s="37">
        <f t="shared" si="57"/>
        <v>1</v>
      </c>
      <c r="K58" s="37">
        <f>CHOOSE(J58,INDEX([2]勋章!$I$7:$I$24,MATCH($B58,[2]勋章!$G$7:$G$24,0)),INDEX([2]勋章!$M$7:$M$24,MATCH($B58,[2]勋章!$G$7:$G$24,0)),INDEX([2]勋章!$P$7:$P$24,MATCH($B58,[2]勋章!$G$7:$G$24,0)),INDEX([2]勋章!$S$7:$S$24,MATCH($B58,[2]勋章!$G$7:$G$24,0)))</f>
        <v>10111</v>
      </c>
      <c r="L58" s="37">
        <f t="array" ref="L58">INDEX([2]图纸掉落!$H$4:$H$38,MATCH(H58,[2]图纸掉落!$G$4:$G$38,0))</f>
        <v>21004</v>
      </c>
      <c r="M58" s="37">
        <f t="shared" si="52"/>
        <v>1</v>
      </c>
      <c r="N58" s="37">
        <f t="shared" si="29"/>
        <v>2</v>
      </c>
      <c r="O58" s="47">
        <f>INDEX([1]英雄界面!$J$4:$J$41,MATCH(A58,[1]英雄界面!$A$4:$A$41,0))/2</f>
        <v>2</v>
      </c>
      <c r="P58" s="37">
        <f t="shared" si="30"/>
        <v>1.6</v>
      </c>
      <c r="Q58" s="37">
        <f>INT(INDEX([1]等级属性!B$4:B$203,MATCH($AC58,[1]等级属性!$A$4:$A$203,0))*V58/10000)</f>
        <v>260</v>
      </c>
      <c r="R58" s="37">
        <f>INT(INDEX([1]等级属性!C$4:C$203,MATCH($AC58,[1]等级属性!$A$4:$A$203,0))*W58/10000)</f>
        <v>0</v>
      </c>
      <c r="S58" s="37">
        <f>INT(INDEX([1]等级属性!D$4:D$203,MATCH($AC58,[1]等级属性!$A$4:$A$203,0))*X58/10000)</f>
        <v>588</v>
      </c>
      <c r="T58" s="37">
        <f>INT(INDEX([1]等级属性!E$4:E$203,MATCH($AC58,[1]等级属性!$A$4:$A$203,0))*Y58/10000)</f>
        <v>171</v>
      </c>
      <c r="U58" s="37"/>
      <c r="V58" s="37">
        <f t="array" ref="V58">INDEX(单位特点规划!D$2:D$37,MATCH($A58,单位特点规划!$A$2:$A$37,0))</f>
        <v>20000</v>
      </c>
      <c r="W58" s="37">
        <f t="array" ref="W58">INDEX(单位特点规划!E$2:E$37,MATCH($A58,单位特点规划!$A$2:$A$37,0))</f>
        <v>0</v>
      </c>
      <c r="X58" s="37">
        <f t="array" ref="X58">INDEX(单位特点规划!F$2:F$37,MATCH($A58,单位特点规划!$A$2:$A$37,0))</f>
        <v>15100</v>
      </c>
      <c r="Y58" s="37">
        <f t="array" ref="Y58">INDEX(单位特点规划!G$2:G$37,MATCH($A58,单位特点规划!$A$2:$A$37,0))</f>
        <v>19300</v>
      </c>
      <c r="Z58" s="37"/>
      <c r="AA58" s="37">
        <f t="shared" ref="AA58:AA64" si="60">1</f>
        <v>1</v>
      </c>
      <c r="AB58" s="37">
        <f>INT(INDEX([3]进阶属性!$C$2:$C$19,MATCH(B58,[3]进阶属性!$A$2:$A$19,0))/2*AH58)</f>
        <v>450</v>
      </c>
      <c r="AC58" s="37">
        <f t="shared" si="31"/>
        <v>10</v>
      </c>
      <c r="AD58" s="37">
        <f>INT((INDEX([3]标准单位!$J$2:$J$201,MATCH($AC58,[3]标准单位!$A$2:$A$201,0))*AE58)/(1-AE58))</f>
        <v>0</v>
      </c>
      <c r="AE58" s="37">
        <f t="shared" si="59"/>
        <v>0</v>
      </c>
      <c r="AF58" s="83">
        <f>AG58/AG$4</f>
        <v>0.67619079114168201</v>
      </c>
      <c r="AG58" s="37">
        <f t="shared" si="44"/>
        <v>97.368253968253995</v>
      </c>
      <c r="AH58" s="37">
        <f t="array" ref="AH58">INDEX([4]Sheet1!H$2:H$36,MATCH($H58,[4]Sheet1!$A$2:$A$36,0))</f>
        <v>3</v>
      </c>
      <c r="AI58">
        <f>INDEX([4]Sheet1!T$2:T$36,MATCH($H58,[4]Sheet1!$A$2:$A$36,0))</f>
        <v>0</v>
      </c>
      <c r="AJ58">
        <f>INDEX([4]Sheet1!U$2:U$36,MATCH($H58,[4]Sheet1!$A$2:$A$36,0))</f>
        <v>11.2</v>
      </c>
      <c r="AK58">
        <f>INDEX([4]Sheet1!V$2:V$36,MATCH($H58,[4]Sheet1!$A$2:$A$36,0))</f>
        <v>0</v>
      </c>
      <c r="AL58">
        <f>INDEX([4]Sheet1!W$2:W$36,MATCH($H58,[4]Sheet1!$A$2:$A$36,0))</f>
        <v>35.714285714285701</v>
      </c>
      <c r="AM58" s="2">
        <f>INDEX([4]Sheet1!N$2:N$36,MATCH($H58,[4]Sheet1!$A$2:$A$36,0))</f>
        <v>4200</v>
      </c>
      <c r="AN58" s="2" t="str">
        <f>INDEX([4]Sheet1!O$2:O$36,MATCH($H58,[4]Sheet1!$A$2:$A$36,0))</f>
        <v/>
      </c>
    </row>
    <row r="59" spans="1:40" ht="14.25">
      <c r="A59" s="67">
        <v>1004</v>
      </c>
      <c r="B59" s="73">
        <v>2</v>
      </c>
      <c r="C59" s="78" t="str">
        <f t="shared" si="1"/>
        <v>{10112,5},{21004,5}</v>
      </c>
      <c r="D59" s="78">
        <v>5000</v>
      </c>
      <c r="E59" s="79">
        <v>18</v>
      </c>
      <c r="F59" s="78" t="str">
        <f t="shared" si="2"/>
        <v>{1,1147},{2,507},{6,334}</v>
      </c>
      <c r="G59" s="78">
        <f t="shared" si="58"/>
        <v>1</v>
      </c>
      <c r="H59" s="67" t="s">
        <v>175</v>
      </c>
      <c r="I59" s="37">
        <f t="array" ref="I59">INDEX([1]英雄界面!$I$4:$I$41,MATCH(A59,[1]英雄界面!$A$4:$A$41,0))</f>
        <v>85</v>
      </c>
      <c r="J59" s="37">
        <f t="shared" si="57"/>
        <v>1</v>
      </c>
      <c r="K59" s="37">
        <f>CHOOSE(J59,INDEX([2]勋章!$I$7:$I$24,MATCH($B59,[2]勋章!$G$7:$G$24,0)),INDEX([2]勋章!$M$7:$M$24,MATCH($B59,[2]勋章!$G$7:$G$24,0)),INDEX([2]勋章!$P$7:$P$24,MATCH($B59,[2]勋章!$G$7:$G$24,0)),INDEX([2]勋章!$S$7:$S$24,MATCH($B59,[2]勋章!$G$7:$G$24,0)))</f>
        <v>10112</v>
      </c>
      <c r="L59" s="37">
        <f t="array" ref="L59">INDEX([2]图纸掉落!$H$4:$H$38,MATCH(H59,[2]图纸掉落!$G$4:$G$38,0))</f>
        <v>21004</v>
      </c>
      <c r="M59" s="37">
        <f t="shared" si="52"/>
        <v>5</v>
      </c>
      <c r="N59" s="37">
        <f t="shared" si="29"/>
        <v>5</v>
      </c>
      <c r="O59" s="47">
        <f>INDEX([1]英雄界面!$J$4:$J$41,MATCH(A59,[1]英雄界面!$A$4:$A$41,0))/2</f>
        <v>2</v>
      </c>
      <c r="P59" s="37">
        <f t="shared" si="30"/>
        <v>1.5</v>
      </c>
      <c r="Q59" s="37">
        <f>INT(INDEX([1]等级属性!B$4:B$203,MATCH($AC59,[1]等级属性!$A$4:$A$203,0))*V59/10000)</f>
        <v>338</v>
      </c>
      <c r="R59" s="37">
        <f>INT(INDEX([1]等级属性!C$4:C$203,MATCH($AC59,[1]等级属性!$A$4:$A$203,0))*W59/10000)</f>
        <v>0</v>
      </c>
      <c r="S59" s="37">
        <f>INT(INDEX([1]等级属性!D$4:D$203,MATCH($AC59,[1]等级属性!$A$4:$A$203,0))*X59/10000)</f>
        <v>765</v>
      </c>
      <c r="T59" s="37">
        <f>INT(INDEX([1]等级属性!E$4:E$203,MATCH($AC59,[1]等级属性!$A$4:$A$203,0))*Y59/10000)</f>
        <v>223</v>
      </c>
      <c r="U59" s="37"/>
      <c r="V59" s="37">
        <f t="array" ref="V59">INDEX(单位特点规划!D$2:D$37,MATCH($A59,单位特点规划!$A$2:$A$37,0))</f>
        <v>20000</v>
      </c>
      <c r="W59" s="37">
        <f t="array" ref="W59">INDEX(单位特点规划!E$2:E$37,MATCH($A59,单位特点规划!$A$2:$A$37,0))</f>
        <v>0</v>
      </c>
      <c r="X59" s="37">
        <f t="array" ref="X59">INDEX(单位特点规划!F$2:F$37,MATCH($A59,单位特点规划!$A$2:$A$37,0))</f>
        <v>15100</v>
      </c>
      <c r="Y59" s="37">
        <f t="array" ref="Y59">INDEX(单位特点规划!G$2:G$37,MATCH($A59,单位特点规划!$A$2:$A$37,0))</f>
        <v>19300</v>
      </c>
      <c r="Z59" s="37"/>
      <c r="AA59" s="37">
        <f t="shared" si="60"/>
        <v>1</v>
      </c>
      <c r="AB59" s="37">
        <f>INT(INDEX([3]进阶属性!$C$2:$C$19,MATCH(B59,[3]进阶属性!$A$2:$A$19,0))/2*AH59)</f>
        <v>585</v>
      </c>
      <c r="AC59" s="37">
        <f t="shared" si="31"/>
        <v>20</v>
      </c>
      <c r="AD59" s="37">
        <f>INT((INDEX([3]标准单位!$J$2:$J$201,MATCH($AC59,[3]标准单位!$A$2:$A$201,0))*AE59)/(1-AE59))</f>
        <v>0</v>
      </c>
      <c r="AE59" s="37">
        <f t="shared" si="59"/>
        <v>0</v>
      </c>
      <c r="AF59" s="83">
        <f>AG59/AG$5</f>
        <v>0.67665335673169003</v>
      </c>
      <c r="AG59" s="37">
        <f t="shared" si="44"/>
        <v>126.692063492063</v>
      </c>
      <c r="AH59" s="37">
        <f t="array" ref="AH59">INDEX([4]Sheet1!H$2:H$36,MATCH($H59,[4]Sheet1!$A$2:$A$36,0))</f>
        <v>3</v>
      </c>
      <c r="AI59">
        <f>INDEX([4]Sheet1!T$2:T$36,MATCH($H59,[4]Sheet1!$A$2:$A$36,0))</f>
        <v>0</v>
      </c>
      <c r="AJ59">
        <f>INDEX([4]Sheet1!U$2:U$36,MATCH($H59,[4]Sheet1!$A$2:$A$36,0))</f>
        <v>11.2</v>
      </c>
      <c r="AK59">
        <f>INDEX([4]Sheet1!V$2:V$36,MATCH($H59,[4]Sheet1!$A$2:$A$36,0))</f>
        <v>0</v>
      </c>
      <c r="AL59">
        <f>INDEX([4]Sheet1!W$2:W$36,MATCH($H59,[4]Sheet1!$A$2:$A$36,0))</f>
        <v>35.714285714285701</v>
      </c>
      <c r="AM59" s="2">
        <f>INDEX([4]Sheet1!N$2:N$36,MATCH($H59,[4]Sheet1!$A$2:$A$36,0))</f>
        <v>4200</v>
      </c>
      <c r="AN59" s="2" t="str">
        <f>INDEX([4]Sheet1!O$2:O$36,MATCH($H59,[4]Sheet1!$A$2:$A$36,0))</f>
        <v/>
      </c>
    </row>
    <row r="60" spans="1:40" ht="14.25">
      <c r="A60" s="67">
        <v>1004</v>
      </c>
      <c r="B60" s="73">
        <v>3</v>
      </c>
      <c r="C60" s="78" t="str">
        <f t="shared" si="1"/>
        <v>{10113,7},{21004,8}</v>
      </c>
      <c r="D60" s="78">
        <v>10000</v>
      </c>
      <c r="E60" s="79">
        <v>25</v>
      </c>
      <c r="F60" s="78" t="str">
        <f t="shared" si="2"/>
        <v>{1,1388},{2,613},{6,410}</v>
      </c>
      <c r="G60" s="78">
        <f t="shared" si="58"/>
        <v>1</v>
      </c>
      <c r="H60" s="67" t="s">
        <v>175</v>
      </c>
      <c r="I60" s="37">
        <f t="array" ref="I60">INDEX([1]英雄界面!$I$4:$I$41,MATCH(A60,[1]英雄界面!$A$4:$A$41,0))</f>
        <v>85</v>
      </c>
      <c r="J60" s="37">
        <f t="shared" si="57"/>
        <v>1</v>
      </c>
      <c r="K60" s="37">
        <f>CHOOSE(J60,INDEX([2]勋章!$I$7:$I$24,MATCH($B60,[2]勋章!$G$7:$G$24,0)),INDEX([2]勋章!$M$7:$M$24,MATCH($B60,[2]勋章!$G$7:$G$24,0)),INDEX([2]勋章!$P$7:$P$24,MATCH($B60,[2]勋章!$G$7:$G$24,0)),INDEX([2]勋章!$S$7:$S$24,MATCH($B60,[2]勋章!$G$7:$G$24,0)))</f>
        <v>10113</v>
      </c>
      <c r="L60" s="37">
        <f t="array" ref="L60">INDEX([2]图纸掉落!$H$4:$H$38,MATCH(H60,[2]图纸掉落!$G$4:$G$38,0))</f>
        <v>21004</v>
      </c>
      <c r="M60" s="37">
        <f t="shared" si="52"/>
        <v>7</v>
      </c>
      <c r="N60" s="37">
        <f t="shared" si="29"/>
        <v>8</v>
      </c>
      <c r="O60" s="47">
        <f>INDEX([1]英雄界面!$J$4:$J$41,MATCH(A60,[1]英雄界面!$A$4:$A$41,0))/2</f>
        <v>2</v>
      </c>
      <c r="P60" s="37">
        <f t="shared" si="30"/>
        <v>1.4</v>
      </c>
      <c r="Q60" s="37">
        <f>INT(INDEX([1]等级属性!B$4:B$203,MATCH($AC60,[1]等级属性!$A$4:$A$203,0))*V60/10000)</f>
        <v>438</v>
      </c>
      <c r="R60" s="37">
        <f>INT(INDEX([1]等级属性!C$4:C$203,MATCH($AC60,[1]等级属性!$A$4:$A$203,0))*W60/10000)</f>
        <v>0</v>
      </c>
      <c r="S60" s="37">
        <f>INT(INDEX([1]等级属性!D$4:D$203,MATCH($AC60,[1]等级属性!$A$4:$A$203,0))*X60/10000)</f>
        <v>992</v>
      </c>
      <c r="T60" s="37">
        <f>INT(INDEX([1]等级属性!E$4:E$203,MATCH($AC60,[1]等级属性!$A$4:$A$203,0))*Y60/10000)</f>
        <v>293</v>
      </c>
      <c r="U60" s="37"/>
      <c r="V60" s="37">
        <f t="array" ref="V60">INDEX(单位特点规划!D$2:D$37,MATCH($A60,单位特点规划!$A$2:$A$37,0))</f>
        <v>20000</v>
      </c>
      <c r="W60" s="37">
        <f t="array" ref="W60">INDEX(单位特点规划!E$2:E$37,MATCH($A60,单位特点规划!$A$2:$A$37,0))</f>
        <v>0</v>
      </c>
      <c r="X60" s="37">
        <f t="array" ref="X60">INDEX(单位特点规划!F$2:F$37,MATCH($A60,单位特点规划!$A$2:$A$37,0))</f>
        <v>15100</v>
      </c>
      <c r="Y60" s="37">
        <f t="array" ref="Y60">INDEX(单位特点规划!G$2:G$37,MATCH($A60,单位特点规划!$A$2:$A$37,0))</f>
        <v>19300</v>
      </c>
      <c r="Z60" s="37"/>
      <c r="AA60" s="37">
        <f t="shared" si="60"/>
        <v>1</v>
      </c>
      <c r="AB60" s="37">
        <f>INT(INDEX([3]进阶属性!$C$2:$C$19,MATCH(B60,[3]进阶属性!$A$2:$A$19,0))/2*AH60)</f>
        <v>760</v>
      </c>
      <c r="AC60" s="37">
        <f t="shared" si="31"/>
        <v>30</v>
      </c>
      <c r="AD60" s="37">
        <f>INT((INDEX([3]标准单位!$J$2:$J$201,MATCH($AC60,[3]标准单位!$A$2:$A$201,0))*AE60)/(1-AE60))</f>
        <v>0</v>
      </c>
      <c r="AE60" s="37">
        <f t="shared" si="59"/>
        <v>0</v>
      </c>
      <c r="AF60" s="83">
        <f>AG60/AG$6</f>
        <v>0.67661555133402496</v>
      </c>
      <c r="AG60" s="37">
        <f t="shared" si="44"/>
        <v>164.51746031746001</v>
      </c>
      <c r="AH60" s="37">
        <f t="array" ref="AH60">INDEX([4]Sheet1!H$2:H$36,MATCH($H60,[4]Sheet1!$A$2:$A$36,0))</f>
        <v>3</v>
      </c>
      <c r="AI60">
        <f>INDEX([4]Sheet1!T$2:T$36,MATCH($H60,[4]Sheet1!$A$2:$A$36,0))</f>
        <v>0</v>
      </c>
      <c r="AJ60">
        <f>INDEX([4]Sheet1!U$2:U$36,MATCH($H60,[4]Sheet1!$A$2:$A$36,0))</f>
        <v>11.2</v>
      </c>
      <c r="AK60">
        <f>INDEX([4]Sheet1!V$2:V$36,MATCH($H60,[4]Sheet1!$A$2:$A$36,0))</f>
        <v>0</v>
      </c>
      <c r="AL60">
        <f>INDEX([4]Sheet1!W$2:W$36,MATCH($H60,[4]Sheet1!$A$2:$A$36,0))</f>
        <v>35.714285714285701</v>
      </c>
      <c r="AM60" s="2">
        <f>INDEX([4]Sheet1!N$2:N$36,MATCH($H60,[4]Sheet1!$A$2:$A$36,0))</f>
        <v>4200</v>
      </c>
      <c r="AN60" s="2" t="str">
        <f>INDEX([4]Sheet1!O$2:O$36,MATCH($H60,[4]Sheet1!$A$2:$A$36,0))</f>
        <v/>
      </c>
    </row>
    <row r="61" spans="1:40" ht="14.25">
      <c r="A61" s="67">
        <v>1004</v>
      </c>
      <c r="B61" s="73">
        <v>4</v>
      </c>
      <c r="C61" s="78" t="str">
        <f t="shared" si="1"/>
        <v>{10114,10},{21004,12}</v>
      </c>
      <c r="D61" s="78">
        <v>80000</v>
      </c>
      <c r="E61" s="79">
        <v>30</v>
      </c>
      <c r="F61" s="78" t="str">
        <f t="shared" si="2"/>
        <v>{1,1478},{2,652},{6,430}</v>
      </c>
      <c r="G61" s="78">
        <f t="shared" si="58"/>
        <v>1</v>
      </c>
      <c r="H61" s="67" t="s">
        <v>175</v>
      </c>
      <c r="I61" s="37">
        <f t="array" ref="I61">INDEX([1]英雄界面!$I$4:$I$41,MATCH(A61,[1]英雄界面!$A$4:$A$41,0))</f>
        <v>85</v>
      </c>
      <c r="J61" s="37">
        <f t="shared" si="57"/>
        <v>1</v>
      </c>
      <c r="K61" s="37">
        <f>CHOOSE(J61,INDEX([2]勋章!$I$7:$I$24,MATCH($B61,[2]勋章!$G$7:$G$24,0)),INDEX([2]勋章!$M$7:$M$24,MATCH($B61,[2]勋章!$G$7:$G$24,0)),INDEX([2]勋章!$P$7:$P$24,MATCH($B61,[2]勋章!$G$7:$G$24,0)),INDEX([2]勋章!$S$7:$S$24,MATCH($B61,[2]勋章!$G$7:$G$24,0)))</f>
        <v>10114</v>
      </c>
      <c r="L61" s="37">
        <f t="array" ref="L61">INDEX([2]图纸掉落!$H$4:$H$38,MATCH(H61,[2]图纸掉落!$G$4:$G$38,0))</f>
        <v>21004</v>
      </c>
      <c r="M61" s="37">
        <f t="shared" si="52"/>
        <v>10</v>
      </c>
      <c r="N61" s="37">
        <f t="shared" si="29"/>
        <v>12</v>
      </c>
      <c r="O61" s="47">
        <f>INDEX([1]英雄界面!$J$4:$J$41,MATCH(A61,[1]英雄界面!$A$4:$A$41,0))/2</f>
        <v>2</v>
      </c>
      <c r="P61" s="37">
        <f t="shared" si="30"/>
        <v>1.3</v>
      </c>
      <c r="Q61" s="37">
        <f>INT(INDEX([1]等级属性!B$4:B$203,MATCH($AC61,[1]等级属性!$A$4:$A$203,0))*V61/10000)</f>
        <v>502</v>
      </c>
      <c r="R61" s="37">
        <f>INT(INDEX([1]等级属性!C$4:C$203,MATCH($AC61,[1]等级属性!$A$4:$A$203,0))*W61/10000)</f>
        <v>0</v>
      </c>
      <c r="S61" s="37">
        <f>INT(INDEX([1]等级属性!D$4:D$203,MATCH($AC61,[1]等级属性!$A$4:$A$203,0))*X61/10000)</f>
        <v>1137</v>
      </c>
      <c r="T61" s="37">
        <f>INT(INDEX([1]等级属性!E$4:E$203,MATCH($AC61,[1]等级属性!$A$4:$A$203,0))*Y61/10000)</f>
        <v>331</v>
      </c>
      <c r="U61" s="37"/>
      <c r="V61" s="37">
        <f t="array" ref="V61">INDEX(单位特点规划!D$2:D$37,MATCH($A61,单位特点规划!$A$2:$A$37,0))</f>
        <v>20000</v>
      </c>
      <c r="W61" s="37">
        <f t="array" ref="W61">INDEX(单位特点规划!E$2:E$37,MATCH($A61,单位特点规划!$A$2:$A$37,0))</f>
        <v>0</v>
      </c>
      <c r="X61" s="37">
        <f t="array" ref="X61">INDEX(单位特点规划!F$2:F$37,MATCH($A61,单位特点规划!$A$2:$A$37,0))</f>
        <v>15100</v>
      </c>
      <c r="Y61" s="37">
        <f t="array" ref="Y61">INDEX(单位特点规划!G$2:G$37,MATCH($A61,单位特点规划!$A$2:$A$37,0))</f>
        <v>19300</v>
      </c>
      <c r="Z61" s="37"/>
      <c r="AA61" s="37">
        <f t="shared" si="60"/>
        <v>1</v>
      </c>
      <c r="AB61" s="37">
        <f>INT(INDEX([3]进阶属性!$C$2:$C$19,MATCH(B61,[3]进阶属性!$A$2:$A$19,0))/2*AH61)</f>
        <v>985</v>
      </c>
      <c r="AC61" s="37">
        <f t="shared" si="31"/>
        <v>35</v>
      </c>
      <c r="AD61" s="37">
        <f>INT((INDEX([3]标准单位!$J$2:$J$201,MATCH($AC61,[3]标准单位!$A$2:$A$201,0))*AE61)/(1-AE61))</f>
        <v>0</v>
      </c>
      <c r="AE61" s="37">
        <f t="shared" si="59"/>
        <v>0</v>
      </c>
      <c r="AF61" s="83">
        <f>AG61/AG$7</f>
        <v>0.67633908203303195</v>
      </c>
      <c r="AG61" s="37">
        <f t="shared" si="44"/>
        <v>188.24126984127</v>
      </c>
      <c r="AH61" s="37">
        <f t="array" ref="AH61">INDEX([4]Sheet1!H$2:H$36,MATCH($H61,[4]Sheet1!$A$2:$A$36,0))</f>
        <v>3</v>
      </c>
      <c r="AI61">
        <f>INDEX([4]Sheet1!T$2:T$36,MATCH($H61,[4]Sheet1!$A$2:$A$36,0))</f>
        <v>0</v>
      </c>
      <c r="AJ61">
        <f>INDEX([4]Sheet1!U$2:U$36,MATCH($H61,[4]Sheet1!$A$2:$A$36,0))</f>
        <v>11.2</v>
      </c>
      <c r="AK61">
        <f>INDEX([4]Sheet1!V$2:V$36,MATCH($H61,[4]Sheet1!$A$2:$A$36,0))</f>
        <v>0</v>
      </c>
      <c r="AL61">
        <f>INDEX([4]Sheet1!W$2:W$36,MATCH($H61,[4]Sheet1!$A$2:$A$36,0))</f>
        <v>35.714285714285701</v>
      </c>
      <c r="AM61" s="2">
        <f>INDEX([4]Sheet1!N$2:N$36,MATCH($H61,[4]Sheet1!$A$2:$A$36,0))</f>
        <v>4200</v>
      </c>
      <c r="AN61" s="2" t="str">
        <f>INDEX([4]Sheet1!O$2:O$36,MATCH($H61,[4]Sheet1!$A$2:$A$36,0))</f>
        <v/>
      </c>
    </row>
    <row r="62" spans="1:40" ht="14.25">
      <c r="A62" s="67">
        <v>1004</v>
      </c>
      <c r="B62" s="73">
        <v>5</v>
      </c>
      <c r="C62" s="78" t="str">
        <f t="shared" si="1"/>
        <v>{10115,15},{21004,15}</v>
      </c>
      <c r="D62" s="78">
        <v>150000</v>
      </c>
      <c r="E62" s="79">
        <v>37</v>
      </c>
      <c r="F62" s="78" t="str">
        <f t="shared" si="2"/>
        <v>{1,1543},{2,681},{6,451}</v>
      </c>
      <c r="G62" s="78">
        <f t="shared" si="58"/>
        <v>1</v>
      </c>
      <c r="H62" s="67" t="s">
        <v>175</v>
      </c>
      <c r="I62" s="37">
        <f t="array" ref="I62">INDEX([1]英雄界面!$I$4:$I$41,MATCH(A62,[1]英雄界面!$A$4:$A$41,0))</f>
        <v>85</v>
      </c>
      <c r="J62" s="37">
        <f t="shared" si="57"/>
        <v>1</v>
      </c>
      <c r="K62" s="37">
        <f>CHOOSE(J62,INDEX([2]勋章!$I$7:$I$24,MATCH($B62,[2]勋章!$G$7:$G$24,0)),INDEX([2]勋章!$M$7:$M$24,MATCH($B62,[2]勋章!$G$7:$G$24,0)),INDEX([2]勋章!$P$7:$P$24,MATCH($B62,[2]勋章!$G$7:$G$24,0)),INDEX([2]勋章!$S$7:$S$24,MATCH($B62,[2]勋章!$G$7:$G$24,0)))</f>
        <v>10115</v>
      </c>
      <c r="L62" s="37">
        <f t="array" ref="L62">INDEX([2]图纸掉落!$H$4:$H$38,MATCH(H62,[2]图纸掉落!$G$4:$G$38,0))</f>
        <v>21004</v>
      </c>
      <c r="M62" s="37">
        <f t="shared" si="52"/>
        <v>15</v>
      </c>
      <c r="N62" s="37">
        <f t="shared" si="29"/>
        <v>15</v>
      </c>
      <c r="O62" s="47">
        <f>INDEX([1]英雄界面!$J$4:$J$41,MATCH(A62,[1]英雄界面!$A$4:$A$41,0))/2</f>
        <v>2</v>
      </c>
      <c r="P62" s="37">
        <f t="shared" si="30"/>
        <v>1.2</v>
      </c>
      <c r="Q62" s="37">
        <f>INT(INDEX([1]等级属性!B$4:B$203,MATCH($AC62,[1]等级属性!$A$4:$A$203,0))*V62/10000)</f>
        <v>568</v>
      </c>
      <c r="R62" s="37">
        <f>INT(INDEX([1]等级属性!C$4:C$203,MATCH($AC62,[1]等级属性!$A$4:$A$203,0))*W62/10000)</f>
        <v>0</v>
      </c>
      <c r="S62" s="37">
        <f>INT(INDEX([1]等级属性!D$4:D$203,MATCH($AC62,[1]等级属性!$A$4:$A$203,0))*X62/10000)</f>
        <v>1286</v>
      </c>
      <c r="T62" s="37">
        <f>INT(INDEX([1]等级属性!E$4:E$203,MATCH($AC62,[1]等级属性!$A$4:$A$203,0))*Y62/10000)</f>
        <v>376</v>
      </c>
      <c r="U62" s="37"/>
      <c r="V62" s="37">
        <f t="array" ref="V62">INDEX(单位特点规划!D$2:D$37,MATCH($A62,单位特点规划!$A$2:$A$37,0))</f>
        <v>20000</v>
      </c>
      <c r="W62" s="37">
        <f t="array" ref="W62">INDEX(单位特点规划!E$2:E$37,MATCH($A62,单位特点规划!$A$2:$A$37,0))</f>
        <v>0</v>
      </c>
      <c r="X62" s="37">
        <f t="array" ref="X62">INDEX(单位特点规划!F$2:F$37,MATCH($A62,单位特点规划!$A$2:$A$37,0))</f>
        <v>15100</v>
      </c>
      <c r="Y62" s="37">
        <f t="array" ref="Y62">INDEX(单位特点规划!G$2:G$37,MATCH($A62,单位特点规划!$A$2:$A$37,0))</f>
        <v>19300</v>
      </c>
      <c r="Z62" s="37"/>
      <c r="AA62" s="37">
        <f t="shared" si="60"/>
        <v>1</v>
      </c>
      <c r="AB62" s="37">
        <f>INT(INDEX([3]进阶属性!$C$2:$C$19,MATCH(B62,[3]进阶属性!$A$2:$A$19,0))/2*AH62)</f>
        <v>1278</v>
      </c>
      <c r="AC62" s="37">
        <f t="shared" si="31"/>
        <v>40</v>
      </c>
      <c r="AD62" s="37">
        <f>INT((INDEX([3]标准单位!$J$2:$J$201,MATCH($AC62,[3]标准单位!$A$2:$A$201,0))*AE62)/(1-AE62))</f>
        <v>0</v>
      </c>
      <c r="AE62" s="37">
        <f t="shared" si="59"/>
        <v>0</v>
      </c>
      <c r="AF62" s="83">
        <f>AG62/AG$8</f>
        <v>0.67650587227178804</v>
      </c>
      <c r="AG62" s="37">
        <f t="shared" si="44"/>
        <v>213.03492063492101</v>
      </c>
      <c r="AH62" s="37">
        <f t="array" ref="AH62">INDEX([4]Sheet1!H$2:H$36,MATCH($H62,[4]Sheet1!$A$2:$A$36,0))</f>
        <v>3</v>
      </c>
      <c r="AI62">
        <f>INDEX([4]Sheet1!T$2:T$36,MATCH($H62,[4]Sheet1!$A$2:$A$36,0))</f>
        <v>0</v>
      </c>
      <c r="AJ62">
        <f>INDEX([4]Sheet1!U$2:U$36,MATCH($H62,[4]Sheet1!$A$2:$A$36,0))</f>
        <v>11.2</v>
      </c>
      <c r="AK62">
        <f>INDEX([4]Sheet1!V$2:V$36,MATCH($H62,[4]Sheet1!$A$2:$A$36,0))</f>
        <v>0</v>
      </c>
      <c r="AL62">
        <f>INDEX([4]Sheet1!W$2:W$36,MATCH($H62,[4]Sheet1!$A$2:$A$36,0))</f>
        <v>35.714285714285701</v>
      </c>
      <c r="AM62" s="2">
        <f>INDEX([4]Sheet1!N$2:N$36,MATCH($H62,[4]Sheet1!$A$2:$A$36,0))</f>
        <v>4200</v>
      </c>
      <c r="AN62" s="2" t="str">
        <f>INDEX([4]Sheet1!O$2:O$36,MATCH($H62,[4]Sheet1!$A$2:$A$36,0))</f>
        <v/>
      </c>
    </row>
    <row r="63" spans="1:40" ht="14.25">
      <c r="A63" s="67">
        <v>1004</v>
      </c>
      <c r="B63" s="73">
        <v>6</v>
      </c>
      <c r="C63" s="78" t="str">
        <f t="shared" si="1"/>
        <v>{10116,20},{21004,16}</v>
      </c>
      <c r="D63" s="78">
        <v>250000</v>
      </c>
      <c r="E63" s="79">
        <v>42</v>
      </c>
      <c r="F63" s="78" t="str">
        <f t="shared" si="2"/>
        <v>{1,1623},{2,717},{6,477}</v>
      </c>
      <c r="G63" s="78">
        <f t="shared" si="58"/>
        <v>1</v>
      </c>
      <c r="H63" s="67" t="s">
        <v>175</v>
      </c>
      <c r="I63" s="37">
        <f t="array" ref="I63">INDEX([1]英雄界面!$I$4:$I$41,MATCH(A63,[1]英雄界面!$A$4:$A$41,0))</f>
        <v>85</v>
      </c>
      <c r="J63" s="37">
        <f t="shared" si="57"/>
        <v>1</v>
      </c>
      <c r="K63" s="37">
        <f>CHOOSE(J63,INDEX([2]勋章!$I$7:$I$24,MATCH($B63,[2]勋章!$G$7:$G$24,0)),INDEX([2]勋章!$M$7:$M$24,MATCH($B63,[2]勋章!$G$7:$G$24,0)),INDEX([2]勋章!$P$7:$P$24,MATCH($B63,[2]勋章!$G$7:$G$24,0)),INDEX([2]勋章!$S$7:$S$24,MATCH($B63,[2]勋章!$G$7:$G$24,0)))</f>
        <v>10116</v>
      </c>
      <c r="L63" s="37">
        <f t="array" ref="L63">INDEX([2]图纸掉落!$H$4:$H$38,MATCH(H63,[2]图纸掉落!$G$4:$G$38,0))</f>
        <v>21004</v>
      </c>
      <c r="M63" s="37">
        <f t="shared" si="52"/>
        <v>20</v>
      </c>
      <c r="N63" s="37">
        <f t="shared" si="29"/>
        <v>16</v>
      </c>
      <c r="O63" s="47">
        <f>INDEX([1]英雄界面!$J$4:$J$41,MATCH(A63,[1]英雄界面!$A$4:$A$41,0))/2</f>
        <v>2</v>
      </c>
      <c r="P63" s="37">
        <f t="shared" si="30"/>
        <v>1.1000000000000001</v>
      </c>
      <c r="Q63" s="37">
        <f>INT(INDEX([1]等级属性!B$4:B$203,MATCH($AC63,[1]等级属性!$A$4:$A$203,0))*V63/10000)</f>
        <v>652</v>
      </c>
      <c r="R63" s="37">
        <f>INT(INDEX([1]等级属性!C$4:C$203,MATCH($AC63,[1]等级属性!$A$4:$A$203,0))*W63/10000)</f>
        <v>0</v>
      </c>
      <c r="S63" s="37">
        <f>INT(INDEX([1]等级属性!D$4:D$203,MATCH($AC63,[1]等级属性!$A$4:$A$203,0))*X63/10000)</f>
        <v>1476</v>
      </c>
      <c r="T63" s="37">
        <f>INT(INDEX([1]等级属性!E$4:E$203,MATCH($AC63,[1]等级属性!$A$4:$A$203,0))*Y63/10000)</f>
        <v>434</v>
      </c>
      <c r="U63" s="37"/>
      <c r="V63" s="37">
        <f t="array" ref="V63">INDEX(单位特点规划!D$2:D$37,MATCH($A63,单位特点规划!$A$2:$A$37,0))</f>
        <v>20000</v>
      </c>
      <c r="W63" s="37">
        <f t="array" ref="W63">INDEX(单位特点规划!E$2:E$37,MATCH($A63,单位特点规划!$A$2:$A$37,0))</f>
        <v>0</v>
      </c>
      <c r="X63" s="37">
        <f t="array" ref="X63">INDEX(单位特点规划!F$2:F$37,MATCH($A63,单位特点规划!$A$2:$A$37,0))</f>
        <v>15100</v>
      </c>
      <c r="Y63" s="37">
        <f t="array" ref="Y63">INDEX(单位特点规划!G$2:G$37,MATCH($A63,单位特点规划!$A$2:$A$37,0))</f>
        <v>19300</v>
      </c>
      <c r="Z63" s="37"/>
      <c r="AA63" s="37">
        <f t="shared" si="60"/>
        <v>1</v>
      </c>
      <c r="AB63" s="37">
        <f>INT(INDEX([3]进阶属性!$C$2:$C$19,MATCH(B63,[3]进阶属性!$A$2:$A$19,0))/2*AH63)</f>
        <v>1660</v>
      </c>
      <c r="AC63" s="37">
        <f t="shared" si="31"/>
        <v>45</v>
      </c>
      <c r="AD63" s="37">
        <f>INT((INDEX([3]标准单位!$J$2:$J$201,MATCH($AC63,[3]标准单位!$A$2:$A$201,0))*AE63)/(1-AE63))</f>
        <v>0</v>
      </c>
      <c r="AE63" s="37">
        <f t="shared" si="59"/>
        <v>0</v>
      </c>
      <c r="AF63" s="83">
        <f>AG63/AG$9</f>
        <v>0.67621228471911499</v>
      </c>
      <c r="AG63" s="37">
        <f t="shared" si="44"/>
        <v>244.679365079365</v>
      </c>
      <c r="AH63" s="37">
        <f t="array" ref="AH63">INDEX([4]Sheet1!H$2:H$36,MATCH($H63,[4]Sheet1!$A$2:$A$36,0))</f>
        <v>3</v>
      </c>
      <c r="AI63">
        <f>INDEX([4]Sheet1!T$2:T$36,MATCH($H63,[4]Sheet1!$A$2:$A$36,0))</f>
        <v>0</v>
      </c>
      <c r="AJ63">
        <f>INDEX([4]Sheet1!U$2:U$36,MATCH($H63,[4]Sheet1!$A$2:$A$36,0))</f>
        <v>11.2</v>
      </c>
      <c r="AK63">
        <f>INDEX([4]Sheet1!V$2:V$36,MATCH($H63,[4]Sheet1!$A$2:$A$36,0))</f>
        <v>0</v>
      </c>
      <c r="AL63">
        <f>INDEX([4]Sheet1!W$2:W$36,MATCH($H63,[4]Sheet1!$A$2:$A$36,0))</f>
        <v>35.714285714285701</v>
      </c>
      <c r="AM63" s="2">
        <f>INDEX([4]Sheet1!N$2:N$36,MATCH($H63,[4]Sheet1!$A$2:$A$36,0))</f>
        <v>4200</v>
      </c>
      <c r="AN63" s="2" t="str">
        <f>INDEX([4]Sheet1!O$2:O$36,MATCH($H63,[4]Sheet1!$A$2:$A$36,0))</f>
        <v/>
      </c>
    </row>
    <row r="64" spans="1:40" ht="14.25">
      <c r="A64" s="67">
        <v>1004</v>
      </c>
      <c r="B64" s="73">
        <v>7</v>
      </c>
      <c r="C64" s="78" t="str">
        <f t="shared" si="1"/>
        <v>{10117,22},{21004,26}</v>
      </c>
      <c r="D64" s="78">
        <v>300000</v>
      </c>
      <c r="E64" s="79">
        <v>47</v>
      </c>
      <c r="F64" s="78" t="str">
        <f t="shared" si="2"/>
        <v>{1,1671},{2,738},{6,494}</v>
      </c>
      <c r="G64" s="78">
        <f t="shared" si="58"/>
        <v>1</v>
      </c>
      <c r="H64" s="67" t="s">
        <v>175</v>
      </c>
      <c r="I64" s="37">
        <f t="array" ref="I64">INDEX([1]英雄界面!$I$4:$I$41,MATCH(A64,[1]英雄界面!$A$4:$A$41,0))</f>
        <v>85</v>
      </c>
      <c r="J64" s="37">
        <f t="shared" ref="J64:J73" si="61">1</f>
        <v>1</v>
      </c>
      <c r="K64" s="37">
        <f>CHOOSE(J64,INDEX([2]勋章!$I$7:$I$24,MATCH($B64,[2]勋章!$G$7:$G$24,0)),INDEX([2]勋章!$M$7:$M$24,MATCH($B64,[2]勋章!$G$7:$G$24,0)),INDEX([2]勋章!$P$7:$P$24,MATCH($B64,[2]勋章!$G$7:$G$24,0)),INDEX([2]勋章!$S$7:$S$24,MATCH($B64,[2]勋章!$G$7:$G$24,0)))</f>
        <v>10117</v>
      </c>
      <c r="L64" s="37">
        <f t="array" ref="L64">INDEX([2]图纸掉落!$H$4:$H$38,MATCH(H64,[2]图纸掉落!$G$4:$G$38,0))</f>
        <v>21004</v>
      </c>
      <c r="M64" s="37">
        <f t="shared" ref="M64" si="62">M46</f>
        <v>22</v>
      </c>
      <c r="N64" s="37">
        <f t="shared" si="29"/>
        <v>26</v>
      </c>
      <c r="O64" s="47">
        <f>INDEX([1]英雄界面!$J$4:$J$41,MATCH(A64,[1]英雄界面!$A$4:$A$41,0))/2</f>
        <v>2</v>
      </c>
      <c r="P64" s="37">
        <f t="shared" si="30"/>
        <v>1</v>
      </c>
      <c r="Q64" s="37">
        <f>INT(INDEX([1]等级属性!B$4:B$203,MATCH($AC64,[1]等级属性!$A$4:$A$203,0))*V64/10000)</f>
        <v>738</v>
      </c>
      <c r="R64" s="37">
        <f>INT(INDEX([1]等级属性!C$4:C$203,MATCH($AC64,[1]等级属性!$A$4:$A$203,0))*W64/10000)</f>
        <v>0</v>
      </c>
      <c r="S64" s="37">
        <f>INT(INDEX([1]等级属性!D$4:D$203,MATCH($AC64,[1]等级属性!$A$4:$A$203,0))*X64/10000)</f>
        <v>1671</v>
      </c>
      <c r="T64" s="37">
        <f>INT(INDEX([1]等级属性!E$4:E$203,MATCH($AC64,[1]等级属性!$A$4:$A$203,0))*Y64/10000)</f>
        <v>494</v>
      </c>
      <c r="U64" s="37"/>
      <c r="V64" s="37">
        <f t="array" ref="V64">INDEX(单位特点规划!D$2:D$37,MATCH($A64,单位特点规划!$A$2:$A$37,0))</f>
        <v>20000</v>
      </c>
      <c r="W64" s="37">
        <f t="array" ref="W64">INDEX(单位特点规划!E$2:E$37,MATCH($A64,单位特点规划!$A$2:$A$37,0))</f>
        <v>0</v>
      </c>
      <c r="X64" s="37">
        <f t="array" ref="X64">INDEX(单位特点规划!F$2:F$37,MATCH($A64,单位特点规划!$A$2:$A$37,0))</f>
        <v>15100</v>
      </c>
      <c r="Y64" s="37">
        <f t="array" ref="Y64">INDEX(单位特点规划!G$2:G$37,MATCH($A64,单位特点规划!$A$2:$A$37,0))</f>
        <v>19300</v>
      </c>
      <c r="Z64" s="37"/>
      <c r="AA64" s="37">
        <f t="shared" si="60"/>
        <v>1</v>
      </c>
      <c r="AB64" s="37">
        <f>INT(INDEX([3]进阶属性!$C$2:$C$19,MATCH(B64,[3]进阶属性!$A$2:$A$19,0))/2*AH64)</f>
        <v>2155</v>
      </c>
      <c r="AC64" s="37">
        <f t="shared" si="31"/>
        <v>50</v>
      </c>
      <c r="AD64" s="37">
        <f>INT((INDEX([3]标准单位!$J$2:$J$201,MATCH($AC64,[3]标准单位!$A$2:$A$201,0))*AE64)/(1-AE64))</f>
        <v>0</v>
      </c>
      <c r="AE64" s="37">
        <f t="shared" si="59"/>
        <v>0</v>
      </c>
      <c r="AF64" s="83">
        <f>AG64/AG$10</f>
        <v>0.67659366717812797</v>
      </c>
      <c r="AG64" s="37">
        <f t="shared" si="44"/>
        <v>277.17142857142898</v>
      </c>
      <c r="AH64" s="37">
        <f t="array" ref="AH64">INDEX([4]Sheet1!H$2:H$36,MATCH($H64,[4]Sheet1!$A$2:$A$36,0))</f>
        <v>3</v>
      </c>
      <c r="AI64">
        <f>INDEX([4]Sheet1!T$2:T$36,MATCH($H64,[4]Sheet1!$A$2:$A$36,0))</f>
        <v>0</v>
      </c>
      <c r="AJ64">
        <f>INDEX([4]Sheet1!U$2:U$36,MATCH($H64,[4]Sheet1!$A$2:$A$36,0))</f>
        <v>11.2</v>
      </c>
      <c r="AK64">
        <f>INDEX([4]Sheet1!V$2:V$36,MATCH($H64,[4]Sheet1!$A$2:$A$36,0))</f>
        <v>0</v>
      </c>
      <c r="AL64">
        <f>INDEX([4]Sheet1!W$2:W$36,MATCH($H64,[4]Sheet1!$A$2:$A$36,0))</f>
        <v>35.714285714285701</v>
      </c>
      <c r="AM64" s="2">
        <f>INDEX([4]Sheet1!N$2:N$36,MATCH($H64,[4]Sheet1!$A$2:$A$36,0))</f>
        <v>4200</v>
      </c>
      <c r="AN64" s="2" t="str">
        <f>INDEX([4]Sheet1!O$2:O$36,MATCH($H64,[4]Sheet1!$A$2:$A$36,0))</f>
        <v/>
      </c>
    </row>
    <row r="65" spans="1:40" ht="14.25">
      <c r="A65" s="67">
        <v>1004</v>
      </c>
      <c r="B65" s="73">
        <v>8</v>
      </c>
      <c r="C65" s="78" t="str">
        <f t="shared" si="1"/>
        <v>{10118,25},{21004,29}</v>
      </c>
      <c r="D65" s="78">
        <v>350000</v>
      </c>
      <c r="E65" s="79">
        <v>52</v>
      </c>
      <c r="F65" s="78" t="str">
        <f t="shared" si="2"/>
        <v>{1,1920},{2,848},{6,565}</v>
      </c>
      <c r="G65" s="78">
        <f t="shared" ref="G65:G74" si="63">1</f>
        <v>1</v>
      </c>
      <c r="H65" s="67" t="s">
        <v>175</v>
      </c>
      <c r="I65" s="37">
        <f t="array" ref="I65">INDEX([1]英雄界面!$I$4:$I$41,MATCH(A65,[1]英雄界面!$A$4:$A$41,0))</f>
        <v>85</v>
      </c>
      <c r="J65" s="37">
        <f t="shared" si="61"/>
        <v>1</v>
      </c>
      <c r="K65" s="37">
        <f>CHOOSE(J65,INDEX([2]勋章!$I$7:$I$24,MATCH($B65,[2]勋章!$G$7:$G$24,0)),INDEX([2]勋章!$M$7:$M$24,MATCH($B65,[2]勋章!$G$7:$G$24,0)),INDEX([2]勋章!$P$7:$P$24,MATCH($B65,[2]勋章!$G$7:$G$24,0)),INDEX([2]勋章!$S$7:$S$24,MATCH($B65,[2]勋章!$G$7:$G$24,0)))</f>
        <v>10118</v>
      </c>
      <c r="L65" s="37">
        <f t="array" ref="L65">INDEX([2]图纸掉落!$H$4:$H$38,MATCH(H65,[2]图纸掉落!$G$4:$G$38,0))</f>
        <v>21004</v>
      </c>
      <c r="M65" s="37">
        <f t="shared" ref="M65:M83" si="64">M47</f>
        <v>25</v>
      </c>
      <c r="N65" s="37">
        <f t="shared" si="29"/>
        <v>29</v>
      </c>
      <c r="O65" s="47">
        <f>INDEX([1]英雄界面!$J$4:$J$41,MATCH(A65,[1]英雄界面!$A$4:$A$41,0))/2</f>
        <v>2</v>
      </c>
      <c r="P65" s="37">
        <f t="shared" si="30"/>
        <v>1</v>
      </c>
      <c r="Q65" s="37">
        <f>INT(INDEX([1]等级属性!B$4:B$203,MATCH($AC65,[1]等级属性!$A$4:$A$203,0))*V65/10000)</f>
        <v>848</v>
      </c>
      <c r="R65" s="37">
        <f>INT(INDEX([1]等级属性!C$4:C$203,MATCH($AC65,[1]等级属性!$A$4:$A$203,0))*W65/10000)</f>
        <v>0</v>
      </c>
      <c r="S65" s="37">
        <f>INT(INDEX([1]等级属性!D$4:D$203,MATCH($AC65,[1]等级属性!$A$4:$A$203,0))*X65/10000)</f>
        <v>1920</v>
      </c>
      <c r="T65" s="37">
        <f>INT(INDEX([1]等级属性!E$4:E$203,MATCH($AC65,[1]等级属性!$A$4:$A$203,0))*Y65/10000)</f>
        <v>565</v>
      </c>
      <c r="U65" s="37"/>
      <c r="V65" s="37">
        <f t="array" ref="V65">INDEX(单位特点规划!D$2:D$37,MATCH($A65,单位特点规划!$A$2:$A$37,0))</f>
        <v>20000</v>
      </c>
      <c r="W65" s="37">
        <f t="array" ref="W65">INDEX(单位特点规划!E$2:E$37,MATCH($A65,单位特点规划!$A$2:$A$37,0))</f>
        <v>0</v>
      </c>
      <c r="X65" s="37">
        <f t="array" ref="X65">INDEX(单位特点规划!F$2:F$37,MATCH($A65,单位特点规划!$A$2:$A$37,0))</f>
        <v>15100</v>
      </c>
      <c r="Y65" s="37">
        <f t="array" ref="Y65">INDEX(单位特点规划!G$2:G$37,MATCH($A65,单位特点规划!$A$2:$A$37,0))</f>
        <v>19300</v>
      </c>
      <c r="Z65" s="37"/>
      <c r="AA65" s="37">
        <f t="shared" ref="AA65:AA75" si="65">1</f>
        <v>1</v>
      </c>
      <c r="AB65" s="37">
        <f>INT(INDEX([3]进阶属性!$C$2:$C$19,MATCH(B65,[3]进阶属性!$A$2:$A$19,0))/2*AH65)</f>
        <v>2799</v>
      </c>
      <c r="AC65" s="37">
        <f t="shared" si="31"/>
        <v>55</v>
      </c>
      <c r="AD65" s="37">
        <f>INT((INDEX([3]标准单位!$J$2:$J$201,MATCH($AC65,[3]标准单位!$A$2:$A$201,0))*AE65)/(1-AE65))</f>
        <v>0</v>
      </c>
      <c r="AE65" s="37">
        <f t="shared" ref="AE65:AE74" si="66">0</f>
        <v>0</v>
      </c>
      <c r="AF65" s="83">
        <f>AG65/AG$11</f>
        <v>0.67619606414977296</v>
      </c>
      <c r="AG65" s="37">
        <f t="shared" si="44"/>
        <v>318.30158730158701</v>
      </c>
      <c r="AH65" s="37">
        <f t="array" ref="AH65">INDEX([4]Sheet1!H$2:H$36,MATCH($H65,[4]Sheet1!$A$2:$A$36,0))</f>
        <v>3</v>
      </c>
      <c r="AI65">
        <f>INDEX([4]Sheet1!T$2:T$36,MATCH($H65,[4]Sheet1!$A$2:$A$36,0))</f>
        <v>0</v>
      </c>
      <c r="AJ65">
        <f>INDEX([4]Sheet1!U$2:U$36,MATCH($H65,[4]Sheet1!$A$2:$A$36,0))</f>
        <v>11.2</v>
      </c>
      <c r="AK65">
        <f>INDEX([4]Sheet1!V$2:V$36,MATCH($H65,[4]Sheet1!$A$2:$A$36,0))</f>
        <v>0</v>
      </c>
      <c r="AL65">
        <f>INDEX([4]Sheet1!W$2:W$36,MATCH($H65,[4]Sheet1!$A$2:$A$36,0))</f>
        <v>35.714285714285701</v>
      </c>
      <c r="AM65" s="2">
        <f>INDEX([4]Sheet1!N$2:N$36,MATCH($H65,[4]Sheet1!$A$2:$A$36,0))</f>
        <v>4200</v>
      </c>
      <c r="AN65" s="2" t="str">
        <f>INDEX([4]Sheet1!O$2:O$36,MATCH($H65,[4]Sheet1!$A$2:$A$36,0))</f>
        <v/>
      </c>
    </row>
    <row r="66" spans="1:40" ht="14.25">
      <c r="A66" s="67">
        <v>1004</v>
      </c>
      <c r="B66" s="73">
        <v>9</v>
      </c>
      <c r="C66" s="78" t="str">
        <f t="shared" si="1"/>
        <v>{10119,27},{21004,30}</v>
      </c>
      <c r="D66" s="78">
        <v>400000</v>
      </c>
      <c r="E66" s="79">
        <v>57</v>
      </c>
      <c r="F66" s="78" t="str">
        <f t="shared" si="2"/>
        <v>{1,2169},{2,958},{6,638}</v>
      </c>
      <c r="G66" s="78">
        <f t="shared" si="63"/>
        <v>1</v>
      </c>
      <c r="H66" s="67" t="s">
        <v>175</v>
      </c>
      <c r="I66" s="37">
        <f t="array" ref="I66">INDEX([1]英雄界面!$I$4:$I$41,MATCH(A66,[1]英雄界面!$A$4:$A$41,0))</f>
        <v>85</v>
      </c>
      <c r="J66" s="37">
        <f t="shared" si="61"/>
        <v>1</v>
      </c>
      <c r="K66" s="37">
        <f>CHOOSE(J66,INDEX([2]勋章!$I$7:$I$24,MATCH($B66,[2]勋章!$G$7:$G$24,0)),INDEX([2]勋章!$M$7:$M$24,MATCH($B66,[2]勋章!$G$7:$G$24,0)),INDEX([2]勋章!$P$7:$P$24,MATCH($B66,[2]勋章!$G$7:$G$24,0)),INDEX([2]勋章!$S$7:$S$24,MATCH($B66,[2]勋章!$G$7:$G$24,0)))</f>
        <v>10119</v>
      </c>
      <c r="L66" s="37">
        <f t="array" ref="L66">INDEX([2]图纸掉落!$H$4:$H$38,MATCH(H66,[2]图纸掉落!$G$4:$G$38,0))</f>
        <v>21004</v>
      </c>
      <c r="M66" s="37">
        <f t="shared" si="64"/>
        <v>27</v>
      </c>
      <c r="N66" s="37">
        <f t="shared" si="29"/>
        <v>30</v>
      </c>
      <c r="O66" s="47">
        <f>INDEX([1]英雄界面!$J$4:$J$41,MATCH(A66,[1]英雄界面!$A$4:$A$41,0))/2</f>
        <v>2</v>
      </c>
      <c r="P66" s="37">
        <f t="shared" si="30"/>
        <v>1</v>
      </c>
      <c r="Q66" s="37">
        <f>INT(INDEX([1]等级属性!B$4:B$203,MATCH($AC66,[1]等级属性!$A$4:$A$203,0))*V66/10000)</f>
        <v>958</v>
      </c>
      <c r="R66" s="37">
        <f>INT(INDEX([1]等级属性!C$4:C$203,MATCH($AC66,[1]等级属性!$A$4:$A$203,0))*W66/10000)</f>
        <v>0</v>
      </c>
      <c r="S66" s="37">
        <f>INT(INDEX([1]等级属性!D$4:D$203,MATCH($AC66,[1]等级属性!$A$4:$A$203,0))*X66/10000)</f>
        <v>2169</v>
      </c>
      <c r="T66" s="37">
        <f>INT(INDEX([1]等级属性!E$4:E$203,MATCH($AC66,[1]等级属性!$A$4:$A$203,0))*Y66/10000)</f>
        <v>638</v>
      </c>
      <c r="U66" s="37"/>
      <c r="V66" s="37">
        <f t="array" ref="V66">INDEX(单位特点规划!D$2:D$37,MATCH($A66,单位特点规划!$A$2:$A$37,0))</f>
        <v>20000</v>
      </c>
      <c r="W66" s="37">
        <f t="array" ref="W66">INDEX(单位特点规划!E$2:E$37,MATCH($A66,单位特点规划!$A$2:$A$37,0))</f>
        <v>0</v>
      </c>
      <c r="X66" s="37">
        <f t="array" ref="X66">INDEX(单位特点规划!F$2:F$37,MATCH($A66,单位特点规划!$A$2:$A$37,0))</f>
        <v>15100</v>
      </c>
      <c r="Y66" s="37">
        <f t="array" ref="Y66">INDEX(单位特点规划!G$2:G$37,MATCH($A66,单位特点规划!$A$2:$A$37,0))</f>
        <v>19300</v>
      </c>
      <c r="Z66" s="37"/>
      <c r="AA66" s="37">
        <f t="shared" si="65"/>
        <v>1</v>
      </c>
      <c r="AB66" s="37">
        <f>INT(INDEX([3]进阶属性!$C$2:$C$19,MATCH(B66,[3]进阶属性!$A$2:$A$19,0))/2*AH66)</f>
        <v>3636</v>
      </c>
      <c r="AC66" s="37">
        <f t="shared" si="31"/>
        <v>60</v>
      </c>
      <c r="AD66" s="37">
        <f>INT((INDEX([3]标准单位!$J$2:$J$201,MATCH($AC66,[3]标准单位!$A$2:$A$201,0))*AE66)/(1-AE66))</f>
        <v>0</v>
      </c>
      <c r="AE66" s="37">
        <f t="shared" si="66"/>
        <v>0</v>
      </c>
      <c r="AF66" s="83">
        <f>AG66/AG$12</f>
        <v>0.67607390893001595</v>
      </c>
      <c r="AG66" s="37">
        <f t="shared" si="44"/>
        <v>359.56507936507899</v>
      </c>
      <c r="AH66" s="37">
        <f t="array" ref="AH66">INDEX([4]Sheet1!H$2:H$36,MATCH($H66,[4]Sheet1!$A$2:$A$36,0))</f>
        <v>3</v>
      </c>
      <c r="AI66">
        <f>INDEX([4]Sheet1!T$2:T$36,MATCH($H66,[4]Sheet1!$A$2:$A$36,0))</f>
        <v>0</v>
      </c>
      <c r="AJ66">
        <f>INDEX([4]Sheet1!U$2:U$36,MATCH($H66,[4]Sheet1!$A$2:$A$36,0))</f>
        <v>11.2</v>
      </c>
      <c r="AK66">
        <f>INDEX([4]Sheet1!V$2:V$36,MATCH($H66,[4]Sheet1!$A$2:$A$36,0))</f>
        <v>0</v>
      </c>
      <c r="AL66">
        <f>INDEX([4]Sheet1!W$2:W$36,MATCH($H66,[4]Sheet1!$A$2:$A$36,0))</f>
        <v>35.714285714285701</v>
      </c>
      <c r="AM66" s="2">
        <f>INDEX([4]Sheet1!N$2:N$36,MATCH($H66,[4]Sheet1!$A$2:$A$36,0))</f>
        <v>4200</v>
      </c>
      <c r="AN66" s="2" t="str">
        <f>INDEX([4]Sheet1!O$2:O$36,MATCH($H66,[4]Sheet1!$A$2:$A$36,0))</f>
        <v/>
      </c>
    </row>
    <row r="67" spans="1:40" ht="14.25">
      <c r="A67" s="67">
        <v>1004</v>
      </c>
      <c r="B67" s="73">
        <v>10</v>
      </c>
      <c r="C67" s="78" t="str">
        <f t="shared" si="1"/>
        <v>{10120,30},{21004,45}</v>
      </c>
      <c r="D67" s="78">
        <v>450000</v>
      </c>
      <c r="E67" s="79">
        <v>62</v>
      </c>
      <c r="F67" s="78" t="str">
        <f t="shared" si="2"/>
        <v>{1,2491},{2,1100},{6,735}</v>
      </c>
      <c r="G67" s="78">
        <f t="shared" si="63"/>
        <v>1</v>
      </c>
      <c r="H67" s="67" t="s">
        <v>175</v>
      </c>
      <c r="I67" s="37">
        <f t="array" ref="I67">INDEX([1]英雄界面!$I$4:$I$41,MATCH(A67,[1]英雄界面!$A$4:$A$41,0))</f>
        <v>85</v>
      </c>
      <c r="J67" s="37">
        <f t="shared" si="61"/>
        <v>1</v>
      </c>
      <c r="K67" s="37">
        <f>CHOOSE(J67,INDEX([2]勋章!$I$7:$I$24,MATCH($B67,[2]勋章!$G$7:$G$24,0)),INDEX([2]勋章!$M$7:$M$24,MATCH($B67,[2]勋章!$G$7:$G$24,0)),INDEX([2]勋章!$P$7:$P$24,MATCH($B67,[2]勋章!$G$7:$G$24,0)),INDEX([2]勋章!$S$7:$S$24,MATCH($B67,[2]勋章!$G$7:$G$24,0)))</f>
        <v>10120</v>
      </c>
      <c r="L67" s="37">
        <f t="array" ref="L67">INDEX([2]图纸掉落!$H$4:$H$38,MATCH(H67,[2]图纸掉落!$G$4:$G$38,0))</f>
        <v>21004</v>
      </c>
      <c r="M67" s="37">
        <f t="shared" si="64"/>
        <v>30</v>
      </c>
      <c r="N67" s="37">
        <f t="shared" si="29"/>
        <v>45</v>
      </c>
      <c r="O67" s="47">
        <f>INDEX([1]英雄界面!$J$4:$J$41,MATCH(A67,[1]英雄界面!$A$4:$A$41,0))/2</f>
        <v>2</v>
      </c>
      <c r="P67" s="37">
        <f t="shared" si="30"/>
        <v>1</v>
      </c>
      <c r="Q67" s="37">
        <f>INT(INDEX([1]等级属性!B$4:B$203,MATCH($AC67,[1]等级属性!$A$4:$A$203,0))*V67/10000)</f>
        <v>1100</v>
      </c>
      <c r="R67" s="37">
        <f>INT(INDEX([1]等级属性!C$4:C$203,MATCH($AC67,[1]等级属性!$A$4:$A$203,0))*W67/10000)</f>
        <v>0</v>
      </c>
      <c r="S67" s="37">
        <f>INT(INDEX([1]等级属性!D$4:D$203,MATCH($AC67,[1]等级属性!$A$4:$A$203,0))*X67/10000)</f>
        <v>2491</v>
      </c>
      <c r="T67" s="37">
        <f>INT(INDEX([1]等级属性!E$4:E$203,MATCH($AC67,[1]等级属性!$A$4:$A$203,0))*Y67/10000)</f>
        <v>735</v>
      </c>
      <c r="U67" s="37"/>
      <c r="V67" s="37">
        <f t="array" ref="V67">INDEX(单位特点规划!D$2:D$37,MATCH($A67,单位特点规划!$A$2:$A$37,0))</f>
        <v>20000</v>
      </c>
      <c r="W67" s="37">
        <f t="array" ref="W67">INDEX(单位特点规划!E$2:E$37,MATCH($A67,单位特点规划!$A$2:$A$37,0))</f>
        <v>0</v>
      </c>
      <c r="X67" s="37">
        <f t="array" ref="X67">INDEX(单位特点规划!F$2:F$37,MATCH($A67,单位特点规划!$A$2:$A$37,0))</f>
        <v>15100</v>
      </c>
      <c r="Y67" s="37">
        <f t="array" ref="Y67">INDEX(单位特点规划!G$2:G$37,MATCH($A67,单位特点规划!$A$2:$A$37,0))</f>
        <v>19300</v>
      </c>
      <c r="Z67" s="37"/>
      <c r="AA67" s="37">
        <f t="shared" si="65"/>
        <v>1</v>
      </c>
      <c r="AB67" s="37">
        <f>INT(INDEX([3]进阶属性!$C$2:$C$19,MATCH(B67,[3]进阶属性!$A$2:$A$19,0))/2*AH67)</f>
        <v>4725</v>
      </c>
      <c r="AC67" s="37">
        <f t="shared" si="31"/>
        <v>65</v>
      </c>
      <c r="AD67" s="37">
        <f>INT((INDEX([3]标准单位!$J$2:$J$201,MATCH($AC67,[3]标准单位!$A$2:$A$201,0))*AE67)/(1-AE67))</f>
        <v>0</v>
      </c>
      <c r="AE67" s="37">
        <f t="shared" si="66"/>
        <v>0</v>
      </c>
      <c r="AF67" s="83">
        <f>AG67/AG$13</f>
        <v>0.67633980201519295</v>
      </c>
      <c r="AG67" s="37">
        <f t="shared" si="44"/>
        <v>413.079365079365</v>
      </c>
      <c r="AH67" s="37">
        <f t="array" ref="AH67">INDEX([4]Sheet1!H$2:H$36,MATCH($H67,[4]Sheet1!$A$2:$A$36,0))</f>
        <v>3</v>
      </c>
      <c r="AI67">
        <f>INDEX([4]Sheet1!T$2:T$36,MATCH($H67,[4]Sheet1!$A$2:$A$36,0))</f>
        <v>0</v>
      </c>
      <c r="AJ67">
        <f>INDEX([4]Sheet1!U$2:U$36,MATCH($H67,[4]Sheet1!$A$2:$A$36,0))</f>
        <v>11.2</v>
      </c>
      <c r="AK67">
        <f>INDEX([4]Sheet1!V$2:V$36,MATCH($H67,[4]Sheet1!$A$2:$A$36,0))</f>
        <v>0</v>
      </c>
      <c r="AL67">
        <f>INDEX([4]Sheet1!W$2:W$36,MATCH($H67,[4]Sheet1!$A$2:$A$36,0))</f>
        <v>35.714285714285701</v>
      </c>
      <c r="AM67" s="2">
        <f>INDEX([4]Sheet1!N$2:N$36,MATCH($H67,[4]Sheet1!$A$2:$A$36,0))</f>
        <v>4200</v>
      </c>
      <c r="AN67" s="2" t="str">
        <f>INDEX([4]Sheet1!O$2:O$36,MATCH($H67,[4]Sheet1!$A$2:$A$36,0))</f>
        <v/>
      </c>
    </row>
    <row r="68" spans="1:40" ht="14.25">
      <c r="A68" s="67">
        <v>1004</v>
      </c>
      <c r="B68" s="73">
        <v>11</v>
      </c>
      <c r="C68" s="78" t="str">
        <f t="shared" si="1"/>
        <v>{10121,32},{21004,61}</v>
      </c>
      <c r="D68" s="78">
        <v>500000</v>
      </c>
      <c r="E68" s="79">
        <v>67</v>
      </c>
      <c r="F68" s="78" t="str">
        <f t="shared" si="2"/>
        <v>{1,2817},{2,1244},{6,831}</v>
      </c>
      <c r="G68" s="78">
        <f t="shared" si="63"/>
        <v>1</v>
      </c>
      <c r="H68" s="67" t="s">
        <v>175</v>
      </c>
      <c r="I68" s="37">
        <f t="array" ref="I68">INDEX([1]英雄界面!$I$4:$I$41,MATCH(A68,[1]英雄界面!$A$4:$A$41,0))</f>
        <v>85</v>
      </c>
      <c r="J68" s="37">
        <f t="shared" si="61"/>
        <v>1</v>
      </c>
      <c r="K68" s="37">
        <f>CHOOSE(J68,INDEX([2]勋章!$I$7:$I$24,MATCH($B68,[2]勋章!$G$7:$G$24,0)),INDEX([2]勋章!$M$7:$M$24,MATCH($B68,[2]勋章!$G$7:$G$24,0)),INDEX([2]勋章!$P$7:$P$24,MATCH($B68,[2]勋章!$G$7:$G$24,0)),INDEX([2]勋章!$S$7:$S$24,MATCH($B68,[2]勋章!$G$7:$G$24,0)))</f>
        <v>10121</v>
      </c>
      <c r="L68" s="37">
        <f t="array" ref="L68">INDEX([2]图纸掉落!$H$4:$H$38,MATCH(H68,[2]图纸掉落!$G$4:$G$38,0))</f>
        <v>21004</v>
      </c>
      <c r="M68" s="37">
        <f t="shared" si="64"/>
        <v>32</v>
      </c>
      <c r="N68" s="37">
        <f t="shared" si="29"/>
        <v>61</v>
      </c>
      <c r="O68" s="47">
        <f>INDEX([1]英雄界面!$J$4:$J$41,MATCH(A68,[1]英雄界面!$A$4:$A$41,0))/2</f>
        <v>2</v>
      </c>
      <c r="P68" s="37">
        <f t="shared" si="30"/>
        <v>1</v>
      </c>
      <c r="Q68" s="37">
        <f>INT(INDEX([1]等级属性!B$4:B$203,MATCH($AC68,[1]等级属性!$A$4:$A$203,0))*V68/10000)</f>
        <v>1244</v>
      </c>
      <c r="R68" s="37">
        <f>INT(INDEX([1]等级属性!C$4:C$203,MATCH($AC68,[1]等级属性!$A$4:$A$203,0))*W68/10000)</f>
        <v>0</v>
      </c>
      <c r="S68" s="37">
        <f>INT(INDEX([1]等级属性!D$4:D$203,MATCH($AC68,[1]等级属性!$A$4:$A$203,0))*X68/10000)</f>
        <v>2817</v>
      </c>
      <c r="T68" s="37">
        <f>INT(INDEX([1]等级属性!E$4:E$203,MATCH($AC68,[1]等级属性!$A$4:$A$203,0))*Y68/10000)</f>
        <v>831</v>
      </c>
      <c r="U68" s="37"/>
      <c r="V68" s="37">
        <f t="array" ref="V68">INDEX(单位特点规划!D$2:D$37,MATCH($A68,单位特点规划!$A$2:$A$37,0))</f>
        <v>20000</v>
      </c>
      <c r="W68" s="37">
        <f t="array" ref="W68">INDEX(单位特点规划!E$2:E$37,MATCH($A68,单位特点规划!$A$2:$A$37,0))</f>
        <v>0</v>
      </c>
      <c r="X68" s="37">
        <f t="array" ref="X68">INDEX(单位特点规划!F$2:F$37,MATCH($A68,单位特点规划!$A$2:$A$37,0))</f>
        <v>15100</v>
      </c>
      <c r="Y68" s="37">
        <f t="array" ref="Y68">INDEX(单位特点规划!G$2:G$37,MATCH($A68,单位特点规划!$A$2:$A$37,0))</f>
        <v>19300</v>
      </c>
      <c r="Z68" s="37"/>
      <c r="AA68" s="37">
        <f t="shared" si="65"/>
        <v>1</v>
      </c>
      <c r="AB68" s="37">
        <f>INT(INDEX([3]进阶属性!$C$2:$C$19,MATCH(B68,[3]进阶属性!$A$2:$A$19,0))/2*AH68)</f>
        <v>6142</v>
      </c>
      <c r="AC68" s="37">
        <f t="shared" si="31"/>
        <v>70</v>
      </c>
      <c r="AD68" s="37">
        <f>INT((INDEX([3]标准单位!$J$2:$J$201,MATCH($AC68,[3]标准单位!$A$2:$A$201,0))*AE68)/(1-AE68))</f>
        <v>0</v>
      </c>
      <c r="AE68" s="37">
        <f t="shared" si="66"/>
        <v>0</v>
      </c>
      <c r="AF68" s="83">
        <f>AG68/AG$14</f>
        <v>0.67629080145970599</v>
      </c>
      <c r="AG68" s="37">
        <f t="shared" si="44"/>
        <v>467.130158730159</v>
      </c>
      <c r="AH68" s="37">
        <f t="array" ref="AH68">INDEX([4]Sheet1!H$2:H$36,MATCH($H68,[4]Sheet1!$A$2:$A$36,0))</f>
        <v>3</v>
      </c>
      <c r="AI68">
        <f>INDEX([4]Sheet1!T$2:T$36,MATCH($H68,[4]Sheet1!$A$2:$A$36,0))</f>
        <v>0</v>
      </c>
      <c r="AJ68">
        <f>INDEX([4]Sheet1!U$2:U$36,MATCH($H68,[4]Sheet1!$A$2:$A$36,0))</f>
        <v>11.2</v>
      </c>
      <c r="AK68">
        <f>INDEX([4]Sheet1!V$2:V$36,MATCH($H68,[4]Sheet1!$A$2:$A$36,0))</f>
        <v>0</v>
      </c>
      <c r="AL68">
        <f>INDEX([4]Sheet1!W$2:W$36,MATCH($H68,[4]Sheet1!$A$2:$A$36,0))</f>
        <v>35.714285714285701</v>
      </c>
      <c r="AM68" s="2">
        <f>INDEX([4]Sheet1!N$2:N$36,MATCH($H68,[4]Sheet1!$A$2:$A$36,0))</f>
        <v>4200</v>
      </c>
      <c r="AN68" s="2" t="str">
        <f>INDEX([4]Sheet1!O$2:O$36,MATCH($H68,[4]Sheet1!$A$2:$A$36,0))</f>
        <v/>
      </c>
    </row>
    <row r="69" spans="1:40" ht="14.25">
      <c r="A69" s="67">
        <v>1004</v>
      </c>
      <c r="B69" s="73">
        <v>12</v>
      </c>
      <c r="C69" s="78" t="str">
        <f t="shared" ref="C69:C132" si="67">"{"&amp;K69&amp;","&amp;ROUNDUP(M69,0)&amp;"},"&amp;"{"&amp;L69&amp;","&amp;ROUNDUP(N69,0)&amp;"}"</f>
        <v>{10122,35},{21004,66}</v>
      </c>
      <c r="D69" s="78">
        <v>550000</v>
      </c>
      <c r="E69" s="79">
        <v>72</v>
      </c>
      <c r="F69" s="78" t="str">
        <f t="shared" ref="F69:F132" si="68">"{1,"&amp;INT(S69*P69)&amp;"},{2,"&amp;INT(Q69*P69)&amp;"},"&amp;IF(R69=0,"","{3,"&amp;INT(R69*P69)&amp;"},")&amp;"{6,"&amp;INT(T69*P69)&amp;"}"</f>
        <v>{1,3238},{2,1430},{6,955}</v>
      </c>
      <c r="G69" s="78">
        <f t="shared" si="63"/>
        <v>1</v>
      </c>
      <c r="H69" s="67" t="s">
        <v>175</v>
      </c>
      <c r="I69" s="37">
        <f t="array" ref="I69">INDEX([1]英雄界面!$I$4:$I$41,MATCH(A69,[1]英雄界面!$A$4:$A$41,0))</f>
        <v>85</v>
      </c>
      <c r="J69" s="37">
        <f t="shared" si="61"/>
        <v>1</v>
      </c>
      <c r="K69" s="37">
        <f>CHOOSE(J69,INDEX([2]勋章!$I$7:$I$24,MATCH($B69,[2]勋章!$G$7:$G$24,0)),INDEX([2]勋章!$M$7:$M$24,MATCH($B69,[2]勋章!$G$7:$G$24,0)),INDEX([2]勋章!$P$7:$P$24,MATCH($B69,[2]勋章!$G$7:$G$24,0)),INDEX([2]勋章!$S$7:$S$24,MATCH($B69,[2]勋章!$G$7:$G$24,0)))</f>
        <v>10122</v>
      </c>
      <c r="L69" s="37">
        <f t="array" ref="L69">INDEX([2]图纸掉落!$H$4:$H$38,MATCH(H69,[2]图纸掉落!$G$4:$G$38,0))</f>
        <v>21004</v>
      </c>
      <c r="M69" s="37">
        <f t="shared" si="64"/>
        <v>35</v>
      </c>
      <c r="N69" s="37">
        <f t="shared" si="29"/>
        <v>66</v>
      </c>
      <c r="O69" s="47">
        <f>INDEX([1]英雄界面!$J$4:$J$41,MATCH(A69,[1]英雄界面!$A$4:$A$41,0))/2</f>
        <v>2</v>
      </c>
      <c r="P69" s="37">
        <f t="shared" si="30"/>
        <v>1</v>
      </c>
      <c r="Q69" s="37">
        <f>INT(INDEX([1]等级属性!B$4:B$203,MATCH($AC69,[1]等级属性!$A$4:$A$203,0))*V69/10000)</f>
        <v>1430</v>
      </c>
      <c r="R69" s="37">
        <f>INT(INDEX([1]等级属性!C$4:C$203,MATCH($AC69,[1]等级属性!$A$4:$A$203,0))*W69/10000)</f>
        <v>0</v>
      </c>
      <c r="S69" s="37">
        <f>INT(INDEX([1]等级属性!D$4:D$203,MATCH($AC69,[1]等级属性!$A$4:$A$203,0))*X69/10000)</f>
        <v>3238</v>
      </c>
      <c r="T69" s="37">
        <f>INT(INDEX([1]等级属性!E$4:E$203,MATCH($AC69,[1]等级属性!$A$4:$A$203,0))*Y69/10000)</f>
        <v>955</v>
      </c>
      <c r="U69" s="37"/>
      <c r="V69" s="37">
        <f t="array" ref="V69">INDEX(单位特点规划!D$2:D$37,MATCH($A69,单位特点规划!$A$2:$A$37,0))</f>
        <v>20000</v>
      </c>
      <c r="W69" s="37">
        <f t="array" ref="W69">INDEX(单位特点规划!E$2:E$37,MATCH($A69,单位特点规划!$A$2:$A$37,0))</f>
        <v>0</v>
      </c>
      <c r="X69" s="37">
        <f t="array" ref="X69">INDEX(单位特点规划!F$2:F$37,MATCH($A69,单位特点规划!$A$2:$A$37,0))</f>
        <v>15100</v>
      </c>
      <c r="Y69" s="37">
        <f t="array" ref="Y69">INDEX(单位特点规划!G$2:G$37,MATCH($A69,单位特点规划!$A$2:$A$37,0))</f>
        <v>19300</v>
      </c>
      <c r="Z69" s="37"/>
      <c r="AA69" s="37">
        <f t="shared" si="65"/>
        <v>1</v>
      </c>
      <c r="AB69" s="37">
        <f>INT(INDEX([3]进阶属性!$C$2:$C$19,MATCH(B69,[3]进阶属性!$A$2:$A$19,0))/2*AH69)</f>
        <v>7983</v>
      </c>
      <c r="AC69" s="37">
        <f t="shared" si="31"/>
        <v>75</v>
      </c>
      <c r="AD69" s="37">
        <f>INT((INDEX([3]标准单位!$J$2:$J$201,MATCH($AC69,[3]标准单位!$A$2:$A$201,0))*AE69)/(1-AE69))</f>
        <v>0</v>
      </c>
      <c r="AE69" s="37">
        <f t="shared" si="66"/>
        <v>0</v>
      </c>
      <c r="AF69" s="83">
        <f>AG69/AG$15</f>
        <v>0.676364145322216</v>
      </c>
      <c r="AG69" s="37">
        <f t="shared" ref="AG69" si="69">(Q69/AM69*1000+IF(AN69&lt;&gt;"",R69/AN69*1000,0)+S69/3+T69/5)/AH69</f>
        <v>536.93650793650795</v>
      </c>
      <c r="AH69" s="37">
        <f t="array" ref="AH69">INDEX([4]Sheet1!H$2:H$36,MATCH($H69,[4]Sheet1!$A$2:$A$36,0))</f>
        <v>3</v>
      </c>
      <c r="AI69">
        <f>INDEX([4]Sheet1!T$2:T$36,MATCH($H69,[4]Sheet1!$A$2:$A$36,0))</f>
        <v>0</v>
      </c>
      <c r="AJ69">
        <f>INDEX([4]Sheet1!U$2:U$36,MATCH($H69,[4]Sheet1!$A$2:$A$36,0))</f>
        <v>11.2</v>
      </c>
      <c r="AK69">
        <f>INDEX([4]Sheet1!V$2:V$36,MATCH($H69,[4]Sheet1!$A$2:$A$36,0))</f>
        <v>0</v>
      </c>
      <c r="AL69">
        <f>INDEX([4]Sheet1!W$2:W$36,MATCH($H69,[4]Sheet1!$A$2:$A$36,0))</f>
        <v>35.714285714285701</v>
      </c>
      <c r="AM69" s="2">
        <f>INDEX([4]Sheet1!N$2:N$36,MATCH($H69,[4]Sheet1!$A$2:$A$36,0))</f>
        <v>4200</v>
      </c>
      <c r="AN69" s="2" t="str">
        <f>INDEX([4]Sheet1!O$2:O$36,MATCH($H69,[4]Sheet1!$A$2:$A$36,0))</f>
        <v/>
      </c>
    </row>
    <row r="70" spans="1:40" ht="14.25">
      <c r="A70" s="67">
        <v>1004</v>
      </c>
      <c r="B70" s="73">
        <v>13</v>
      </c>
      <c r="C70" s="78" t="str">
        <f t="shared" si="67"/>
        <v>{10123,37},{21004,70}</v>
      </c>
      <c r="D70" s="78">
        <v>600000</v>
      </c>
      <c r="E70" s="79">
        <v>77</v>
      </c>
      <c r="F70" s="78" t="str">
        <f t="shared" si="68"/>
        <v>{1,3660},{2,1616},{6,1080}</v>
      </c>
      <c r="G70" s="78">
        <f t="shared" si="63"/>
        <v>1</v>
      </c>
      <c r="H70" s="67" t="s">
        <v>175</v>
      </c>
      <c r="I70" s="37">
        <f t="array" ref="I70">INDEX([1]英雄界面!$I$4:$I$41,MATCH(A70,[1]英雄界面!$A$4:$A$41,0))</f>
        <v>85</v>
      </c>
      <c r="J70" s="37">
        <f t="shared" si="61"/>
        <v>1</v>
      </c>
      <c r="K70" s="37">
        <f>CHOOSE(J70,INDEX([2]勋章!$I$7:$I$24,MATCH($B70,[2]勋章!$G$7:$G$24,0)),INDEX([2]勋章!$M$7:$M$24,MATCH($B70,[2]勋章!$G$7:$G$24,0)),INDEX([2]勋章!$P$7:$P$24,MATCH($B70,[2]勋章!$G$7:$G$24,0)),INDEX([2]勋章!$S$7:$S$24,MATCH($B70,[2]勋章!$G$7:$G$24,0)))</f>
        <v>10123</v>
      </c>
      <c r="L70" s="37">
        <f t="array" ref="L70">INDEX([2]图纸掉落!$H$4:$H$38,MATCH(H70,[2]图纸掉落!$G$4:$G$38,0))</f>
        <v>21004</v>
      </c>
      <c r="M70" s="37">
        <f t="shared" si="64"/>
        <v>37</v>
      </c>
      <c r="N70" s="37">
        <f t="shared" si="29"/>
        <v>70</v>
      </c>
      <c r="O70" s="47">
        <f>INDEX([1]英雄界面!$J$4:$J$41,MATCH(A70,[1]英雄界面!$A$4:$A$41,0))/2</f>
        <v>2</v>
      </c>
      <c r="P70" s="37">
        <f t="shared" si="30"/>
        <v>1</v>
      </c>
      <c r="Q70" s="37">
        <f>INT(INDEX([1]等级属性!B$4:B$203,MATCH($AC70,[1]等级属性!$A$4:$A$203,0))*V70/10000)</f>
        <v>1616</v>
      </c>
      <c r="R70" s="37">
        <f>INT(INDEX([1]等级属性!C$4:C$203,MATCH($AC70,[1]等级属性!$A$4:$A$203,0))*W70/10000)</f>
        <v>0</v>
      </c>
      <c r="S70" s="37">
        <f>INT(INDEX([1]等级属性!D$4:D$203,MATCH($AC70,[1]等级属性!$A$4:$A$203,0))*X70/10000)</f>
        <v>3660</v>
      </c>
      <c r="T70" s="37">
        <f>INT(INDEX([1]等级属性!E$4:E$203,MATCH($AC70,[1]等级属性!$A$4:$A$203,0))*Y70/10000)</f>
        <v>1080</v>
      </c>
      <c r="U70" s="37"/>
      <c r="V70" s="37">
        <f t="array" ref="V70">INDEX(单位特点规划!D$2:D$37,MATCH($A70,单位特点规划!$A$2:$A$37,0))</f>
        <v>20000</v>
      </c>
      <c r="W70" s="37">
        <f t="array" ref="W70">INDEX(单位特点规划!E$2:E$37,MATCH($A70,单位特点规划!$A$2:$A$37,0))</f>
        <v>0</v>
      </c>
      <c r="X70" s="37">
        <f t="array" ref="X70">INDEX(单位特点规划!F$2:F$37,MATCH($A70,单位特点规划!$A$2:$A$37,0))</f>
        <v>15100</v>
      </c>
      <c r="Y70" s="37">
        <f t="array" ref="Y70">INDEX(单位特点规划!G$2:G$37,MATCH($A70,单位特点规划!$A$2:$A$37,0))</f>
        <v>19300</v>
      </c>
      <c r="Z70" s="37"/>
      <c r="AA70" s="37">
        <f t="shared" si="65"/>
        <v>1</v>
      </c>
      <c r="AB70" s="37">
        <f>INT(INDEX([3]进阶属性!$C$2:$C$19,MATCH(B70,[3]进阶属性!$A$2:$A$19,0))/2*AH70)</f>
        <v>10377</v>
      </c>
      <c r="AC70" s="37">
        <f t="shared" si="31"/>
        <v>80</v>
      </c>
      <c r="AD70" s="37">
        <f>INT((INDEX([3]标准单位!$J$2:$J$201,MATCH($AC70,[3]标准单位!$A$2:$A$201,0))*AE70)/(1-AE70))</f>
        <v>0</v>
      </c>
      <c r="AE70" s="37">
        <f t="shared" si="66"/>
        <v>0</v>
      </c>
      <c r="AF70" s="83">
        <f>AG70/AG$16</f>
        <v>0.67630286822034502</v>
      </c>
      <c r="AG70" s="37">
        <f t="shared" ref="AG70" si="70">(Q70/AM70*1000+IF(AN70&lt;&gt;"",R70/AN70*1000,0)+S70/3+T70/5)/AH70</f>
        <v>606.92063492063505</v>
      </c>
      <c r="AH70" s="37">
        <f t="array" ref="AH70">INDEX([4]Sheet1!H$2:H$36,MATCH($H70,[4]Sheet1!$A$2:$A$36,0))</f>
        <v>3</v>
      </c>
      <c r="AI70">
        <f>INDEX([4]Sheet1!T$2:T$36,MATCH($H70,[4]Sheet1!$A$2:$A$36,0))</f>
        <v>0</v>
      </c>
      <c r="AJ70">
        <f>INDEX([4]Sheet1!U$2:U$36,MATCH($H70,[4]Sheet1!$A$2:$A$36,0))</f>
        <v>11.2</v>
      </c>
      <c r="AK70">
        <f>INDEX([4]Sheet1!V$2:V$36,MATCH($H70,[4]Sheet1!$A$2:$A$36,0))</f>
        <v>0</v>
      </c>
      <c r="AL70">
        <f>INDEX([4]Sheet1!W$2:W$36,MATCH($H70,[4]Sheet1!$A$2:$A$36,0))</f>
        <v>35.714285714285701</v>
      </c>
      <c r="AM70" s="2">
        <f>INDEX([4]Sheet1!N$2:N$36,MATCH($H70,[4]Sheet1!$A$2:$A$36,0))</f>
        <v>4200</v>
      </c>
      <c r="AN70" s="2" t="str">
        <f>INDEX([4]Sheet1!O$2:O$36,MATCH($H70,[4]Sheet1!$A$2:$A$36,0))</f>
        <v/>
      </c>
    </row>
    <row r="71" spans="1:40" ht="14.25">
      <c r="A71" s="67">
        <v>1004</v>
      </c>
      <c r="B71" s="73">
        <v>14</v>
      </c>
      <c r="C71" s="78" t="str">
        <f t="shared" si="67"/>
        <v>{10124,40},{21004,91}</v>
      </c>
      <c r="D71" s="78">
        <v>650000</v>
      </c>
      <c r="E71" s="79">
        <v>82</v>
      </c>
      <c r="F71" s="78" t="str">
        <f t="shared" si="68"/>
        <v>{1,4208},{2,1858},{6,1240}</v>
      </c>
      <c r="G71" s="78">
        <f t="shared" si="63"/>
        <v>1</v>
      </c>
      <c r="H71" s="67" t="s">
        <v>175</v>
      </c>
      <c r="I71" s="37">
        <f t="array" ref="I71">INDEX([1]英雄界面!$I$4:$I$41,MATCH(A71,[1]英雄界面!$A$4:$A$41,0))</f>
        <v>85</v>
      </c>
      <c r="J71" s="37">
        <f t="shared" si="61"/>
        <v>1</v>
      </c>
      <c r="K71" s="37">
        <f>CHOOSE(J71,INDEX([2]勋章!$I$7:$I$24,MATCH($B71,[2]勋章!$G$7:$G$24,0)),INDEX([2]勋章!$M$7:$M$24,MATCH($B71,[2]勋章!$G$7:$G$24,0)),INDEX([2]勋章!$P$7:$P$24,MATCH($B71,[2]勋章!$G$7:$G$24,0)),INDEX([2]勋章!$S$7:$S$24,MATCH($B71,[2]勋章!$G$7:$G$24,0)))</f>
        <v>10124</v>
      </c>
      <c r="L71" s="37">
        <f t="array" ref="L71">INDEX([2]图纸掉落!$H$4:$H$38,MATCH(H71,[2]图纸掉落!$G$4:$G$38,0))</f>
        <v>21004</v>
      </c>
      <c r="M71" s="37">
        <f t="shared" si="64"/>
        <v>40</v>
      </c>
      <c r="N71" s="37">
        <f t="shared" si="29"/>
        <v>91</v>
      </c>
      <c r="O71" s="47">
        <f>INDEX([1]英雄界面!$J$4:$J$41,MATCH(A71,[1]英雄界面!$A$4:$A$41,0))/2</f>
        <v>2</v>
      </c>
      <c r="P71" s="37">
        <f t="shared" si="30"/>
        <v>1</v>
      </c>
      <c r="Q71" s="37">
        <f>INT(INDEX([1]等级属性!B$4:B$203,MATCH($AC71,[1]等级属性!$A$4:$A$203,0))*V71/10000)</f>
        <v>1858</v>
      </c>
      <c r="R71" s="37">
        <f>INT(INDEX([1]等级属性!C$4:C$203,MATCH($AC71,[1]等级属性!$A$4:$A$203,0))*W71/10000)</f>
        <v>0</v>
      </c>
      <c r="S71" s="37">
        <f>INT(INDEX([1]等级属性!D$4:D$203,MATCH($AC71,[1]等级属性!$A$4:$A$203,0))*X71/10000)</f>
        <v>4208</v>
      </c>
      <c r="T71" s="37">
        <f>INT(INDEX([1]等级属性!E$4:E$203,MATCH($AC71,[1]等级属性!$A$4:$A$203,0))*Y71/10000)</f>
        <v>1240</v>
      </c>
      <c r="U71" s="37"/>
      <c r="V71" s="37">
        <f t="array" ref="V71">INDEX(单位特点规划!D$2:D$37,MATCH($A71,单位特点规划!$A$2:$A$37,0))</f>
        <v>20000</v>
      </c>
      <c r="W71" s="37">
        <f t="array" ref="W71">INDEX(单位特点规划!E$2:E$37,MATCH($A71,单位特点规划!$A$2:$A$37,0))</f>
        <v>0</v>
      </c>
      <c r="X71" s="37">
        <f t="array" ref="X71">INDEX(单位特点规划!F$2:F$37,MATCH($A71,单位特点规划!$A$2:$A$37,0))</f>
        <v>15100</v>
      </c>
      <c r="Y71" s="37">
        <f t="array" ref="Y71">INDEX(单位特点规划!G$2:G$37,MATCH($A71,单位特点规划!$A$2:$A$37,0))</f>
        <v>19300</v>
      </c>
      <c r="Z71" s="37"/>
      <c r="AA71" s="37">
        <f t="shared" si="65"/>
        <v>1</v>
      </c>
      <c r="AB71" s="37">
        <f>INT(INDEX([3]进阶属性!$C$2:$C$19,MATCH(B71,[3]进阶属性!$A$2:$A$19,0))/2*AH71)</f>
        <v>13486</v>
      </c>
      <c r="AC71" s="37">
        <f t="shared" si="31"/>
        <v>85</v>
      </c>
      <c r="AD71" s="37">
        <f>INT((INDEX([3]标准单位!$J$2:$J$201,MATCH($AC71,[3]标准单位!$A$2:$A$201,0))*AE71)/(1-AE71))</f>
        <v>0</v>
      </c>
      <c r="AE71" s="37">
        <f t="shared" si="66"/>
        <v>0</v>
      </c>
      <c r="AF71" s="83">
        <f>AG71/AG$17</f>
        <v>0.67628613454946096</v>
      </c>
      <c r="AG71" s="37">
        <f t="shared" ref="AG71" si="71">(Q71/AM71*1000+IF(AN71&lt;&gt;"",R71/AN71*1000,0)+S71/3+T71/5)/AH71</f>
        <v>697.68253968253998</v>
      </c>
      <c r="AH71" s="37">
        <f t="array" ref="AH71">INDEX([4]Sheet1!H$2:H$36,MATCH($H71,[4]Sheet1!$A$2:$A$36,0))</f>
        <v>3</v>
      </c>
      <c r="AI71">
        <f>INDEX([4]Sheet1!T$2:T$36,MATCH($H71,[4]Sheet1!$A$2:$A$36,0))</f>
        <v>0</v>
      </c>
      <c r="AJ71">
        <f>INDEX([4]Sheet1!U$2:U$36,MATCH($H71,[4]Sheet1!$A$2:$A$36,0))</f>
        <v>11.2</v>
      </c>
      <c r="AK71">
        <f>INDEX([4]Sheet1!V$2:V$36,MATCH($H71,[4]Sheet1!$A$2:$A$36,0))</f>
        <v>0</v>
      </c>
      <c r="AL71">
        <f>INDEX([4]Sheet1!W$2:W$36,MATCH($H71,[4]Sheet1!$A$2:$A$36,0))</f>
        <v>35.714285714285701</v>
      </c>
      <c r="AM71" s="2">
        <f>INDEX([4]Sheet1!N$2:N$36,MATCH($H71,[4]Sheet1!$A$2:$A$36,0))</f>
        <v>4200</v>
      </c>
      <c r="AN71" s="2" t="str">
        <f>INDEX([4]Sheet1!O$2:O$36,MATCH($H71,[4]Sheet1!$A$2:$A$36,0))</f>
        <v/>
      </c>
    </row>
    <row r="72" spans="1:40" ht="14.25">
      <c r="A72" s="67">
        <v>1004</v>
      </c>
      <c r="B72" s="73">
        <v>15</v>
      </c>
      <c r="C72" s="78" t="str">
        <f t="shared" si="67"/>
        <v>{10125,42},{21004,95}</v>
      </c>
      <c r="D72" s="78">
        <v>700000</v>
      </c>
      <c r="E72" s="79">
        <v>87</v>
      </c>
      <c r="F72" s="78" t="str">
        <f t="shared" si="68"/>
        <v>{1,4756},{2,2100},{6,1406}</v>
      </c>
      <c r="G72" s="78">
        <f t="shared" si="63"/>
        <v>1</v>
      </c>
      <c r="H72" s="67" t="s">
        <v>175</v>
      </c>
      <c r="I72" s="37">
        <f t="array" ref="I72">INDEX([1]英雄界面!$I$4:$I$41,MATCH(A72,[1]英雄界面!$A$4:$A$41,0))</f>
        <v>85</v>
      </c>
      <c r="J72" s="37">
        <f t="shared" si="61"/>
        <v>1</v>
      </c>
      <c r="K72" s="37">
        <f>CHOOSE(J72,INDEX([2]勋章!$I$7:$I$24,MATCH($B72,[2]勋章!$G$7:$G$24,0)),INDEX([2]勋章!$M$7:$M$24,MATCH($B72,[2]勋章!$G$7:$G$24,0)),INDEX([2]勋章!$P$7:$P$24,MATCH($B72,[2]勋章!$G$7:$G$24,0)),INDEX([2]勋章!$S$7:$S$24,MATCH($B72,[2]勋章!$G$7:$G$24,0)))</f>
        <v>10125</v>
      </c>
      <c r="L72" s="37">
        <f t="array" ref="L72">INDEX([2]图纸掉落!$H$4:$H$38,MATCH(H72,[2]图纸掉落!$G$4:$G$38,0))</f>
        <v>21004</v>
      </c>
      <c r="M72" s="37">
        <f t="shared" si="64"/>
        <v>42</v>
      </c>
      <c r="N72" s="37">
        <f t="shared" si="29"/>
        <v>95</v>
      </c>
      <c r="O72" s="47">
        <f>INDEX([1]英雄界面!$J$4:$J$41,MATCH(A72,[1]英雄界面!$A$4:$A$41,0))/2</f>
        <v>2</v>
      </c>
      <c r="P72" s="37">
        <f t="shared" si="30"/>
        <v>1</v>
      </c>
      <c r="Q72" s="37">
        <f>INT(INDEX([1]等级属性!B$4:B$203,MATCH($AC72,[1]等级属性!$A$4:$A$203,0))*V72/10000)</f>
        <v>2100</v>
      </c>
      <c r="R72" s="37">
        <f>INT(INDEX([1]等级属性!C$4:C$203,MATCH($AC72,[1]等级属性!$A$4:$A$203,0))*W72/10000)</f>
        <v>0</v>
      </c>
      <c r="S72" s="37">
        <f>INT(INDEX([1]等级属性!D$4:D$203,MATCH($AC72,[1]等级属性!$A$4:$A$203,0))*X72/10000)</f>
        <v>4756</v>
      </c>
      <c r="T72" s="37">
        <f>INT(INDEX([1]等级属性!E$4:E$203,MATCH($AC72,[1]等级属性!$A$4:$A$203,0))*Y72/10000)</f>
        <v>1406</v>
      </c>
      <c r="U72" s="37"/>
      <c r="V72" s="37">
        <f t="array" ref="V72">INDEX(单位特点规划!D$2:D$37,MATCH($A72,单位特点规划!$A$2:$A$37,0))</f>
        <v>20000</v>
      </c>
      <c r="W72" s="37">
        <f t="array" ref="W72">INDEX(单位特点规划!E$2:E$37,MATCH($A72,单位特点规划!$A$2:$A$37,0))</f>
        <v>0</v>
      </c>
      <c r="X72" s="37">
        <f t="array" ref="X72">INDEX(单位特点规划!F$2:F$37,MATCH($A72,单位特点规划!$A$2:$A$37,0))</f>
        <v>15100</v>
      </c>
      <c r="Y72" s="37">
        <f t="array" ref="Y72">INDEX(单位特点规划!G$2:G$37,MATCH($A72,单位特点规划!$A$2:$A$37,0))</f>
        <v>19300</v>
      </c>
      <c r="Z72" s="37"/>
      <c r="AA72" s="37">
        <f t="shared" si="65"/>
        <v>1</v>
      </c>
      <c r="AB72" s="37">
        <f>INT(INDEX([3]进阶属性!$C$2:$C$19,MATCH(B72,[3]进阶属性!$A$2:$A$19,0))/2*AH72)</f>
        <v>17532</v>
      </c>
      <c r="AC72" s="37">
        <f t="shared" si="31"/>
        <v>90</v>
      </c>
      <c r="AD72" s="37">
        <f>INT((INDEX([3]标准单位!$J$2:$J$201,MATCH($AC72,[3]标准单位!$A$2:$A$201,0))*AE72)/(1-AE72))</f>
        <v>0</v>
      </c>
      <c r="AE72" s="37">
        <f t="shared" si="66"/>
        <v>0</v>
      </c>
      <c r="AF72" s="83">
        <f>AG72/AG$18</f>
        <v>0.67626831266312304</v>
      </c>
      <c r="AG72" s="37">
        <f t="shared" ref="AG72:AG101" si="72">(Q72/AM72*1000+IF(AN72&lt;&gt;"",R72/AN72*1000,0)+S72/3+T72/5)/AH72</f>
        <v>788.84444444444398</v>
      </c>
      <c r="AH72" s="37">
        <f t="array" ref="AH72">INDEX([4]Sheet1!H$2:H$36,MATCH($H72,[4]Sheet1!$A$2:$A$36,0))</f>
        <v>3</v>
      </c>
      <c r="AI72">
        <f>INDEX([4]Sheet1!T$2:T$36,MATCH($H72,[4]Sheet1!$A$2:$A$36,0))</f>
        <v>0</v>
      </c>
      <c r="AJ72">
        <f>INDEX([4]Sheet1!U$2:U$36,MATCH($H72,[4]Sheet1!$A$2:$A$36,0))</f>
        <v>11.2</v>
      </c>
      <c r="AK72">
        <f>INDEX([4]Sheet1!V$2:V$36,MATCH($H72,[4]Sheet1!$A$2:$A$36,0))</f>
        <v>0</v>
      </c>
      <c r="AL72">
        <f>INDEX([4]Sheet1!W$2:W$36,MATCH($H72,[4]Sheet1!$A$2:$A$36,0))</f>
        <v>35.714285714285701</v>
      </c>
      <c r="AM72" s="2">
        <f>INDEX([4]Sheet1!N$2:N$36,MATCH($H72,[4]Sheet1!$A$2:$A$36,0))</f>
        <v>4200</v>
      </c>
      <c r="AN72" s="2" t="str">
        <f>INDEX([4]Sheet1!O$2:O$36,MATCH($H72,[4]Sheet1!$A$2:$A$36,0))</f>
        <v/>
      </c>
    </row>
    <row r="73" spans="1:40" ht="14.25">
      <c r="A73" s="67">
        <v>1004</v>
      </c>
      <c r="B73" s="73">
        <v>16</v>
      </c>
      <c r="C73" s="78" t="str">
        <f t="shared" si="67"/>
        <v>{10126,45},{21004,101}</v>
      </c>
      <c r="D73" s="78">
        <v>750000</v>
      </c>
      <c r="E73" s="79">
        <v>92</v>
      </c>
      <c r="F73" s="78" t="str">
        <f t="shared" si="68"/>
        <v>{1,5467},{2,2414},{6,1615}</v>
      </c>
      <c r="G73" s="78">
        <f t="shared" si="63"/>
        <v>1</v>
      </c>
      <c r="H73" s="67" t="s">
        <v>175</v>
      </c>
      <c r="I73" s="37">
        <f t="array" ref="I73">INDEX([1]英雄界面!$I$4:$I$41,MATCH(A73,[1]英雄界面!$A$4:$A$41,0))</f>
        <v>85</v>
      </c>
      <c r="J73" s="37">
        <f t="shared" si="61"/>
        <v>1</v>
      </c>
      <c r="K73" s="37">
        <f>CHOOSE(J73,INDEX([2]勋章!$I$7:$I$24,MATCH($B73,[2]勋章!$G$7:$G$24,0)),INDEX([2]勋章!$M$7:$M$24,MATCH($B73,[2]勋章!$G$7:$G$24,0)),INDEX([2]勋章!$P$7:$P$24,MATCH($B73,[2]勋章!$G$7:$G$24,0)),INDEX([2]勋章!$S$7:$S$24,MATCH($B73,[2]勋章!$G$7:$G$24,0)))</f>
        <v>10126</v>
      </c>
      <c r="L73" s="37">
        <f t="array" ref="L73">INDEX([2]图纸掉落!$H$4:$H$38,MATCH(H73,[2]图纸掉落!$G$4:$G$38,0))</f>
        <v>21004</v>
      </c>
      <c r="M73" s="37">
        <f t="shared" si="64"/>
        <v>45</v>
      </c>
      <c r="N73" s="37">
        <f t="shared" si="29"/>
        <v>101</v>
      </c>
      <c r="O73" s="47">
        <f>INDEX([1]英雄界面!$J$4:$J$41,MATCH(A73,[1]英雄界面!$A$4:$A$41,0))/2</f>
        <v>2</v>
      </c>
      <c r="P73" s="37">
        <f t="shared" si="30"/>
        <v>1</v>
      </c>
      <c r="Q73" s="37">
        <f>INT(INDEX([1]等级属性!B$4:B$203,MATCH($AC73,[1]等级属性!$A$4:$A$203,0))*V73/10000)</f>
        <v>2414</v>
      </c>
      <c r="R73" s="37">
        <f>INT(INDEX([1]等级属性!C$4:C$203,MATCH($AC73,[1]等级属性!$A$4:$A$203,0))*W73/10000)</f>
        <v>0</v>
      </c>
      <c r="S73" s="37">
        <f>INT(INDEX([1]等级属性!D$4:D$203,MATCH($AC73,[1]等级属性!$A$4:$A$203,0))*X73/10000)</f>
        <v>5467</v>
      </c>
      <c r="T73" s="37">
        <f>INT(INDEX([1]等级属性!E$4:E$203,MATCH($AC73,[1]等级属性!$A$4:$A$203,0))*Y73/10000)</f>
        <v>1615</v>
      </c>
      <c r="U73" s="37"/>
      <c r="V73" s="37">
        <f t="array" ref="V73">INDEX(单位特点规划!D$2:D$37,MATCH($A73,单位特点规划!$A$2:$A$37,0))</f>
        <v>20000</v>
      </c>
      <c r="W73" s="37">
        <f t="array" ref="W73">INDEX(单位特点规划!E$2:E$37,MATCH($A73,单位特点规划!$A$2:$A$37,0))</f>
        <v>0</v>
      </c>
      <c r="X73" s="37">
        <f t="array" ref="X73">INDEX(单位特点规划!F$2:F$37,MATCH($A73,单位特点规划!$A$2:$A$37,0))</f>
        <v>15100</v>
      </c>
      <c r="Y73" s="37">
        <f t="array" ref="Y73">INDEX(单位特点规划!G$2:G$37,MATCH($A73,单位特点规划!$A$2:$A$37,0))</f>
        <v>19300</v>
      </c>
      <c r="Z73" s="37"/>
      <c r="AA73" s="37">
        <f t="shared" si="65"/>
        <v>1</v>
      </c>
      <c r="AB73" s="37">
        <f>INT(INDEX([3]进阶属性!$C$2:$C$19,MATCH(B73,[3]进阶属性!$A$2:$A$19,0))/2*AH73)</f>
        <v>22788</v>
      </c>
      <c r="AC73" s="37">
        <f t="shared" si="31"/>
        <v>95</v>
      </c>
      <c r="AD73" s="37">
        <f>INT((INDEX([3]标准单位!$J$2:$J$201,MATCH($AC73,[3]标准单位!$A$2:$A$201,0))*AE73)/(1-AE73))</f>
        <v>0</v>
      </c>
      <c r="AE73" s="37">
        <f t="shared" si="66"/>
        <v>0</v>
      </c>
      <c r="AF73" s="83">
        <f>AG73/AG$19</f>
        <v>0.67634497595815102</v>
      </c>
      <c r="AG73" s="37">
        <f t="shared" si="72"/>
        <v>906.69841269841299</v>
      </c>
      <c r="AH73" s="37">
        <f t="array" ref="AH73">INDEX([4]Sheet1!H$2:H$36,MATCH($H73,[4]Sheet1!$A$2:$A$36,0))</f>
        <v>3</v>
      </c>
      <c r="AI73">
        <f>INDEX([4]Sheet1!T$2:T$36,MATCH($H73,[4]Sheet1!$A$2:$A$36,0))</f>
        <v>0</v>
      </c>
      <c r="AJ73">
        <f>INDEX([4]Sheet1!U$2:U$36,MATCH($H73,[4]Sheet1!$A$2:$A$36,0))</f>
        <v>11.2</v>
      </c>
      <c r="AK73">
        <f>INDEX([4]Sheet1!V$2:V$36,MATCH($H73,[4]Sheet1!$A$2:$A$36,0))</f>
        <v>0</v>
      </c>
      <c r="AL73">
        <f>INDEX([4]Sheet1!W$2:W$36,MATCH($H73,[4]Sheet1!$A$2:$A$36,0))</f>
        <v>35.714285714285701</v>
      </c>
      <c r="AM73" s="2">
        <f>INDEX([4]Sheet1!N$2:N$36,MATCH($H73,[4]Sheet1!$A$2:$A$36,0))</f>
        <v>4200</v>
      </c>
      <c r="AN73" s="2" t="str">
        <f>INDEX([4]Sheet1!O$2:O$36,MATCH($H73,[4]Sheet1!$A$2:$A$36,0))</f>
        <v/>
      </c>
    </row>
    <row r="74" spans="1:40" ht="14.25">
      <c r="A74" s="67">
        <v>1004</v>
      </c>
      <c r="B74" s="73">
        <v>17</v>
      </c>
      <c r="C74" s="78" t="str">
        <f t="shared" si="67"/>
        <v>{10127,47},{21004,105}</v>
      </c>
      <c r="D74" s="78">
        <v>800000</v>
      </c>
      <c r="E74" s="79">
        <v>97</v>
      </c>
      <c r="F74" s="78" t="str">
        <f t="shared" si="68"/>
        <v>{1,6183},{2,2730},{6,1827}</v>
      </c>
      <c r="G74" s="78">
        <f t="shared" si="63"/>
        <v>1</v>
      </c>
      <c r="H74" s="67" t="s">
        <v>175</v>
      </c>
      <c r="I74" s="37">
        <f t="array" ref="I74">INDEX([1]英雄界面!$I$4:$I$41,MATCH(A74,[1]英雄界面!$A$4:$A$41,0))</f>
        <v>85</v>
      </c>
      <c r="J74" s="37">
        <f t="shared" ref="J74:J83" si="73">1</f>
        <v>1</v>
      </c>
      <c r="K74" s="37">
        <f>CHOOSE(J74,INDEX([2]勋章!$I$7:$I$24,MATCH($B74,[2]勋章!$G$7:$G$24,0)),INDEX([2]勋章!$M$7:$M$24,MATCH($B74,[2]勋章!$G$7:$G$24,0)),INDEX([2]勋章!$P$7:$P$24,MATCH($B74,[2]勋章!$G$7:$G$24,0)),INDEX([2]勋章!$S$7:$S$24,MATCH($B74,[2]勋章!$G$7:$G$24,0)))</f>
        <v>10127</v>
      </c>
      <c r="L74" s="37">
        <f t="array" ref="L74">INDEX([2]图纸掉落!$H$4:$H$38,MATCH(H74,[2]图纸掉落!$G$4:$G$38,0))</f>
        <v>21004</v>
      </c>
      <c r="M74" s="37">
        <f t="shared" si="64"/>
        <v>47</v>
      </c>
      <c r="N74" s="37">
        <f t="shared" si="29"/>
        <v>105</v>
      </c>
      <c r="O74" s="47">
        <f>INDEX([1]英雄界面!$J$4:$J$41,MATCH(A74,[1]英雄界面!$A$4:$A$41,0))/2</f>
        <v>2</v>
      </c>
      <c r="P74" s="37">
        <f t="shared" si="30"/>
        <v>1</v>
      </c>
      <c r="Q74" s="37">
        <f>INT(INDEX([1]等级属性!B$4:B$203,MATCH($AC74,[1]等级属性!$A$4:$A$203,0))*V74/10000)</f>
        <v>2730</v>
      </c>
      <c r="R74" s="37">
        <f>INT(INDEX([1]等级属性!C$4:C$203,MATCH($AC74,[1]等级属性!$A$4:$A$203,0))*W74/10000)</f>
        <v>0</v>
      </c>
      <c r="S74" s="37">
        <f>INT(INDEX([1]等级属性!D$4:D$203,MATCH($AC74,[1]等级属性!$A$4:$A$203,0))*X74/10000)</f>
        <v>6183</v>
      </c>
      <c r="T74" s="37">
        <f>INT(INDEX([1]等级属性!E$4:E$203,MATCH($AC74,[1]等级属性!$A$4:$A$203,0))*Y74/10000)</f>
        <v>1827</v>
      </c>
      <c r="U74" s="37"/>
      <c r="V74" s="37">
        <f t="array" ref="V74">INDEX(单位特点规划!D$2:D$37,MATCH($A74,单位特点规划!$A$2:$A$37,0))</f>
        <v>20000</v>
      </c>
      <c r="W74" s="37">
        <f t="array" ref="W74">INDEX(单位特点规划!E$2:E$37,MATCH($A74,单位特点规划!$A$2:$A$37,0))</f>
        <v>0</v>
      </c>
      <c r="X74" s="37">
        <f t="array" ref="X74">INDEX(单位特点规划!F$2:F$37,MATCH($A74,单位特点规划!$A$2:$A$37,0))</f>
        <v>15100</v>
      </c>
      <c r="Y74" s="37">
        <f t="array" ref="Y74">INDEX(单位特点规划!G$2:G$37,MATCH($A74,单位特点规划!$A$2:$A$37,0))</f>
        <v>19300</v>
      </c>
      <c r="Z74" s="37"/>
      <c r="AA74" s="37">
        <f t="shared" si="65"/>
        <v>1</v>
      </c>
      <c r="AB74" s="37">
        <f>INT(INDEX([3]进阶属性!$C$2:$C$19,MATCH(B74,[3]进阶属性!$A$2:$A$19,0))/2*AH74)</f>
        <v>29623</v>
      </c>
      <c r="AC74" s="37">
        <f t="shared" si="31"/>
        <v>100</v>
      </c>
      <c r="AD74" s="37">
        <f>INT((INDEX([3]标准单位!$J$2:$J$201,MATCH($AC74,[3]标准单位!$A$2:$A$201,0))*AE74)/(1-AE74))</f>
        <v>0</v>
      </c>
      <c r="AE74" s="37">
        <f t="shared" si="66"/>
        <v>0</v>
      </c>
      <c r="AF74" s="83">
        <f>AG74/AG$20</f>
        <v>0.67632085574932999</v>
      </c>
      <c r="AG74" s="37">
        <f t="shared" si="72"/>
        <v>1025.4666666666701</v>
      </c>
      <c r="AH74" s="37">
        <f t="array" ref="AH74">INDEX([4]Sheet1!H$2:H$36,MATCH($H74,[4]Sheet1!$A$2:$A$36,0))</f>
        <v>3</v>
      </c>
      <c r="AI74">
        <f>INDEX([4]Sheet1!T$2:T$36,MATCH($H74,[4]Sheet1!$A$2:$A$36,0))</f>
        <v>0</v>
      </c>
      <c r="AJ74">
        <f>INDEX([4]Sheet1!U$2:U$36,MATCH($H74,[4]Sheet1!$A$2:$A$36,0))</f>
        <v>11.2</v>
      </c>
      <c r="AK74">
        <f>INDEX([4]Sheet1!V$2:V$36,MATCH($H74,[4]Sheet1!$A$2:$A$36,0))</f>
        <v>0</v>
      </c>
      <c r="AL74">
        <f>INDEX([4]Sheet1!W$2:W$36,MATCH($H74,[4]Sheet1!$A$2:$A$36,0))</f>
        <v>35.714285714285701</v>
      </c>
      <c r="AM74" s="2">
        <f>INDEX([4]Sheet1!N$2:N$36,MATCH($H74,[4]Sheet1!$A$2:$A$36,0))</f>
        <v>4200</v>
      </c>
      <c r="AN74" s="2" t="str">
        <f>INDEX([4]Sheet1!O$2:O$36,MATCH($H74,[4]Sheet1!$A$2:$A$36,0))</f>
        <v/>
      </c>
    </row>
    <row r="75" spans="1:40" ht="14.25">
      <c r="A75" s="67">
        <v>1004</v>
      </c>
      <c r="B75" s="73">
        <v>18</v>
      </c>
      <c r="C75" s="78" t="str">
        <f t="shared" si="67"/>
        <v>{10128,50},{21004,112}</v>
      </c>
      <c r="D75" s="78">
        <v>800000</v>
      </c>
      <c r="E75" s="79">
        <v>102</v>
      </c>
      <c r="F75" s="78" t="str">
        <f t="shared" si="68"/>
        <v>{1,7107},{2,3138},{6,2101}</v>
      </c>
      <c r="G75" s="78">
        <f t="shared" ref="G75:G84" si="74">1</f>
        <v>1</v>
      </c>
      <c r="H75" s="67" t="s">
        <v>175</v>
      </c>
      <c r="I75" s="37">
        <f t="array" ref="I75">INDEX([1]英雄界面!$I$4:$I$41,MATCH(A75,[1]英雄界面!$A$4:$A$41,0))</f>
        <v>85</v>
      </c>
      <c r="J75" s="37">
        <f t="shared" si="73"/>
        <v>1</v>
      </c>
      <c r="K75" s="37">
        <f>CHOOSE(J75,INDEX([2]勋章!$I$7:$I$24,MATCH($B75,[2]勋章!$G$7:$G$24,0)),INDEX([2]勋章!$M$7:$M$24,MATCH($B75,[2]勋章!$G$7:$G$24,0)),INDEX([2]勋章!$P$7:$P$24,MATCH($B75,[2]勋章!$G$7:$G$24,0)),INDEX([2]勋章!$S$7:$S$24,MATCH($B75,[2]勋章!$G$7:$G$24,0)))</f>
        <v>10128</v>
      </c>
      <c r="L75" s="37">
        <f t="array" ref="L75">INDEX([2]图纸掉落!$H$4:$H$38,MATCH(H75,[2]图纸掉落!$G$4:$G$38,0))</f>
        <v>21004</v>
      </c>
      <c r="M75" s="37">
        <f t="shared" si="64"/>
        <v>50</v>
      </c>
      <c r="N75" s="37">
        <f t="shared" si="29"/>
        <v>112</v>
      </c>
      <c r="O75" s="47">
        <f>INDEX([1]英雄界面!$J$4:$J$41,MATCH(A75,[1]英雄界面!$A$4:$A$41,0))/2</f>
        <v>2</v>
      </c>
      <c r="P75" s="37">
        <f t="shared" si="30"/>
        <v>1</v>
      </c>
      <c r="Q75" s="37">
        <f>INT(INDEX([1]等级属性!B$4:B$203,MATCH($AC75,[1]等级属性!$A$4:$A$203,0))*V75/10000)</f>
        <v>3138</v>
      </c>
      <c r="R75" s="37">
        <f>INT(INDEX([1]等级属性!C$4:C$203,MATCH($AC75,[1]等级属性!$A$4:$A$203,0))*W75/10000)</f>
        <v>0</v>
      </c>
      <c r="S75" s="37">
        <f>INT(INDEX([1]等级属性!D$4:D$203,MATCH($AC75,[1]等级属性!$A$4:$A$203,0))*X75/10000)</f>
        <v>7107</v>
      </c>
      <c r="T75" s="37">
        <f>INT(INDEX([1]等级属性!E$4:E$203,MATCH($AC75,[1]等级属性!$A$4:$A$203,0))*Y75/10000)</f>
        <v>2101</v>
      </c>
      <c r="U75" s="37"/>
      <c r="V75" s="37">
        <f t="array" ref="V75">INDEX(单位特点规划!D$2:D$37,MATCH($A75,单位特点规划!$A$2:$A$37,0))</f>
        <v>20000</v>
      </c>
      <c r="W75" s="37">
        <f t="array" ref="W75">INDEX(单位特点规划!E$2:E$37,MATCH($A75,单位特点规划!$A$2:$A$37,0))</f>
        <v>0</v>
      </c>
      <c r="X75" s="37">
        <f t="array" ref="X75">INDEX(单位特点规划!F$2:F$37,MATCH($A75,单位特点规划!$A$2:$A$37,0))</f>
        <v>15100</v>
      </c>
      <c r="Y75" s="37">
        <f t="array" ref="Y75">INDEX(单位特点规划!G$2:G$37,MATCH($A75,单位特点规划!$A$2:$A$37,0))</f>
        <v>19300</v>
      </c>
      <c r="Z75" s="37"/>
      <c r="AA75" s="37">
        <f t="shared" si="65"/>
        <v>1</v>
      </c>
      <c r="AB75" s="37">
        <f>INT(INDEX([3]进阶属性!$C$2:$C$19,MATCH(B75,[3]进阶属性!$A$2:$A$19,0))/2*AH75)</f>
        <v>38506</v>
      </c>
      <c r="AC75" s="37">
        <f t="shared" si="31"/>
        <v>105</v>
      </c>
      <c r="AD75" s="37">
        <f>INT((INDEX([3]标准单位!$J$2:$J$201,MATCH($AC75,[3]标准单位!$A$2:$A$201,0))*AE75)/(1-AE75))</f>
        <v>0</v>
      </c>
      <c r="AE75" s="37">
        <f t="shared" ref="AE75:AE84" si="75">0</f>
        <v>0</v>
      </c>
      <c r="AF75" s="83">
        <f>AG75/AG$21</f>
        <v>0.67633309563426003</v>
      </c>
      <c r="AG75" s="37">
        <f t="shared" si="72"/>
        <v>1178.7809523809501</v>
      </c>
      <c r="AH75" s="37">
        <f t="array" ref="AH75">INDEX([4]Sheet1!H$2:H$36,MATCH($H75,[4]Sheet1!$A$2:$A$36,0))</f>
        <v>3</v>
      </c>
      <c r="AI75">
        <f>INDEX([4]Sheet1!T$2:T$36,MATCH($H75,[4]Sheet1!$A$2:$A$36,0))</f>
        <v>0</v>
      </c>
      <c r="AJ75">
        <f>INDEX([4]Sheet1!U$2:U$36,MATCH($H75,[4]Sheet1!$A$2:$A$36,0))</f>
        <v>11.2</v>
      </c>
      <c r="AK75">
        <f>INDEX([4]Sheet1!V$2:V$36,MATCH($H75,[4]Sheet1!$A$2:$A$36,0))</f>
        <v>0</v>
      </c>
      <c r="AL75">
        <f>INDEX([4]Sheet1!W$2:W$36,MATCH($H75,[4]Sheet1!$A$2:$A$36,0))</f>
        <v>35.714285714285701</v>
      </c>
      <c r="AM75" s="2">
        <f>INDEX([4]Sheet1!N$2:N$36,MATCH($H75,[4]Sheet1!$A$2:$A$36,0))</f>
        <v>4200</v>
      </c>
      <c r="AN75" s="2" t="str">
        <f>INDEX([4]Sheet1!O$2:O$36,MATCH($H75,[4]Sheet1!$A$2:$A$36,0))</f>
        <v/>
      </c>
    </row>
    <row r="76" spans="1:40" ht="14.25">
      <c r="A76" s="11">
        <v>1005</v>
      </c>
      <c r="B76" s="85">
        <v>1</v>
      </c>
      <c r="C76" s="78" t="str">
        <f t="shared" si="67"/>
        <v>{10111,1},{21005,2}</v>
      </c>
      <c r="D76" s="78">
        <v>1000</v>
      </c>
      <c r="E76" s="79">
        <v>14</v>
      </c>
      <c r="F76" s="78" t="str">
        <f t="shared" si="68"/>
        <v>{1,772},{2,174},{6,212}</v>
      </c>
      <c r="G76" s="78">
        <f t="shared" si="74"/>
        <v>1</v>
      </c>
      <c r="H76" s="11" t="s">
        <v>183</v>
      </c>
      <c r="I76" s="37">
        <f t="array" ref="I76">INDEX([1]英雄界面!$I$4:$I$41,MATCH(A76,[1]英雄界面!$A$4:$A$41,0))</f>
        <v>1</v>
      </c>
      <c r="J76" s="37">
        <f t="shared" si="73"/>
        <v>1</v>
      </c>
      <c r="K76" s="37">
        <f>CHOOSE(J76,INDEX([2]勋章!$I$7:$I$24,MATCH($B76,[2]勋章!$G$7:$G$24,0)),INDEX([2]勋章!$M$7:$M$24,MATCH($B76,[2]勋章!$G$7:$G$24,0)),INDEX([2]勋章!$P$7:$P$24,MATCH($B76,[2]勋章!$G$7:$G$24,0)),INDEX([2]勋章!$S$7:$S$24,MATCH($B76,[2]勋章!$G$7:$G$24,0)))</f>
        <v>10111</v>
      </c>
      <c r="L76" s="37">
        <f t="array" ref="L76">INDEX([2]图纸掉落!$H$4:$H$38,MATCH(H76,[2]图纸掉落!$G$4:$G$38,0))</f>
        <v>21005</v>
      </c>
      <c r="M76" s="37">
        <f t="shared" si="64"/>
        <v>1</v>
      </c>
      <c r="N76" s="37">
        <f t="shared" si="29"/>
        <v>2</v>
      </c>
      <c r="O76" s="47">
        <f>INDEX([1]英雄界面!$J$4:$J$41,MATCH(A76,[1]英雄界面!$A$4:$A$41,0))/2</f>
        <v>0.5</v>
      </c>
      <c r="P76" s="37">
        <f t="shared" si="30"/>
        <v>1.6</v>
      </c>
      <c r="Q76" s="37">
        <f>INT(INDEX([1]等级属性!B$4:B$203,MATCH($AC76,[1]等级属性!$A$4:$A$203,0))*V76/10000)</f>
        <v>109</v>
      </c>
      <c r="R76" s="37">
        <f>INT(INDEX([1]等级属性!C$4:C$203,MATCH($AC76,[1]等级属性!$A$4:$A$203,0))*W76/10000)</f>
        <v>0</v>
      </c>
      <c r="S76" s="37">
        <f>INT(INDEX([1]等级属性!D$4:D$203,MATCH($AC76,[1]等级属性!$A$4:$A$203,0))*X76/10000)</f>
        <v>483</v>
      </c>
      <c r="T76" s="37">
        <f>INT(INDEX([1]等级属性!E$4:E$203,MATCH($AC76,[1]等级属性!$A$4:$A$203,0))*Y76/10000)</f>
        <v>133</v>
      </c>
      <c r="U76" s="37"/>
      <c r="V76" s="37">
        <f t="array" ref="V76">INDEX(单位特点规划!D$2:D$37,MATCH($A76,单位特点规划!$A$2:$A$37,0))</f>
        <v>8400</v>
      </c>
      <c r="W76" s="37">
        <f t="array" ref="W76">INDEX(单位特点规划!E$2:E$37,MATCH($A76,单位特点规划!$A$2:$A$37,0))</f>
        <v>0</v>
      </c>
      <c r="X76" s="37">
        <f t="array" ref="X76">INDEX(单位特点规划!F$2:F$37,MATCH($A76,单位特点规划!$A$2:$A$37,0))</f>
        <v>12400</v>
      </c>
      <c r="Y76" s="37">
        <f t="array" ref="Y76">INDEX(单位特点规划!G$2:G$37,MATCH($A76,单位特点规划!$A$2:$A$37,0))</f>
        <v>15000</v>
      </c>
      <c r="Z76" s="37"/>
      <c r="AA76" s="37">
        <f>1/0.645</f>
        <v>1.55038759689922</v>
      </c>
      <c r="AB76" s="37">
        <f>INT(INDEX([3]进阶属性!$C$2:$C$19,MATCH(B76,[3]进阶属性!$A$2:$A$19,0))/2*AH76)</f>
        <v>300</v>
      </c>
      <c r="AC76" s="37">
        <f t="shared" si="31"/>
        <v>10</v>
      </c>
      <c r="AD76" s="37">
        <f>INT((INDEX([3]标准单位!$J$2:$J$201,MATCH($AC76,[3]标准单位!$A$2:$A$201,0))*AE76)/(1-AE76))</f>
        <v>0</v>
      </c>
      <c r="AE76" s="37">
        <f t="shared" si="75"/>
        <v>0</v>
      </c>
      <c r="AF76" s="83">
        <f>AG76/AG$4</f>
        <v>0.75654507975351903</v>
      </c>
      <c r="AG76" s="37">
        <f t="shared" si="72"/>
        <v>108.938888888889</v>
      </c>
      <c r="AH76" s="37">
        <f t="array" ref="AH76">INDEX([4]Sheet1!H$2:H$36,MATCH($H76,[4]Sheet1!$A$2:$A$36,0))</f>
        <v>2</v>
      </c>
      <c r="AI76">
        <f>INDEX([4]Sheet1!T$2:T$36,MATCH($H76,[4]Sheet1!$A$2:$A$36,0))</f>
        <v>0</v>
      </c>
      <c r="AJ76">
        <f>INDEX([4]Sheet1!U$2:U$36,MATCH($H76,[4]Sheet1!$A$2:$A$36,0))</f>
        <v>16.615384615384599</v>
      </c>
      <c r="AK76">
        <f>INDEX([4]Sheet1!V$2:V$36,MATCH($H76,[4]Sheet1!$A$2:$A$36,0))</f>
        <v>0</v>
      </c>
      <c r="AL76">
        <f>INDEX([4]Sheet1!W$2:W$36,MATCH($H76,[4]Sheet1!$A$2:$A$36,0))</f>
        <v>18.0555555555556</v>
      </c>
      <c r="AM76" s="2">
        <f>INDEX([4]Sheet1!N$2:N$36,MATCH($H76,[4]Sheet1!$A$2:$A$36,0))</f>
        <v>3600</v>
      </c>
      <c r="AN76" s="2" t="str">
        <f>INDEX([4]Sheet1!O$2:O$36,MATCH($H76,[4]Sheet1!$A$2:$A$36,0))</f>
        <v/>
      </c>
    </row>
    <row r="77" spans="1:40" ht="14.25">
      <c r="A77" s="11">
        <v>1005</v>
      </c>
      <c r="B77" s="85">
        <v>2</v>
      </c>
      <c r="C77" s="78" t="str">
        <f t="shared" si="67"/>
        <v>{10112,5},{21005,5}</v>
      </c>
      <c r="D77" s="78">
        <v>5000</v>
      </c>
      <c r="E77" s="79">
        <v>17</v>
      </c>
      <c r="F77" s="78" t="str">
        <f t="shared" si="68"/>
        <v>{1,942},{2,211},{6,261}</v>
      </c>
      <c r="G77" s="78">
        <f t="shared" si="74"/>
        <v>1</v>
      </c>
      <c r="H77" s="11" t="s">
        <v>183</v>
      </c>
      <c r="I77" s="37">
        <f t="array" ref="I77">INDEX([1]英雄界面!$I$4:$I$41,MATCH(A77,[1]英雄界面!$A$4:$A$41,0))</f>
        <v>1</v>
      </c>
      <c r="J77" s="37">
        <f t="shared" si="73"/>
        <v>1</v>
      </c>
      <c r="K77" s="37">
        <f>CHOOSE(J77,INDEX([2]勋章!$I$7:$I$24,MATCH($B77,[2]勋章!$G$7:$G$24,0)),INDEX([2]勋章!$M$7:$M$24,MATCH($B77,[2]勋章!$G$7:$G$24,0)),INDEX([2]勋章!$P$7:$P$24,MATCH($B77,[2]勋章!$G$7:$G$24,0)),INDEX([2]勋章!$S$7:$S$24,MATCH($B77,[2]勋章!$G$7:$G$24,0)))</f>
        <v>10112</v>
      </c>
      <c r="L77" s="37">
        <f t="array" ref="L77">INDEX([2]图纸掉落!$H$4:$H$38,MATCH(H77,[2]图纸掉落!$G$4:$G$38,0))</f>
        <v>21005</v>
      </c>
      <c r="M77" s="37">
        <f t="shared" si="64"/>
        <v>5</v>
      </c>
      <c r="N77" s="37">
        <f t="shared" si="29"/>
        <v>5</v>
      </c>
      <c r="O77" s="47">
        <f>INDEX([1]英雄界面!$J$4:$J$41,MATCH(A77,[1]英雄界面!$A$4:$A$41,0))/2</f>
        <v>0.5</v>
      </c>
      <c r="P77" s="37">
        <f t="shared" si="30"/>
        <v>1.5</v>
      </c>
      <c r="Q77" s="37">
        <f>INT(INDEX([1]等级属性!B$4:B$203,MATCH($AC77,[1]等级属性!$A$4:$A$203,0))*V77/10000)</f>
        <v>141</v>
      </c>
      <c r="R77" s="37">
        <f>INT(INDEX([1]等级属性!C$4:C$203,MATCH($AC77,[1]等级属性!$A$4:$A$203,0))*W77/10000)</f>
        <v>0</v>
      </c>
      <c r="S77" s="37">
        <f>INT(INDEX([1]等级属性!D$4:D$203,MATCH($AC77,[1]等级属性!$A$4:$A$203,0))*X77/10000)</f>
        <v>628</v>
      </c>
      <c r="T77" s="37">
        <f>INT(INDEX([1]等级属性!E$4:E$203,MATCH($AC77,[1]等级属性!$A$4:$A$203,0))*Y77/10000)</f>
        <v>174</v>
      </c>
      <c r="U77" s="37"/>
      <c r="V77" s="37">
        <f t="array" ref="V77">INDEX(单位特点规划!D$2:D$37,MATCH($A77,单位特点规划!$A$2:$A$37,0))</f>
        <v>8400</v>
      </c>
      <c r="W77" s="37">
        <f t="array" ref="W77">INDEX(单位特点规划!E$2:E$37,MATCH($A77,单位特点规划!$A$2:$A$37,0))</f>
        <v>0</v>
      </c>
      <c r="X77" s="37">
        <f t="array" ref="X77">INDEX(单位特点规划!F$2:F$37,MATCH($A77,单位特点规划!$A$2:$A$37,0))</f>
        <v>12400</v>
      </c>
      <c r="Y77" s="37">
        <f t="array" ref="Y77">INDEX(单位特点规划!G$2:G$37,MATCH($A77,单位特点规划!$A$2:$A$37,0))</f>
        <v>15000</v>
      </c>
      <c r="Z77" s="37"/>
      <c r="AA77" s="37">
        <f t="shared" ref="AA77" si="76">1/0.645</f>
        <v>1.55038759689922</v>
      </c>
      <c r="AB77" s="37">
        <f>INT(INDEX([3]进阶属性!$C$2:$C$19,MATCH(B77,[3]进阶属性!$A$2:$A$19,0))/2*AH77)</f>
        <v>390</v>
      </c>
      <c r="AC77" s="37">
        <f t="shared" si="31"/>
        <v>20</v>
      </c>
      <c r="AD77" s="37">
        <f>INT((INDEX([3]标准单位!$J$2:$J$201,MATCH($AC77,[3]标准单位!$A$2:$A$201,0))*AE77)/(1-AE77))</f>
        <v>0</v>
      </c>
      <c r="AE77" s="37">
        <f t="shared" si="75"/>
        <v>0</v>
      </c>
      <c r="AF77" s="83">
        <f>AG77/AG$5</f>
        <v>0.75654263841908498</v>
      </c>
      <c r="AG77" s="37">
        <f t="shared" si="72"/>
        <v>141.65</v>
      </c>
      <c r="AH77" s="37">
        <f t="array" ref="AH77">INDEX([4]Sheet1!H$2:H$36,MATCH($H77,[4]Sheet1!$A$2:$A$36,0))</f>
        <v>2</v>
      </c>
      <c r="AI77">
        <f>INDEX([4]Sheet1!T$2:T$36,MATCH($H77,[4]Sheet1!$A$2:$A$36,0))</f>
        <v>0</v>
      </c>
      <c r="AJ77">
        <f>INDEX([4]Sheet1!U$2:U$36,MATCH($H77,[4]Sheet1!$A$2:$A$36,0))</f>
        <v>16.615384615384599</v>
      </c>
      <c r="AK77">
        <f>INDEX([4]Sheet1!V$2:V$36,MATCH($H77,[4]Sheet1!$A$2:$A$36,0))</f>
        <v>0</v>
      </c>
      <c r="AL77">
        <f>INDEX([4]Sheet1!W$2:W$36,MATCH($H77,[4]Sheet1!$A$2:$A$36,0))</f>
        <v>18.0555555555556</v>
      </c>
      <c r="AM77" s="2">
        <f>INDEX([4]Sheet1!N$2:N$36,MATCH($H77,[4]Sheet1!$A$2:$A$36,0))</f>
        <v>3600</v>
      </c>
      <c r="AN77" s="2" t="str">
        <f>INDEX([4]Sheet1!O$2:O$36,MATCH($H77,[4]Sheet1!$A$2:$A$36,0))</f>
        <v/>
      </c>
    </row>
    <row r="78" spans="1:40" ht="14.25">
      <c r="A78" s="11">
        <v>1005</v>
      </c>
      <c r="B78" s="85">
        <v>3</v>
      </c>
      <c r="C78" s="78" t="str">
        <f t="shared" si="67"/>
        <v>{10113,7},{21005,8}</v>
      </c>
      <c r="D78" s="78">
        <v>10000</v>
      </c>
      <c r="E78" s="79">
        <v>25</v>
      </c>
      <c r="F78" s="78" t="str">
        <f t="shared" si="68"/>
        <v>{1,1139},{2,256},{6,319}</v>
      </c>
      <c r="G78" s="78">
        <f t="shared" si="74"/>
        <v>1</v>
      </c>
      <c r="H78" s="11" t="s">
        <v>183</v>
      </c>
      <c r="I78" s="37">
        <f t="array" ref="I78">INDEX([1]英雄界面!$I$4:$I$41,MATCH(A78,[1]英雄界面!$A$4:$A$41,0))</f>
        <v>1</v>
      </c>
      <c r="J78" s="37">
        <f t="shared" si="73"/>
        <v>1</v>
      </c>
      <c r="K78" s="37">
        <f>CHOOSE(J78,INDEX([2]勋章!$I$7:$I$24,MATCH($B78,[2]勋章!$G$7:$G$24,0)),INDEX([2]勋章!$M$7:$M$24,MATCH($B78,[2]勋章!$G$7:$G$24,0)),INDEX([2]勋章!$P$7:$P$24,MATCH($B78,[2]勋章!$G$7:$G$24,0)),INDEX([2]勋章!$S$7:$S$24,MATCH($B78,[2]勋章!$G$7:$G$24,0)))</f>
        <v>10113</v>
      </c>
      <c r="L78" s="37">
        <f t="array" ref="L78">INDEX([2]图纸掉落!$H$4:$H$38,MATCH(H78,[2]图纸掉落!$G$4:$G$38,0))</f>
        <v>21005</v>
      </c>
      <c r="M78" s="37">
        <f t="shared" si="64"/>
        <v>7</v>
      </c>
      <c r="N78" s="37">
        <f t="shared" si="29"/>
        <v>8</v>
      </c>
      <c r="O78" s="47">
        <f>INDEX([1]英雄界面!$J$4:$J$41,MATCH(A78,[1]英雄界面!$A$4:$A$41,0))/2</f>
        <v>0.5</v>
      </c>
      <c r="P78" s="37">
        <f t="shared" si="30"/>
        <v>1.4</v>
      </c>
      <c r="Q78" s="37">
        <f>INT(INDEX([1]等级属性!B$4:B$203,MATCH($AC78,[1]等级属性!$A$4:$A$203,0))*V78/10000)</f>
        <v>183</v>
      </c>
      <c r="R78" s="37">
        <f>INT(INDEX([1]等级属性!C$4:C$203,MATCH($AC78,[1]等级属性!$A$4:$A$203,0))*W78/10000)</f>
        <v>0</v>
      </c>
      <c r="S78" s="37">
        <f>INT(INDEX([1]等级属性!D$4:D$203,MATCH($AC78,[1]等级属性!$A$4:$A$203,0))*X78/10000)</f>
        <v>814</v>
      </c>
      <c r="T78" s="37">
        <f>INT(INDEX([1]等级属性!E$4:E$203,MATCH($AC78,[1]等级属性!$A$4:$A$203,0))*Y78/10000)</f>
        <v>228</v>
      </c>
      <c r="U78" s="37"/>
      <c r="V78" s="37">
        <f t="array" ref="V78">INDEX(单位特点规划!D$2:D$37,MATCH($A78,单位特点规划!$A$2:$A$37,0))</f>
        <v>8400</v>
      </c>
      <c r="W78" s="37">
        <f t="array" ref="W78">INDEX(单位特点规划!E$2:E$37,MATCH($A78,单位特点规划!$A$2:$A$37,0))</f>
        <v>0</v>
      </c>
      <c r="X78" s="37">
        <f t="array" ref="X78">INDEX(单位特点规划!F$2:F$37,MATCH($A78,单位特点规划!$A$2:$A$37,0))</f>
        <v>12400</v>
      </c>
      <c r="Y78" s="37">
        <f t="array" ref="Y78">INDEX(单位特点规划!G$2:G$37,MATCH($A78,单位特点规划!$A$2:$A$37,0))</f>
        <v>15000</v>
      </c>
      <c r="Z78" s="37"/>
      <c r="AA78" s="37">
        <f t="shared" ref="AA78" si="77">1/0.645</f>
        <v>1.55038759689922</v>
      </c>
      <c r="AB78" s="37">
        <f>INT(INDEX([3]进阶属性!$C$2:$C$19,MATCH(B78,[3]进阶属性!$A$2:$A$19,0))/2*AH78)</f>
        <v>507</v>
      </c>
      <c r="AC78" s="37">
        <f t="shared" si="31"/>
        <v>30</v>
      </c>
      <c r="AD78" s="37">
        <f>INT((INDEX([3]标准单位!$J$2:$J$201,MATCH($AC78,[3]标准单位!$A$2:$A$201,0))*AE78)/(1-AE78))</f>
        <v>0</v>
      </c>
      <c r="AE78" s="37">
        <f t="shared" si="75"/>
        <v>0</v>
      </c>
      <c r="AF78" s="83">
        <f>AG78/AG$6</f>
        <v>0.75626211785903097</v>
      </c>
      <c r="AG78" s="37">
        <f t="shared" si="72"/>
        <v>183.88333333333301</v>
      </c>
      <c r="AH78" s="37">
        <f t="array" ref="AH78">INDEX([4]Sheet1!H$2:H$36,MATCH($H78,[4]Sheet1!$A$2:$A$36,0))</f>
        <v>2</v>
      </c>
      <c r="AI78">
        <f>INDEX([4]Sheet1!T$2:T$36,MATCH($H78,[4]Sheet1!$A$2:$A$36,0))</f>
        <v>0</v>
      </c>
      <c r="AJ78">
        <f>INDEX([4]Sheet1!U$2:U$36,MATCH($H78,[4]Sheet1!$A$2:$A$36,0))</f>
        <v>16.615384615384599</v>
      </c>
      <c r="AK78">
        <f>INDEX([4]Sheet1!V$2:V$36,MATCH($H78,[4]Sheet1!$A$2:$A$36,0))</f>
        <v>0</v>
      </c>
      <c r="AL78">
        <f>INDEX([4]Sheet1!W$2:W$36,MATCH($H78,[4]Sheet1!$A$2:$A$36,0))</f>
        <v>18.0555555555556</v>
      </c>
      <c r="AM78" s="2">
        <f>INDEX([4]Sheet1!N$2:N$36,MATCH($H78,[4]Sheet1!$A$2:$A$36,0))</f>
        <v>3600</v>
      </c>
      <c r="AN78" s="2" t="str">
        <f>INDEX([4]Sheet1!O$2:O$36,MATCH($H78,[4]Sheet1!$A$2:$A$36,0))</f>
        <v/>
      </c>
    </row>
    <row r="79" spans="1:40" ht="14.25">
      <c r="A79" s="11">
        <v>1005</v>
      </c>
      <c r="B79" s="85">
        <v>4</v>
      </c>
      <c r="C79" s="78" t="str">
        <f t="shared" si="67"/>
        <v>{10114,10},{21005,12}</v>
      </c>
      <c r="D79" s="78">
        <v>80000</v>
      </c>
      <c r="E79" s="79">
        <v>32</v>
      </c>
      <c r="F79" s="78" t="str">
        <f t="shared" si="68"/>
        <v>{1,1212},{2,273},{6,335}</v>
      </c>
      <c r="G79" s="78">
        <f t="shared" si="74"/>
        <v>1</v>
      </c>
      <c r="H79" s="11" t="s">
        <v>183</v>
      </c>
      <c r="I79" s="37">
        <f t="array" ref="I79">INDEX([1]英雄界面!$I$4:$I$41,MATCH(A79,[1]英雄界面!$A$4:$A$41,0))</f>
        <v>1</v>
      </c>
      <c r="J79" s="37">
        <f t="shared" si="73"/>
        <v>1</v>
      </c>
      <c r="K79" s="37">
        <f>CHOOSE(J79,INDEX([2]勋章!$I$7:$I$24,MATCH($B79,[2]勋章!$G$7:$G$24,0)),INDEX([2]勋章!$M$7:$M$24,MATCH($B79,[2]勋章!$G$7:$G$24,0)),INDEX([2]勋章!$P$7:$P$24,MATCH($B79,[2]勋章!$G$7:$G$24,0)),INDEX([2]勋章!$S$7:$S$24,MATCH($B79,[2]勋章!$G$7:$G$24,0)))</f>
        <v>10114</v>
      </c>
      <c r="L79" s="37">
        <f t="array" ref="L79">INDEX([2]图纸掉落!$H$4:$H$38,MATCH(H79,[2]图纸掉落!$G$4:$G$38,0))</f>
        <v>21005</v>
      </c>
      <c r="M79" s="37">
        <f t="shared" si="64"/>
        <v>10</v>
      </c>
      <c r="N79" s="37">
        <f t="shared" si="29"/>
        <v>12</v>
      </c>
      <c r="O79" s="47">
        <f>INDEX([1]英雄界面!$J$4:$J$41,MATCH(A79,[1]英雄界面!$A$4:$A$41,0))/2</f>
        <v>0.5</v>
      </c>
      <c r="P79" s="37">
        <f t="shared" si="30"/>
        <v>1.3</v>
      </c>
      <c r="Q79" s="37">
        <f>INT(INDEX([1]等级属性!B$4:B$203,MATCH($AC79,[1]等级属性!$A$4:$A$203,0))*V79/10000)</f>
        <v>210</v>
      </c>
      <c r="R79" s="37">
        <f>INT(INDEX([1]等级属性!C$4:C$203,MATCH($AC79,[1]等级属性!$A$4:$A$203,0))*W79/10000)</f>
        <v>0</v>
      </c>
      <c r="S79" s="37">
        <f>INT(INDEX([1]等级属性!D$4:D$203,MATCH($AC79,[1]等级属性!$A$4:$A$203,0))*X79/10000)</f>
        <v>933</v>
      </c>
      <c r="T79" s="37">
        <f>INT(INDEX([1]等级属性!E$4:E$203,MATCH($AC79,[1]等级属性!$A$4:$A$203,0))*Y79/10000)</f>
        <v>258</v>
      </c>
      <c r="U79" s="37"/>
      <c r="V79" s="37">
        <f t="array" ref="V79">INDEX(单位特点规划!D$2:D$37,MATCH($A79,单位特点规划!$A$2:$A$37,0))</f>
        <v>8400</v>
      </c>
      <c r="W79" s="37">
        <f t="array" ref="W79">INDEX(单位特点规划!E$2:E$37,MATCH($A79,单位特点规划!$A$2:$A$37,0))</f>
        <v>0</v>
      </c>
      <c r="X79" s="37">
        <f t="array" ref="X79">INDEX(单位特点规划!F$2:F$37,MATCH($A79,单位特点规划!$A$2:$A$37,0))</f>
        <v>12400</v>
      </c>
      <c r="Y79" s="37">
        <f t="array" ref="Y79">INDEX(单位特点规划!G$2:G$37,MATCH($A79,单位特点规划!$A$2:$A$37,0))</f>
        <v>15000</v>
      </c>
      <c r="Z79" s="37"/>
      <c r="AA79" s="37">
        <f t="shared" ref="AA79" si="78">1/0.645</f>
        <v>1.55038759689922</v>
      </c>
      <c r="AB79" s="37">
        <f>INT(INDEX([3]进阶属性!$C$2:$C$19,MATCH(B79,[3]进阶属性!$A$2:$A$19,0))/2*AH79)</f>
        <v>657</v>
      </c>
      <c r="AC79" s="37">
        <f t="shared" si="31"/>
        <v>35</v>
      </c>
      <c r="AD79" s="37">
        <f>INT((INDEX([3]标准单位!$J$2:$J$201,MATCH($AC79,[3]标准单位!$A$2:$A$201,0))*AE79)/(1-AE79))</f>
        <v>0</v>
      </c>
      <c r="AE79" s="37">
        <f t="shared" si="75"/>
        <v>0</v>
      </c>
      <c r="AF79" s="83">
        <f>AG79/AG$7</f>
        <v>0.75619353955652902</v>
      </c>
      <c r="AG79" s="37">
        <f t="shared" si="72"/>
        <v>210.46666666666701</v>
      </c>
      <c r="AH79" s="37">
        <f t="array" ref="AH79">INDEX([4]Sheet1!H$2:H$36,MATCH($H79,[4]Sheet1!$A$2:$A$36,0))</f>
        <v>2</v>
      </c>
      <c r="AI79">
        <f>INDEX([4]Sheet1!T$2:T$36,MATCH($H79,[4]Sheet1!$A$2:$A$36,0))</f>
        <v>0</v>
      </c>
      <c r="AJ79">
        <f>INDEX([4]Sheet1!U$2:U$36,MATCH($H79,[4]Sheet1!$A$2:$A$36,0))</f>
        <v>16.615384615384599</v>
      </c>
      <c r="AK79">
        <f>INDEX([4]Sheet1!V$2:V$36,MATCH($H79,[4]Sheet1!$A$2:$A$36,0))</f>
        <v>0</v>
      </c>
      <c r="AL79">
        <f>INDEX([4]Sheet1!W$2:W$36,MATCH($H79,[4]Sheet1!$A$2:$A$36,0))</f>
        <v>18.0555555555556</v>
      </c>
      <c r="AM79" s="2">
        <f>INDEX([4]Sheet1!N$2:N$36,MATCH($H79,[4]Sheet1!$A$2:$A$36,0))</f>
        <v>3600</v>
      </c>
      <c r="AN79" s="2" t="str">
        <f>INDEX([4]Sheet1!O$2:O$36,MATCH($H79,[4]Sheet1!$A$2:$A$36,0))</f>
        <v/>
      </c>
    </row>
    <row r="80" spans="1:40" ht="14.25">
      <c r="A80" s="11">
        <v>1005</v>
      </c>
      <c r="B80" s="85">
        <v>5</v>
      </c>
      <c r="C80" s="78" t="str">
        <f t="shared" si="67"/>
        <v>{10115,15},{21005,15}</v>
      </c>
      <c r="D80" s="78">
        <v>150000</v>
      </c>
      <c r="E80" s="79">
        <v>39</v>
      </c>
      <c r="F80" s="78" t="str">
        <f t="shared" si="68"/>
        <v>{1,1267},{2,285},{6,350}</v>
      </c>
      <c r="G80" s="78">
        <f t="shared" si="74"/>
        <v>1</v>
      </c>
      <c r="H80" s="11" t="s">
        <v>183</v>
      </c>
      <c r="I80" s="37">
        <f t="array" ref="I80">INDEX([1]英雄界面!$I$4:$I$41,MATCH(A80,[1]英雄界面!$A$4:$A$41,0))</f>
        <v>1</v>
      </c>
      <c r="J80" s="37">
        <f t="shared" si="73"/>
        <v>1</v>
      </c>
      <c r="K80" s="37">
        <f>CHOOSE(J80,INDEX([2]勋章!$I$7:$I$24,MATCH($B80,[2]勋章!$G$7:$G$24,0)),INDEX([2]勋章!$M$7:$M$24,MATCH($B80,[2]勋章!$G$7:$G$24,0)),INDEX([2]勋章!$P$7:$P$24,MATCH($B80,[2]勋章!$G$7:$G$24,0)),INDEX([2]勋章!$S$7:$S$24,MATCH($B80,[2]勋章!$G$7:$G$24,0)))</f>
        <v>10115</v>
      </c>
      <c r="L80" s="37">
        <f t="array" ref="L80">INDEX([2]图纸掉落!$H$4:$H$38,MATCH(H80,[2]图纸掉落!$G$4:$G$38,0))</f>
        <v>21005</v>
      </c>
      <c r="M80" s="37">
        <f t="shared" si="64"/>
        <v>15</v>
      </c>
      <c r="N80" s="37">
        <f t="shared" si="29"/>
        <v>15</v>
      </c>
      <c r="O80" s="47">
        <f>INDEX([1]英雄界面!$J$4:$J$41,MATCH(A80,[1]英雄界面!$A$4:$A$41,0))/2</f>
        <v>0.5</v>
      </c>
      <c r="P80" s="37">
        <f t="shared" si="30"/>
        <v>1.2</v>
      </c>
      <c r="Q80" s="37">
        <f>INT(INDEX([1]等级属性!B$4:B$203,MATCH($AC80,[1]等级属性!$A$4:$A$203,0))*V80/10000)</f>
        <v>238</v>
      </c>
      <c r="R80" s="37">
        <f>INT(INDEX([1]等级属性!C$4:C$203,MATCH($AC80,[1]等级属性!$A$4:$A$203,0))*W80/10000)</f>
        <v>0</v>
      </c>
      <c r="S80" s="37">
        <f>INT(INDEX([1]等级属性!D$4:D$203,MATCH($AC80,[1]等级属性!$A$4:$A$203,0))*X80/10000)</f>
        <v>1056</v>
      </c>
      <c r="T80" s="37">
        <f>INT(INDEX([1]等级属性!E$4:E$203,MATCH($AC80,[1]等级属性!$A$4:$A$203,0))*Y80/10000)</f>
        <v>292</v>
      </c>
      <c r="U80" s="37"/>
      <c r="V80" s="37">
        <f t="array" ref="V80">INDEX(单位特点规划!D$2:D$37,MATCH($A80,单位特点规划!$A$2:$A$37,0))</f>
        <v>8400</v>
      </c>
      <c r="W80" s="37">
        <f t="array" ref="W80">INDEX(单位特点规划!E$2:E$37,MATCH($A80,单位特点规划!$A$2:$A$37,0))</f>
        <v>0</v>
      </c>
      <c r="X80" s="37">
        <f t="array" ref="X80">INDEX(单位特点规划!F$2:F$37,MATCH($A80,单位特点规划!$A$2:$A$37,0))</f>
        <v>12400</v>
      </c>
      <c r="Y80" s="37">
        <f t="array" ref="Y80">INDEX(单位特点规划!G$2:G$37,MATCH($A80,单位特点规划!$A$2:$A$37,0))</f>
        <v>15000</v>
      </c>
      <c r="Z80" s="37"/>
      <c r="AA80" s="37">
        <f t="shared" ref="AA80" si="79">1/0.645</f>
        <v>1.55038759689922</v>
      </c>
      <c r="AB80" s="37">
        <f>INT(INDEX([3]进阶属性!$C$2:$C$19,MATCH(B80,[3]进阶属性!$A$2:$A$19,0))/2*AH80)</f>
        <v>852</v>
      </c>
      <c r="AC80" s="37">
        <f t="shared" si="31"/>
        <v>40</v>
      </c>
      <c r="AD80" s="37">
        <f>INT((INDEX([3]标准单位!$J$2:$J$201,MATCH($AC80,[3]标准单位!$A$2:$A$201,0))*AE80)/(1-AE80))</f>
        <v>0</v>
      </c>
      <c r="AE80" s="37">
        <f t="shared" si="75"/>
        <v>0</v>
      </c>
      <c r="AF80" s="83">
        <f>AG80/AG$8</f>
        <v>0.75659559453601499</v>
      </c>
      <c r="AG80" s="37">
        <f t="shared" si="72"/>
        <v>238.25555555555599</v>
      </c>
      <c r="AH80" s="37">
        <f t="array" ref="AH80">INDEX([4]Sheet1!H$2:H$36,MATCH($H80,[4]Sheet1!$A$2:$A$36,0))</f>
        <v>2</v>
      </c>
      <c r="AI80">
        <f>INDEX([4]Sheet1!T$2:T$36,MATCH($H80,[4]Sheet1!$A$2:$A$36,0))</f>
        <v>0</v>
      </c>
      <c r="AJ80">
        <f>INDEX([4]Sheet1!U$2:U$36,MATCH($H80,[4]Sheet1!$A$2:$A$36,0))</f>
        <v>16.615384615384599</v>
      </c>
      <c r="AK80">
        <f>INDEX([4]Sheet1!V$2:V$36,MATCH($H80,[4]Sheet1!$A$2:$A$36,0))</f>
        <v>0</v>
      </c>
      <c r="AL80">
        <f>INDEX([4]Sheet1!W$2:W$36,MATCH($H80,[4]Sheet1!$A$2:$A$36,0))</f>
        <v>18.0555555555556</v>
      </c>
      <c r="AM80" s="2">
        <f>INDEX([4]Sheet1!N$2:N$36,MATCH($H80,[4]Sheet1!$A$2:$A$36,0))</f>
        <v>3600</v>
      </c>
      <c r="AN80" s="2" t="str">
        <f>INDEX([4]Sheet1!O$2:O$36,MATCH($H80,[4]Sheet1!$A$2:$A$36,0))</f>
        <v/>
      </c>
    </row>
    <row r="81" spans="1:40" ht="14.25">
      <c r="A81" s="11">
        <v>1005</v>
      </c>
      <c r="B81" s="85">
        <v>6</v>
      </c>
      <c r="C81" s="78" t="str">
        <f t="shared" si="67"/>
        <v>{10116,20},{21005,16}</v>
      </c>
      <c r="D81" s="78">
        <v>250000</v>
      </c>
      <c r="E81" s="79">
        <v>44</v>
      </c>
      <c r="F81" s="78" t="str">
        <f t="shared" si="68"/>
        <v>{1,1333},{2,300},{6,370}</v>
      </c>
      <c r="G81" s="78">
        <f t="shared" si="74"/>
        <v>1</v>
      </c>
      <c r="H81" s="11" t="s">
        <v>183</v>
      </c>
      <c r="I81" s="37">
        <f t="array" ref="I81">INDEX([1]英雄界面!$I$4:$I$41,MATCH(A81,[1]英雄界面!$A$4:$A$41,0))</f>
        <v>1</v>
      </c>
      <c r="J81" s="37">
        <f t="shared" si="73"/>
        <v>1</v>
      </c>
      <c r="K81" s="37">
        <f>CHOOSE(J81,INDEX([2]勋章!$I$7:$I$24,MATCH($B81,[2]勋章!$G$7:$G$24,0)),INDEX([2]勋章!$M$7:$M$24,MATCH($B81,[2]勋章!$G$7:$G$24,0)),INDEX([2]勋章!$P$7:$P$24,MATCH($B81,[2]勋章!$G$7:$G$24,0)),INDEX([2]勋章!$S$7:$S$24,MATCH($B81,[2]勋章!$G$7:$G$24,0)))</f>
        <v>10116</v>
      </c>
      <c r="L81" s="37">
        <f t="array" ref="L81">INDEX([2]图纸掉落!$H$4:$H$38,MATCH(H81,[2]图纸掉落!$G$4:$G$38,0))</f>
        <v>21005</v>
      </c>
      <c r="M81" s="37">
        <f t="shared" si="64"/>
        <v>20</v>
      </c>
      <c r="N81" s="37">
        <f t="shared" si="29"/>
        <v>16</v>
      </c>
      <c r="O81" s="47">
        <f>INDEX([1]英雄界面!$J$4:$J$41,MATCH(A81,[1]英雄界面!$A$4:$A$41,0))/2</f>
        <v>0.5</v>
      </c>
      <c r="P81" s="37">
        <f t="shared" si="30"/>
        <v>1.1000000000000001</v>
      </c>
      <c r="Q81" s="37">
        <f>INT(INDEX([1]等级属性!B$4:B$203,MATCH($AC81,[1]等级属性!$A$4:$A$203,0))*V81/10000)</f>
        <v>273</v>
      </c>
      <c r="R81" s="37">
        <f>INT(INDEX([1]等级属性!C$4:C$203,MATCH($AC81,[1]等级属性!$A$4:$A$203,0))*W81/10000)</f>
        <v>0</v>
      </c>
      <c r="S81" s="37">
        <f>INT(INDEX([1]等级属性!D$4:D$203,MATCH($AC81,[1]等级属性!$A$4:$A$203,0))*X81/10000)</f>
        <v>1212</v>
      </c>
      <c r="T81" s="37">
        <f>INT(INDEX([1]等级属性!E$4:E$203,MATCH($AC81,[1]等级属性!$A$4:$A$203,0))*Y81/10000)</f>
        <v>337</v>
      </c>
      <c r="U81" s="37"/>
      <c r="V81" s="37">
        <f t="array" ref="V81">INDEX(单位特点规划!D$2:D$37,MATCH($A81,单位特点规划!$A$2:$A$37,0))</f>
        <v>8400</v>
      </c>
      <c r="W81" s="37">
        <f t="array" ref="W81">INDEX(单位特点规划!E$2:E$37,MATCH($A81,单位特点规划!$A$2:$A$37,0))</f>
        <v>0</v>
      </c>
      <c r="X81" s="37">
        <f t="array" ref="X81">INDEX(单位特点规划!F$2:F$37,MATCH($A81,单位特点规划!$A$2:$A$37,0))</f>
        <v>12400</v>
      </c>
      <c r="Y81" s="37">
        <f t="array" ref="Y81">INDEX(单位特点规划!G$2:G$37,MATCH($A81,单位特点规划!$A$2:$A$37,0))</f>
        <v>15000</v>
      </c>
      <c r="Z81" s="37"/>
      <c r="AA81" s="37">
        <f t="shared" ref="AA81:AA86" si="80">1/0.645</f>
        <v>1.55038759689922</v>
      </c>
      <c r="AB81" s="37">
        <f>INT(INDEX([3]进阶属性!$C$2:$C$19,MATCH(B81,[3]进阶属性!$A$2:$A$19,0))/2*AH81)</f>
        <v>1107</v>
      </c>
      <c r="AC81" s="37">
        <f t="shared" si="31"/>
        <v>45</v>
      </c>
      <c r="AD81" s="37">
        <f>INT((INDEX([3]标准单位!$J$2:$J$201,MATCH($AC81,[3]标准单位!$A$2:$A$201,0))*AE81)/(1-AE81))</f>
        <v>0</v>
      </c>
      <c r="AE81" s="37">
        <f t="shared" si="75"/>
        <v>0</v>
      </c>
      <c r="AF81" s="83">
        <f>AG81/AG$9</f>
        <v>0.756185349932882</v>
      </c>
      <c r="AG81" s="37">
        <f t="shared" si="72"/>
        <v>273.61666666666702</v>
      </c>
      <c r="AH81" s="37">
        <f t="array" ref="AH81">INDEX([4]Sheet1!H$2:H$36,MATCH($H81,[4]Sheet1!$A$2:$A$36,0))</f>
        <v>2</v>
      </c>
      <c r="AI81">
        <f>INDEX([4]Sheet1!T$2:T$36,MATCH($H81,[4]Sheet1!$A$2:$A$36,0))</f>
        <v>0</v>
      </c>
      <c r="AJ81">
        <f>INDEX([4]Sheet1!U$2:U$36,MATCH($H81,[4]Sheet1!$A$2:$A$36,0))</f>
        <v>16.615384615384599</v>
      </c>
      <c r="AK81">
        <f>INDEX([4]Sheet1!V$2:V$36,MATCH($H81,[4]Sheet1!$A$2:$A$36,0))</f>
        <v>0</v>
      </c>
      <c r="AL81">
        <f>INDEX([4]Sheet1!W$2:W$36,MATCH($H81,[4]Sheet1!$A$2:$A$36,0))</f>
        <v>18.0555555555556</v>
      </c>
      <c r="AM81" s="2">
        <f>INDEX([4]Sheet1!N$2:N$36,MATCH($H81,[4]Sheet1!$A$2:$A$36,0))</f>
        <v>3600</v>
      </c>
      <c r="AN81" s="2" t="str">
        <f>INDEX([4]Sheet1!O$2:O$36,MATCH($H81,[4]Sheet1!$A$2:$A$36,0))</f>
        <v/>
      </c>
    </row>
    <row r="82" spans="1:40" ht="14.25">
      <c r="A82" s="11">
        <v>1005</v>
      </c>
      <c r="B82" s="85">
        <v>7</v>
      </c>
      <c r="C82" s="78" t="str">
        <f t="shared" si="67"/>
        <v>{10117,22},{21005,26}</v>
      </c>
      <c r="D82" s="78">
        <v>300000</v>
      </c>
      <c r="E82" s="79">
        <v>49</v>
      </c>
      <c r="F82" s="78" t="str">
        <f t="shared" si="68"/>
        <v>{1,1372},{2,309},{6,384}</v>
      </c>
      <c r="G82" s="78">
        <f t="shared" si="74"/>
        <v>1</v>
      </c>
      <c r="H82" s="11" t="s">
        <v>183</v>
      </c>
      <c r="I82" s="37">
        <f t="array" ref="I82">INDEX([1]英雄界面!$I$4:$I$41,MATCH(A82,[1]英雄界面!$A$4:$A$41,0))</f>
        <v>1</v>
      </c>
      <c r="J82" s="37">
        <f t="shared" si="73"/>
        <v>1</v>
      </c>
      <c r="K82" s="37">
        <f>CHOOSE(J82,INDEX([2]勋章!$I$7:$I$24,MATCH($B82,[2]勋章!$G$7:$G$24,0)),INDEX([2]勋章!$M$7:$M$24,MATCH($B82,[2]勋章!$G$7:$G$24,0)),INDEX([2]勋章!$P$7:$P$24,MATCH($B82,[2]勋章!$G$7:$G$24,0)),INDEX([2]勋章!$S$7:$S$24,MATCH($B82,[2]勋章!$G$7:$G$24,0)))</f>
        <v>10117</v>
      </c>
      <c r="L82" s="37">
        <f t="array" ref="L82">INDEX([2]图纸掉落!$H$4:$H$38,MATCH(H82,[2]图纸掉落!$G$4:$G$38,0))</f>
        <v>21005</v>
      </c>
      <c r="M82" s="37">
        <f t="shared" si="64"/>
        <v>22</v>
      </c>
      <c r="N82" s="37">
        <f t="shared" si="29"/>
        <v>26</v>
      </c>
      <c r="O82" s="47">
        <f>INDEX([1]英雄界面!$J$4:$J$41,MATCH(A82,[1]英雄界面!$A$4:$A$41,0))/2</f>
        <v>0.5</v>
      </c>
      <c r="P82" s="37">
        <f t="shared" si="30"/>
        <v>1</v>
      </c>
      <c r="Q82" s="37">
        <f>INT(INDEX([1]等级属性!B$4:B$203,MATCH($AC82,[1]等级属性!$A$4:$A$203,0))*V82/10000)</f>
        <v>309</v>
      </c>
      <c r="R82" s="37">
        <f>INT(INDEX([1]等级属性!C$4:C$203,MATCH($AC82,[1]等级属性!$A$4:$A$203,0))*W82/10000)</f>
        <v>0</v>
      </c>
      <c r="S82" s="37">
        <f>INT(INDEX([1]等级属性!D$4:D$203,MATCH($AC82,[1]等级属性!$A$4:$A$203,0))*X82/10000)</f>
        <v>1372</v>
      </c>
      <c r="T82" s="37">
        <f>INT(INDEX([1]等级属性!E$4:E$203,MATCH($AC82,[1]等级属性!$A$4:$A$203,0))*Y82/10000)</f>
        <v>384</v>
      </c>
      <c r="U82" s="37"/>
      <c r="V82" s="37">
        <f t="array" ref="V82">INDEX(单位特点规划!D$2:D$37,MATCH($A82,单位特点规划!$A$2:$A$37,0))</f>
        <v>8400</v>
      </c>
      <c r="W82" s="37">
        <f t="array" ref="W82">INDEX(单位特点规划!E$2:E$37,MATCH($A82,单位特点规划!$A$2:$A$37,0))</f>
        <v>0</v>
      </c>
      <c r="X82" s="37">
        <f t="array" ref="X82">INDEX(单位特点规划!F$2:F$37,MATCH($A82,单位特点规划!$A$2:$A$37,0))</f>
        <v>12400</v>
      </c>
      <c r="Y82" s="37">
        <f t="array" ref="Y82">INDEX(单位特点规划!G$2:G$37,MATCH($A82,单位特点规划!$A$2:$A$37,0))</f>
        <v>15000</v>
      </c>
      <c r="Z82" s="37"/>
      <c r="AA82" s="37">
        <f t="shared" si="80"/>
        <v>1.55038759689922</v>
      </c>
      <c r="AB82" s="37">
        <f>INT(INDEX([3]进阶属性!$C$2:$C$19,MATCH(B82,[3]进阶属性!$A$2:$A$19,0))/2*AH82)</f>
        <v>1437</v>
      </c>
      <c r="AC82" s="37">
        <f t="shared" si="31"/>
        <v>50</v>
      </c>
      <c r="AD82" s="37">
        <f>INT((INDEX([3]标准单位!$J$2:$J$201,MATCH($AC82,[3]标准单位!$A$2:$A$201,0))*AE82)/(1-AE82))</f>
        <v>0</v>
      </c>
      <c r="AE82" s="37">
        <f t="shared" si="75"/>
        <v>0</v>
      </c>
      <c r="AF82" s="83">
        <f>AG82/AG$10</f>
        <v>0.75668968242897605</v>
      </c>
      <c r="AG82" s="37">
        <f t="shared" si="72"/>
        <v>309.98333333333301</v>
      </c>
      <c r="AH82" s="37">
        <f t="array" ref="AH82">INDEX([4]Sheet1!H$2:H$36,MATCH($H82,[4]Sheet1!$A$2:$A$36,0))</f>
        <v>2</v>
      </c>
      <c r="AI82">
        <f>INDEX([4]Sheet1!T$2:T$36,MATCH($H82,[4]Sheet1!$A$2:$A$36,0))</f>
        <v>0</v>
      </c>
      <c r="AJ82">
        <f>INDEX([4]Sheet1!U$2:U$36,MATCH($H82,[4]Sheet1!$A$2:$A$36,0))</f>
        <v>16.615384615384599</v>
      </c>
      <c r="AK82">
        <f>INDEX([4]Sheet1!V$2:V$36,MATCH($H82,[4]Sheet1!$A$2:$A$36,0))</f>
        <v>0</v>
      </c>
      <c r="AL82">
        <f>INDEX([4]Sheet1!W$2:W$36,MATCH($H82,[4]Sheet1!$A$2:$A$36,0))</f>
        <v>18.0555555555556</v>
      </c>
      <c r="AM82" s="2">
        <f>INDEX([4]Sheet1!N$2:N$36,MATCH($H82,[4]Sheet1!$A$2:$A$36,0))</f>
        <v>3600</v>
      </c>
      <c r="AN82" s="2" t="str">
        <f>INDEX([4]Sheet1!O$2:O$36,MATCH($H82,[4]Sheet1!$A$2:$A$36,0))</f>
        <v/>
      </c>
    </row>
    <row r="83" spans="1:40" ht="14.25">
      <c r="A83" s="11">
        <v>1005</v>
      </c>
      <c r="B83" s="85">
        <v>8</v>
      </c>
      <c r="C83" s="78" t="str">
        <f t="shared" si="67"/>
        <v>{10118,25},{21005,29}</v>
      </c>
      <c r="D83" s="78">
        <v>350000</v>
      </c>
      <c r="E83" s="79">
        <v>54</v>
      </c>
      <c r="F83" s="78" t="str">
        <f t="shared" si="68"/>
        <v>{1,1577},{2,356},{6,439}</v>
      </c>
      <c r="G83" s="78">
        <f t="shared" si="74"/>
        <v>1</v>
      </c>
      <c r="H83" s="11" t="s">
        <v>183</v>
      </c>
      <c r="I83" s="37">
        <f t="array" ref="I83">INDEX([1]英雄界面!$I$4:$I$41,MATCH(A83,[1]英雄界面!$A$4:$A$41,0))</f>
        <v>1</v>
      </c>
      <c r="J83" s="37">
        <f t="shared" si="73"/>
        <v>1</v>
      </c>
      <c r="K83" s="37">
        <f>CHOOSE(J83,INDEX([2]勋章!$I$7:$I$24,MATCH($B83,[2]勋章!$G$7:$G$24,0)),INDEX([2]勋章!$M$7:$M$24,MATCH($B83,[2]勋章!$G$7:$G$24,0)),INDEX([2]勋章!$P$7:$P$24,MATCH($B83,[2]勋章!$G$7:$G$24,0)),INDEX([2]勋章!$S$7:$S$24,MATCH($B83,[2]勋章!$G$7:$G$24,0)))</f>
        <v>10118</v>
      </c>
      <c r="L83" s="37">
        <f t="array" ref="L83">INDEX([2]图纸掉落!$H$4:$H$38,MATCH(H83,[2]图纸掉落!$G$4:$G$38,0))</f>
        <v>21005</v>
      </c>
      <c r="M83" s="37">
        <f t="shared" si="64"/>
        <v>25</v>
      </c>
      <c r="N83" s="37">
        <f t="shared" si="29"/>
        <v>29</v>
      </c>
      <c r="O83" s="47">
        <f>INDEX([1]英雄界面!$J$4:$J$41,MATCH(A83,[1]英雄界面!$A$4:$A$41,0))/2</f>
        <v>0.5</v>
      </c>
      <c r="P83" s="37">
        <f t="shared" si="30"/>
        <v>1</v>
      </c>
      <c r="Q83" s="37">
        <f>INT(INDEX([1]等级属性!B$4:B$203,MATCH($AC83,[1]等级属性!$A$4:$A$203,0))*V83/10000)</f>
        <v>356</v>
      </c>
      <c r="R83" s="37">
        <f>INT(INDEX([1]等级属性!C$4:C$203,MATCH($AC83,[1]等级属性!$A$4:$A$203,0))*W83/10000)</f>
        <v>0</v>
      </c>
      <c r="S83" s="37">
        <f>INT(INDEX([1]等级属性!D$4:D$203,MATCH($AC83,[1]等级属性!$A$4:$A$203,0))*X83/10000)</f>
        <v>1577</v>
      </c>
      <c r="T83" s="37">
        <f>INT(INDEX([1]等级属性!E$4:E$203,MATCH($AC83,[1]等级属性!$A$4:$A$203,0))*Y83/10000)</f>
        <v>439</v>
      </c>
      <c r="U83" s="37"/>
      <c r="V83" s="37">
        <f t="array" ref="V83">INDEX(单位特点规划!D$2:D$37,MATCH($A83,单位特点规划!$A$2:$A$37,0))</f>
        <v>8400</v>
      </c>
      <c r="W83" s="37">
        <f t="array" ref="W83">INDEX(单位特点规划!E$2:E$37,MATCH($A83,单位特点规划!$A$2:$A$37,0))</f>
        <v>0</v>
      </c>
      <c r="X83" s="37">
        <f t="array" ref="X83">INDEX(单位特点规划!F$2:F$37,MATCH($A83,单位特点规划!$A$2:$A$37,0))</f>
        <v>12400</v>
      </c>
      <c r="Y83" s="37">
        <f t="array" ref="Y83">INDEX(单位特点规划!G$2:G$37,MATCH($A83,单位特点规划!$A$2:$A$37,0))</f>
        <v>15000</v>
      </c>
      <c r="Z83" s="37"/>
      <c r="AA83" s="37">
        <f t="shared" si="80"/>
        <v>1.55038759689922</v>
      </c>
      <c r="AB83" s="37">
        <f>INT(INDEX([3]进阶属性!$C$2:$C$19,MATCH(B83,[3]进阶属性!$A$2:$A$19,0))/2*AH83)</f>
        <v>1866</v>
      </c>
      <c r="AC83" s="37">
        <f t="shared" si="31"/>
        <v>55</v>
      </c>
      <c r="AD83" s="37">
        <f>INT((INDEX([3]标准单位!$J$2:$J$201,MATCH($AC83,[3]标准单位!$A$2:$A$201,0))*AE83)/(1-AE83))</f>
        <v>0</v>
      </c>
      <c r="AE83" s="37">
        <f t="shared" si="75"/>
        <v>0</v>
      </c>
      <c r="AF83" s="83">
        <f>AG83/AG$11</f>
        <v>0.756659787696084</v>
      </c>
      <c r="AG83" s="37">
        <f t="shared" si="72"/>
        <v>356.17777777777798</v>
      </c>
      <c r="AH83" s="37">
        <f t="array" ref="AH83">INDEX([4]Sheet1!H$2:H$36,MATCH($H83,[4]Sheet1!$A$2:$A$36,0))</f>
        <v>2</v>
      </c>
      <c r="AI83">
        <f>INDEX([4]Sheet1!T$2:T$36,MATCH($H83,[4]Sheet1!$A$2:$A$36,0))</f>
        <v>0</v>
      </c>
      <c r="AJ83">
        <f>INDEX([4]Sheet1!U$2:U$36,MATCH($H83,[4]Sheet1!$A$2:$A$36,0))</f>
        <v>16.615384615384599</v>
      </c>
      <c r="AK83">
        <f>INDEX([4]Sheet1!V$2:V$36,MATCH($H83,[4]Sheet1!$A$2:$A$36,0))</f>
        <v>0</v>
      </c>
      <c r="AL83">
        <f>INDEX([4]Sheet1!W$2:W$36,MATCH($H83,[4]Sheet1!$A$2:$A$36,0))</f>
        <v>18.0555555555556</v>
      </c>
      <c r="AM83" s="2">
        <f>INDEX([4]Sheet1!N$2:N$36,MATCH($H83,[4]Sheet1!$A$2:$A$36,0))</f>
        <v>3600</v>
      </c>
      <c r="AN83" s="2" t="str">
        <f>INDEX([4]Sheet1!O$2:O$36,MATCH($H83,[4]Sheet1!$A$2:$A$36,0))</f>
        <v/>
      </c>
    </row>
    <row r="84" spans="1:40" ht="14.25">
      <c r="A84" s="11">
        <v>1005</v>
      </c>
      <c r="B84" s="85">
        <v>9</v>
      </c>
      <c r="C84" s="78" t="str">
        <f t="shared" si="67"/>
        <v>{10119,27},{21005,30}</v>
      </c>
      <c r="D84" s="78">
        <v>400000</v>
      </c>
      <c r="E84" s="79">
        <v>59</v>
      </c>
      <c r="F84" s="78" t="str">
        <f t="shared" si="68"/>
        <v>{1,1781},{2,402},{6,496}</v>
      </c>
      <c r="G84" s="78">
        <f t="shared" si="74"/>
        <v>1</v>
      </c>
      <c r="H84" s="11" t="s">
        <v>183</v>
      </c>
      <c r="I84" s="37">
        <f t="array" ref="I84">INDEX([1]英雄界面!$I$4:$I$41,MATCH(A84,[1]英雄界面!$A$4:$A$41,0))</f>
        <v>1</v>
      </c>
      <c r="J84" s="37">
        <f t="shared" ref="J84:J93" si="81">1</f>
        <v>1</v>
      </c>
      <c r="K84" s="37">
        <f>CHOOSE(J84,INDEX([2]勋章!$I$7:$I$24,MATCH($B84,[2]勋章!$G$7:$G$24,0)),INDEX([2]勋章!$M$7:$M$24,MATCH($B84,[2]勋章!$G$7:$G$24,0)),INDEX([2]勋章!$P$7:$P$24,MATCH($B84,[2]勋章!$G$7:$G$24,0)),INDEX([2]勋章!$S$7:$S$24,MATCH($B84,[2]勋章!$G$7:$G$24,0)))</f>
        <v>10119</v>
      </c>
      <c r="L84" s="37">
        <f t="array" ref="L84">INDEX([2]图纸掉落!$H$4:$H$38,MATCH(H84,[2]图纸掉落!$G$4:$G$38,0))</f>
        <v>21005</v>
      </c>
      <c r="M84" s="37">
        <f t="shared" ref="M84" si="82">M66</f>
        <v>27</v>
      </c>
      <c r="N84" s="37">
        <f t="shared" si="29"/>
        <v>30</v>
      </c>
      <c r="O84" s="47">
        <f>INDEX([1]英雄界面!$J$4:$J$41,MATCH(A84,[1]英雄界面!$A$4:$A$41,0))/2</f>
        <v>0.5</v>
      </c>
      <c r="P84" s="37">
        <f t="shared" si="30"/>
        <v>1</v>
      </c>
      <c r="Q84" s="37">
        <f>INT(INDEX([1]等级属性!B$4:B$203,MATCH($AC84,[1]等级属性!$A$4:$A$203,0))*V84/10000)</f>
        <v>402</v>
      </c>
      <c r="R84" s="37">
        <f>INT(INDEX([1]等级属性!C$4:C$203,MATCH($AC84,[1]等级属性!$A$4:$A$203,0))*W84/10000)</f>
        <v>0</v>
      </c>
      <c r="S84" s="37">
        <f>INT(INDEX([1]等级属性!D$4:D$203,MATCH($AC84,[1]等级属性!$A$4:$A$203,0))*X84/10000)</f>
        <v>1781</v>
      </c>
      <c r="T84" s="37">
        <f>INT(INDEX([1]等级属性!E$4:E$203,MATCH($AC84,[1]等级属性!$A$4:$A$203,0))*Y84/10000)</f>
        <v>496</v>
      </c>
      <c r="U84" s="37"/>
      <c r="V84" s="37">
        <f t="array" ref="V84">INDEX(单位特点规划!D$2:D$37,MATCH($A84,单位特点规划!$A$2:$A$37,0))</f>
        <v>8400</v>
      </c>
      <c r="W84" s="37">
        <f t="array" ref="W84">INDEX(单位特点规划!E$2:E$37,MATCH($A84,单位特点规划!$A$2:$A$37,0))</f>
        <v>0</v>
      </c>
      <c r="X84" s="37">
        <f t="array" ref="X84">INDEX(单位特点规划!F$2:F$37,MATCH($A84,单位特点规划!$A$2:$A$37,0))</f>
        <v>12400</v>
      </c>
      <c r="Y84" s="37">
        <f t="array" ref="Y84">INDEX(单位特点规划!G$2:G$37,MATCH($A84,单位特点规划!$A$2:$A$37,0))</f>
        <v>15000</v>
      </c>
      <c r="Z84" s="37"/>
      <c r="AA84" s="37">
        <f t="shared" si="80"/>
        <v>1.55038759689922</v>
      </c>
      <c r="AB84" s="37">
        <f>INT(INDEX([3]进阶属性!$C$2:$C$19,MATCH(B84,[3]进阶属性!$A$2:$A$19,0))/2*AH84)</f>
        <v>2424</v>
      </c>
      <c r="AC84" s="37">
        <f t="shared" si="31"/>
        <v>60</v>
      </c>
      <c r="AD84" s="37">
        <f>INT((INDEX([3]标准单位!$J$2:$J$201,MATCH($AC84,[3]标准单位!$A$2:$A$201,0))*AE84)/(1-AE84))</f>
        <v>0</v>
      </c>
      <c r="AE84" s="37">
        <f t="shared" si="75"/>
        <v>0</v>
      </c>
      <c r="AF84" s="83">
        <f>AG84/AG$12</f>
        <v>0.75636376659772397</v>
      </c>
      <c r="AG84" s="37">
        <f t="shared" si="72"/>
        <v>402.26666666666699</v>
      </c>
      <c r="AH84" s="37">
        <f t="array" ref="AH84">INDEX([4]Sheet1!H$2:H$36,MATCH($H84,[4]Sheet1!$A$2:$A$36,0))</f>
        <v>2</v>
      </c>
      <c r="AI84">
        <f>INDEX([4]Sheet1!T$2:T$36,MATCH($H84,[4]Sheet1!$A$2:$A$36,0))</f>
        <v>0</v>
      </c>
      <c r="AJ84">
        <f>INDEX([4]Sheet1!U$2:U$36,MATCH($H84,[4]Sheet1!$A$2:$A$36,0))</f>
        <v>16.615384615384599</v>
      </c>
      <c r="AK84">
        <f>INDEX([4]Sheet1!V$2:V$36,MATCH($H84,[4]Sheet1!$A$2:$A$36,0))</f>
        <v>0</v>
      </c>
      <c r="AL84">
        <f>INDEX([4]Sheet1!W$2:W$36,MATCH($H84,[4]Sheet1!$A$2:$A$36,0))</f>
        <v>18.0555555555556</v>
      </c>
      <c r="AM84" s="2">
        <f>INDEX([4]Sheet1!N$2:N$36,MATCH($H84,[4]Sheet1!$A$2:$A$36,0))</f>
        <v>3600</v>
      </c>
      <c r="AN84" s="2" t="str">
        <f>INDEX([4]Sheet1!O$2:O$36,MATCH($H84,[4]Sheet1!$A$2:$A$36,0))</f>
        <v/>
      </c>
    </row>
    <row r="85" spans="1:40" ht="14.25">
      <c r="A85" s="11">
        <v>1005</v>
      </c>
      <c r="B85" s="85">
        <v>10</v>
      </c>
      <c r="C85" s="78" t="str">
        <f t="shared" si="67"/>
        <v>{10120,30},{21005,45}</v>
      </c>
      <c r="D85" s="78">
        <v>450000</v>
      </c>
      <c r="E85" s="79">
        <v>64</v>
      </c>
      <c r="F85" s="78" t="str">
        <f t="shared" si="68"/>
        <v>{1,2046},{2,462},{6,571}</v>
      </c>
      <c r="G85" s="78">
        <f t="shared" ref="G85:G94" si="83">1</f>
        <v>1</v>
      </c>
      <c r="H85" s="11" t="s">
        <v>183</v>
      </c>
      <c r="I85" s="37">
        <f t="array" ref="I85">INDEX([1]英雄界面!$I$4:$I$41,MATCH(A85,[1]英雄界面!$A$4:$A$41,0))</f>
        <v>1</v>
      </c>
      <c r="J85" s="37">
        <f t="shared" si="81"/>
        <v>1</v>
      </c>
      <c r="K85" s="37">
        <f>CHOOSE(J85,INDEX([2]勋章!$I$7:$I$24,MATCH($B85,[2]勋章!$G$7:$G$24,0)),INDEX([2]勋章!$M$7:$M$24,MATCH($B85,[2]勋章!$G$7:$G$24,0)),INDEX([2]勋章!$P$7:$P$24,MATCH($B85,[2]勋章!$G$7:$G$24,0)),INDEX([2]勋章!$S$7:$S$24,MATCH($B85,[2]勋章!$G$7:$G$24,0)))</f>
        <v>10120</v>
      </c>
      <c r="L85" s="37">
        <f t="array" ref="L85">INDEX([2]图纸掉落!$H$4:$H$38,MATCH(H85,[2]图纸掉落!$G$4:$G$38,0))</f>
        <v>21005</v>
      </c>
      <c r="M85" s="37">
        <f t="shared" ref="M85:M86" si="84">M67</f>
        <v>30</v>
      </c>
      <c r="N85" s="37">
        <f t="shared" si="29"/>
        <v>45</v>
      </c>
      <c r="O85" s="47">
        <f>INDEX([1]英雄界面!$J$4:$J$41,MATCH(A85,[1]英雄界面!$A$4:$A$41,0))/2</f>
        <v>0.5</v>
      </c>
      <c r="P85" s="37">
        <f t="shared" si="30"/>
        <v>1</v>
      </c>
      <c r="Q85" s="37">
        <f>INT(INDEX([1]等级属性!B$4:B$203,MATCH($AC85,[1]等级属性!$A$4:$A$203,0))*V85/10000)</f>
        <v>462</v>
      </c>
      <c r="R85" s="37">
        <f>INT(INDEX([1]等级属性!C$4:C$203,MATCH($AC85,[1]等级属性!$A$4:$A$203,0))*W85/10000)</f>
        <v>0</v>
      </c>
      <c r="S85" s="37">
        <f>INT(INDEX([1]等级属性!D$4:D$203,MATCH($AC85,[1]等级属性!$A$4:$A$203,0))*X85/10000)</f>
        <v>2046</v>
      </c>
      <c r="T85" s="37">
        <f>INT(INDEX([1]等级属性!E$4:E$203,MATCH($AC85,[1]等级属性!$A$4:$A$203,0))*Y85/10000)</f>
        <v>571</v>
      </c>
      <c r="U85" s="37"/>
      <c r="V85" s="37">
        <f t="array" ref="V85">INDEX(单位特点规划!D$2:D$37,MATCH($A85,单位特点规划!$A$2:$A$37,0))</f>
        <v>8400</v>
      </c>
      <c r="W85" s="37">
        <f t="array" ref="W85">INDEX(单位特点规划!E$2:E$37,MATCH($A85,单位特点规划!$A$2:$A$37,0))</f>
        <v>0</v>
      </c>
      <c r="X85" s="37">
        <f t="array" ref="X85">INDEX(单位特点规划!F$2:F$37,MATCH($A85,单位特点规划!$A$2:$A$37,0))</f>
        <v>12400</v>
      </c>
      <c r="Y85" s="37">
        <f t="array" ref="Y85">INDEX(单位特点规划!G$2:G$37,MATCH($A85,单位特点规划!$A$2:$A$37,0))</f>
        <v>15000</v>
      </c>
      <c r="Z85" s="37"/>
      <c r="AA85" s="37">
        <f t="shared" si="80"/>
        <v>1.55038759689922</v>
      </c>
      <c r="AB85" s="37">
        <f>INT(INDEX([3]进阶属性!$C$2:$C$19,MATCH(B85,[3]进阶属性!$A$2:$A$19,0))/2*AH85)</f>
        <v>3150</v>
      </c>
      <c r="AC85" s="37">
        <f t="shared" si="31"/>
        <v>65</v>
      </c>
      <c r="AD85" s="37">
        <f>INT((INDEX([3]标准单位!$J$2:$J$201,MATCH($AC85,[3]标准单位!$A$2:$A$201,0))*AE85)/(1-AE85))</f>
        <v>0</v>
      </c>
      <c r="AE85" s="37">
        <f t="shared" ref="AE85:AE94" si="85">0</f>
        <v>0</v>
      </c>
      <c r="AF85" s="83">
        <f>AG85/AG$13</f>
        <v>0.75687476122533304</v>
      </c>
      <c r="AG85" s="37">
        <f t="shared" si="72"/>
        <v>462.26666666666699</v>
      </c>
      <c r="AH85" s="37">
        <f t="array" ref="AH85">INDEX([4]Sheet1!H$2:H$36,MATCH($H85,[4]Sheet1!$A$2:$A$36,0))</f>
        <v>2</v>
      </c>
      <c r="AI85">
        <f>INDEX([4]Sheet1!T$2:T$36,MATCH($H85,[4]Sheet1!$A$2:$A$36,0))</f>
        <v>0</v>
      </c>
      <c r="AJ85">
        <f>INDEX([4]Sheet1!U$2:U$36,MATCH($H85,[4]Sheet1!$A$2:$A$36,0))</f>
        <v>16.615384615384599</v>
      </c>
      <c r="AK85">
        <f>INDEX([4]Sheet1!V$2:V$36,MATCH($H85,[4]Sheet1!$A$2:$A$36,0))</f>
        <v>0</v>
      </c>
      <c r="AL85">
        <f>INDEX([4]Sheet1!W$2:W$36,MATCH($H85,[4]Sheet1!$A$2:$A$36,0))</f>
        <v>18.0555555555556</v>
      </c>
      <c r="AM85" s="2">
        <f>INDEX([4]Sheet1!N$2:N$36,MATCH($H85,[4]Sheet1!$A$2:$A$36,0))</f>
        <v>3600</v>
      </c>
      <c r="AN85" s="2" t="str">
        <f>INDEX([4]Sheet1!O$2:O$36,MATCH($H85,[4]Sheet1!$A$2:$A$36,0))</f>
        <v/>
      </c>
    </row>
    <row r="86" spans="1:40" ht="14.25">
      <c r="A86" s="11">
        <v>1005</v>
      </c>
      <c r="B86" s="85">
        <v>11</v>
      </c>
      <c r="C86" s="78" t="str">
        <f t="shared" si="67"/>
        <v>{10121,32},{21005,61}</v>
      </c>
      <c r="D86" s="78">
        <v>500000</v>
      </c>
      <c r="E86" s="79">
        <v>69</v>
      </c>
      <c r="F86" s="78" t="str">
        <f t="shared" si="68"/>
        <v>{1,2313},{2,522},{6,646}</v>
      </c>
      <c r="G86" s="78">
        <f t="shared" si="83"/>
        <v>1</v>
      </c>
      <c r="H86" s="11" t="s">
        <v>183</v>
      </c>
      <c r="I86" s="37">
        <f t="array" ref="I86">INDEX([1]英雄界面!$I$4:$I$41,MATCH(A86,[1]英雄界面!$A$4:$A$41,0))</f>
        <v>1</v>
      </c>
      <c r="J86" s="37">
        <f t="shared" si="81"/>
        <v>1</v>
      </c>
      <c r="K86" s="37">
        <f>CHOOSE(J86,INDEX([2]勋章!$I$7:$I$24,MATCH($B86,[2]勋章!$G$7:$G$24,0)),INDEX([2]勋章!$M$7:$M$24,MATCH($B86,[2]勋章!$G$7:$G$24,0)),INDEX([2]勋章!$P$7:$P$24,MATCH($B86,[2]勋章!$G$7:$G$24,0)),INDEX([2]勋章!$S$7:$S$24,MATCH($B86,[2]勋章!$G$7:$G$24,0)))</f>
        <v>10121</v>
      </c>
      <c r="L86" s="37">
        <f t="array" ref="L86">INDEX([2]图纸掉落!$H$4:$H$38,MATCH(H86,[2]图纸掉落!$G$4:$G$38,0))</f>
        <v>21005</v>
      </c>
      <c r="M86" s="37">
        <f t="shared" si="84"/>
        <v>32</v>
      </c>
      <c r="N86" s="37">
        <f t="shared" si="29"/>
        <v>61</v>
      </c>
      <c r="O86" s="47">
        <f>INDEX([1]英雄界面!$J$4:$J$41,MATCH(A86,[1]英雄界面!$A$4:$A$41,0))/2</f>
        <v>0.5</v>
      </c>
      <c r="P86" s="37">
        <f t="shared" si="30"/>
        <v>1</v>
      </c>
      <c r="Q86" s="37">
        <f>INT(INDEX([1]等级属性!B$4:B$203,MATCH($AC86,[1]等级属性!$A$4:$A$203,0))*V86/10000)</f>
        <v>522</v>
      </c>
      <c r="R86" s="37">
        <f>INT(INDEX([1]等级属性!C$4:C$203,MATCH($AC86,[1]等级属性!$A$4:$A$203,0))*W86/10000)</f>
        <v>0</v>
      </c>
      <c r="S86" s="37">
        <f>INT(INDEX([1]等级属性!D$4:D$203,MATCH($AC86,[1]等级属性!$A$4:$A$203,0))*X86/10000)</f>
        <v>2313</v>
      </c>
      <c r="T86" s="37">
        <f>INT(INDEX([1]等级属性!E$4:E$203,MATCH($AC86,[1]等级属性!$A$4:$A$203,0))*Y86/10000)</f>
        <v>646</v>
      </c>
      <c r="U86" s="37"/>
      <c r="V86" s="37">
        <f t="array" ref="V86">INDEX(单位特点规划!D$2:D$37,MATCH($A86,单位特点规划!$A$2:$A$37,0))</f>
        <v>8400</v>
      </c>
      <c r="W86" s="37">
        <f t="array" ref="W86">INDEX(单位特点规划!E$2:E$37,MATCH($A86,单位特点规划!$A$2:$A$37,0))</f>
        <v>0</v>
      </c>
      <c r="X86" s="37">
        <f t="array" ref="X86">INDEX(单位特点规划!F$2:F$37,MATCH($A86,单位特点规划!$A$2:$A$37,0))</f>
        <v>12400</v>
      </c>
      <c r="Y86" s="37">
        <f t="array" ref="Y86">INDEX(单位特点规划!G$2:G$37,MATCH($A86,单位特点规划!$A$2:$A$37,0))</f>
        <v>15000</v>
      </c>
      <c r="Z86" s="37"/>
      <c r="AA86" s="37">
        <f t="shared" si="80"/>
        <v>1.55038759689922</v>
      </c>
      <c r="AB86" s="37">
        <f>INT(INDEX([3]进阶属性!$C$2:$C$19,MATCH(B86,[3]进阶属性!$A$2:$A$19,0))/2*AH86)</f>
        <v>4095</v>
      </c>
      <c r="AC86" s="37">
        <f t="shared" si="31"/>
        <v>70</v>
      </c>
      <c r="AD86" s="37">
        <f>INT((INDEX([3]标准单位!$J$2:$J$201,MATCH($AC86,[3]标准单位!$A$2:$A$201,0))*AE86)/(1-AE86))</f>
        <v>0</v>
      </c>
      <c r="AE86" s="37">
        <f t="shared" si="85"/>
        <v>0</v>
      </c>
      <c r="AF86" s="83">
        <f>AG86/AG$14</f>
        <v>0.756597633951962</v>
      </c>
      <c r="AG86" s="37">
        <f t="shared" si="72"/>
        <v>522.6</v>
      </c>
      <c r="AH86" s="37">
        <f t="array" ref="AH86">INDEX([4]Sheet1!H$2:H$36,MATCH($H86,[4]Sheet1!$A$2:$A$36,0))</f>
        <v>2</v>
      </c>
      <c r="AI86">
        <f>INDEX([4]Sheet1!T$2:T$36,MATCH($H86,[4]Sheet1!$A$2:$A$36,0))</f>
        <v>0</v>
      </c>
      <c r="AJ86">
        <f>INDEX([4]Sheet1!U$2:U$36,MATCH($H86,[4]Sheet1!$A$2:$A$36,0))</f>
        <v>16.615384615384599</v>
      </c>
      <c r="AK86">
        <f>INDEX([4]Sheet1!V$2:V$36,MATCH($H86,[4]Sheet1!$A$2:$A$36,0))</f>
        <v>0</v>
      </c>
      <c r="AL86">
        <f>INDEX([4]Sheet1!W$2:W$36,MATCH($H86,[4]Sheet1!$A$2:$A$36,0))</f>
        <v>18.0555555555556</v>
      </c>
      <c r="AM86" s="2">
        <f>INDEX([4]Sheet1!N$2:N$36,MATCH($H86,[4]Sheet1!$A$2:$A$36,0))</f>
        <v>3600</v>
      </c>
      <c r="AN86" s="2" t="str">
        <f>INDEX([4]Sheet1!O$2:O$36,MATCH($H86,[4]Sheet1!$A$2:$A$36,0))</f>
        <v/>
      </c>
    </row>
    <row r="87" spans="1:40" ht="14.25">
      <c r="A87" s="11">
        <v>1005</v>
      </c>
      <c r="B87" s="85">
        <v>12</v>
      </c>
      <c r="C87" s="78" t="str">
        <f t="shared" si="67"/>
        <v>{10122,35},{21005,66}</v>
      </c>
      <c r="D87" s="78">
        <v>550000</v>
      </c>
      <c r="E87" s="79">
        <v>74</v>
      </c>
      <c r="F87" s="78" t="str">
        <f t="shared" si="68"/>
        <v>{1,2659},{2,600},{6,742}</v>
      </c>
      <c r="G87" s="78">
        <f t="shared" si="83"/>
        <v>1</v>
      </c>
      <c r="H87" s="11" t="s">
        <v>183</v>
      </c>
      <c r="I87" s="37">
        <f t="array" ref="I87">INDEX([1]英雄界面!$I$4:$I$41,MATCH(A87,[1]英雄界面!$A$4:$A$41,0))</f>
        <v>1</v>
      </c>
      <c r="J87" s="37">
        <f t="shared" si="81"/>
        <v>1</v>
      </c>
      <c r="K87" s="37">
        <f>CHOOSE(J87,INDEX([2]勋章!$I$7:$I$24,MATCH($B87,[2]勋章!$G$7:$G$24,0)),INDEX([2]勋章!$M$7:$M$24,MATCH($B87,[2]勋章!$G$7:$G$24,0)),INDEX([2]勋章!$P$7:$P$24,MATCH($B87,[2]勋章!$G$7:$G$24,0)),INDEX([2]勋章!$S$7:$S$24,MATCH($B87,[2]勋章!$G$7:$G$24,0)))</f>
        <v>10122</v>
      </c>
      <c r="L87" s="37">
        <f t="array" ref="L87">INDEX([2]图纸掉落!$H$4:$H$38,MATCH(H87,[2]图纸掉落!$G$4:$G$38,0))</f>
        <v>21005</v>
      </c>
      <c r="M87" s="37">
        <f t="shared" ref="M87" si="86">M69</f>
        <v>35</v>
      </c>
      <c r="N87" s="37">
        <f t="shared" ref="N87:N150" si="87">N69</f>
        <v>66</v>
      </c>
      <c r="O87" s="47">
        <f>INDEX([1]英雄界面!$J$4:$J$41,MATCH(A87,[1]英雄界面!$A$4:$A$41,0))/2</f>
        <v>0.5</v>
      </c>
      <c r="P87" s="37">
        <f t="shared" ref="P87:P150" si="88">P69</f>
        <v>1</v>
      </c>
      <c r="Q87" s="37">
        <f>INT(INDEX([1]等级属性!B$4:B$203,MATCH($AC87,[1]等级属性!$A$4:$A$203,0))*V87/10000)</f>
        <v>600</v>
      </c>
      <c r="R87" s="37">
        <f>INT(INDEX([1]等级属性!C$4:C$203,MATCH($AC87,[1]等级属性!$A$4:$A$203,0))*W87/10000)</f>
        <v>0</v>
      </c>
      <c r="S87" s="37">
        <f>INT(INDEX([1]等级属性!D$4:D$203,MATCH($AC87,[1]等级属性!$A$4:$A$203,0))*X87/10000)</f>
        <v>2659</v>
      </c>
      <c r="T87" s="37">
        <f>INT(INDEX([1]等级属性!E$4:E$203,MATCH($AC87,[1]等级属性!$A$4:$A$203,0))*Y87/10000)</f>
        <v>742</v>
      </c>
      <c r="U87" s="37"/>
      <c r="V87" s="37">
        <f t="array" ref="V87">INDEX(单位特点规划!D$2:D$37,MATCH($A87,单位特点规划!$A$2:$A$37,0))</f>
        <v>8400</v>
      </c>
      <c r="W87" s="37">
        <f t="array" ref="W87">INDEX(单位特点规划!E$2:E$37,MATCH($A87,单位特点规划!$A$2:$A$37,0))</f>
        <v>0</v>
      </c>
      <c r="X87" s="37">
        <f t="array" ref="X87">INDEX(单位特点规划!F$2:F$37,MATCH($A87,单位特点规划!$A$2:$A$37,0))</f>
        <v>12400</v>
      </c>
      <c r="Y87" s="37">
        <f t="array" ref="Y87">INDEX(单位特点规划!G$2:G$37,MATCH($A87,单位特点规划!$A$2:$A$37,0))</f>
        <v>15000</v>
      </c>
      <c r="Z87" s="37"/>
      <c r="AA87" s="37">
        <f t="shared" ref="AA87" si="89">1/0.645</f>
        <v>1.55038759689922</v>
      </c>
      <c r="AB87" s="37">
        <f>INT(INDEX([3]进阶属性!$C$2:$C$19,MATCH(B87,[3]进阶属性!$A$2:$A$19,0))/2*AH87)</f>
        <v>5322</v>
      </c>
      <c r="AC87" s="37">
        <f t="shared" ref="AC87:AC150" si="90">AC69</f>
        <v>75</v>
      </c>
      <c r="AD87" s="37">
        <f>INT((INDEX([3]标准单位!$J$2:$J$201,MATCH($AC87,[3]标准单位!$A$2:$A$201,0))*AE87)/(1-AE87))</f>
        <v>0</v>
      </c>
      <c r="AE87" s="37">
        <f t="shared" si="85"/>
        <v>0</v>
      </c>
      <c r="AF87" s="83">
        <f>AG87/AG$15</f>
        <v>0.75668526183192397</v>
      </c>
      <c r="AG87" s="37">
        <f t="shared" si="72"/>
        <v>600.70000000000005</v>
      </c>
      <c r="AH87" s="37">
        <f t="array" ref="AH87">INDEX([4]Sheet1!H$2:H$36,MATCH($H87,[4]Sheet1!$A$2:$A$36,0))</f>
        <v>2</v>
      </c>
      <c r="AI87">
        <f>INDEX([4]Sheet1!T$2:T$36,MATCH($H87,[4]Sheet1!$A$2:$A$36,0))</f>
        <v>0</v>
      </c>
      <c r="AJ87">
        <f>INDEX([4]Sheet1!U$2:U$36,MATCH($H87,[4]Sheet1!$A$2:$A$36,0))</f>
        <v>16.615384615384599</v>
      </c>
      <c r="AK87">
        <f>INDEX([4]Sheet1!V$2:V$36,MATCH($H87,[4]Sheet1!$A$2:$A$36,0))</f>
        <v>0</v>
      </c>
      <c r="AL87">
        <f>INDEX([4]Sheet1!W$2:W$36,MATCH($H87,[4]Sheet1!$A$2:$A$36,0))</f>
        <v>18.0555555555556</v>
      </c>
      <c r="AM87" s="2">
        <f>INDEX([4]Sheet1!N$2:N$36,MATCH($H87,[4]Sheet1!$A$2:$A$36,0))</f>
        <v>3600</v>
      </c>
      <c r="AN87" s="2" t="str">
        <f>INDEX([4]Sheet1!O$2:O$36,MATCH($H87,[4]Sheet1!$A$2:$A$36,0))</f>
        <v/>
      </c>
    </row>
    <row r="88" spans="1:40" ht="14.25">
      <c r="A88" s="11">
        <v>1005</v>
      </c>
      <c r="B88" s="85">
        <v>13</v>
      </c>
      <c r="C88" s="78" t="str">
        <f t="shared" si="67"/>
        <v>{10123,37},{21005,70}</v>
      </c>
      <c r="D88" s="78">
        <v>600000</v>
      </c>
      <c r="E88" s="79">
        <v>79</v>
      </c>
      <c r="F88" s="78" t="str">
        <f t="shared" si="68"/>
        <v>{1,3005},{2,678},{6,840}</v>
      </c>
      <c r="G88" s="78">
        <f t="shared" si="83"/>
        <v>1</v>
      </c>
      <c r="H88" s="11" t="s">
        <v>183</v>
      </c>
      <c r="I88" s="37">
        <f t="array" ref="I88">INDEX([1]英雄界面!$I$4:$I$41,MATCH(A88,[1]英雄界面!$A$4:$A$41,0))</f>
        <v>1</v>
      </c>
      <c r="J88" s="37">
        <f t="shared" si="81"/>
        <v>1</v>
      </c>
      <c r="K88" s="37">
        <f>CHOOSE(J88,INDEX([2]勋章!$I$7:$I$24,MATCH($B88,[2]勋章!$G$7:$G$24,0)),INDEX([2]勋章!$M$7:$M$24,MATCH($B88,[2]勋章!$G$7:$G$24,0)),INDEX([2]勋章!$P$7:$P$24,MATCH($B88,[2]勋章!$G$7:$G$24,0)),INDEX([2]勋章!$S$7:$S$24,MATCH($B88,[2]勋章!$G$7:$G$24,0)))</f>
        <v>10123</v>
      </c>
      <c r="L88" s="37">
        <f t="array" ref="L88">INDEX([2]图纸掉落!$H$4:$H$38,MATCH(H88,[2]图纸掉落!$G$4:$G$38,0))</f>
        <v>21005</v>
      </c>
      <c r="M88" s="37">
        <f t="shared" ref="M88:M107" si="91">M70</f>
        <v>37</v>
      </c>
      <c r="N88" s="37">
        <f t="shared" si="87"/>
        <v>70</v>
      </c>
      <c r="O88" s="47">
        <f>INDEX([1]英雄界面!$J$4:$J$41,MATCH(A88,[1]英雄界面!$A$4:$A$41,0))/2</f>
        <v>0.5</v>
      </c>
      <c r="P88" s="37">
        <f t="shared" si="88"/>
        <v>1</v>
      </c>
      <c r="Q88" s="37">
        <f>INT(INDEX([1]等级属性!B$4:B$203,MATCH($AC88,[1]等级属性!$A$4:$A$203,0))*V88/10000)</f>
        <v>678</v>
      </c>
      <c r="R88" s="37">
        <f>INT(INDEX([1]等级属性!C$4:C$203,MATCH($AC88,[1]等级属性!$A$4:$A$203,0))*W88/10000)</f>
        <v>0</v>
      </c>
      <c r="S88" s="37">
        <f>INT(INDEX([1]等级属性!D$4:D$203,MATCH($AC88,[1]等级属性!$A$4:$A$203,0))*X88/10000)</f>
        <v>3005</v>
      </c>
      <c r="T88" s="37">
        <f>INT(INDEX([1]等级属性!E$4:E$203,MATCH($AC88,[1]等级属性!$A$4:$A$203,0))*Y88/10000)</f>
        <v>840</v>
      </c>
      <c r="U88" s="37"/>
      <c r="V88" s="37">
        <f t="array" ref="V88">INDEX(单位特点规划!D$2:D$37,MATCH($A88,单位特点规划!$A$2:$A$37,0))</f>
        <v>8400</v>
      </c>
      <c r="W88" s="37">
        <f t="array" ref="W88">INDEX(单位特点规划!E$2:E$37,MATCH($A88,单位特点规划!$A$2:$A$37,0))</f>
        <v>0</v>
      </c>
      <c r="X88" s="37">
        <f t="array" ref="X88">INDEX(单位特点规划!F$2:F$37,MATCH($A88,单位特点规划!$A$2:$A$37,0))</f>
        <v>12400</v>
      </c>
      <c r="Y88" s="37">
        <f t="array" ref="Y88">INDEX(单位特点规划!G$2:G$37,MATCH($A88,单位特点规划!$A$2:$A$37,0))</f>
        <v>15000</v>
      </c>
      <c r="Z88" s="37"/>
      <c r="AA88" s="37">
        <f t="shared" ref="AA88:AA93" si="92">1/0.645</f>
        <v>1.55038759689922</v>
      </c>
      <c r="AB88" s="37">
        <f>INT(INDEX([3]进阶属性!$C$2:$C$19,MATCH(B88,[3]进阶属性!$A$2:$A$19,0))/2*AH88)</f>
        <v>6918</v>
      </c>
      <c r="AC88" s="37">
        <f t="shared" si="90"/>
        <v>80</v>
      </c>
      <c r="AD88" s="37">
        <f>INT((INDEX([3]标准单位!$J$2:$J$201,MATCH($AC88,[3]标准单位!$A$2:$A$201,0))*AE88)/(1-AE88))</f>
        <v>0</v>
      </c>
      <c r="AE88" s="37">
        <f t="shared" si="85"/>
        <v>0</v>
      </c>
      <c r="AF88" s="83">
        <f>AG88/AG$16</f>
        <v>0.75662223542896001</v>
      </c>
      <c r="AG88" s="37">
        <f t="shared" si="72"/>
        <v>679</v>
      </c>
      <c r="AH88" s="37">
        <f t="array" ref="AH88">INDEX([4]Sheet1!H$2:H$36,MATCH($H88,[4]Sheet1!$A$2:$A$36,0))</f>
        <v>2</v>
      </c>
      <c r="AI88">
        <f>INDEX([4]Sheet1!T$2:T$36,MATCH($H88,[4]Sheet1!$A$2:$A$36,0))</f>
        <v>0</v>
      </c>
      <c r="AJ88">
        <f>INDEX([4]Sheet1!U$2:U$36,MATCH($H88,[4]Sheet1!$A$2:$A$36,0))</f>
        <v>16.615384615384599</v>
      </c>
      <c r="AK88">
        <f>INDEX([4]Sheet1!V$2:V$36,MATCH($H88,[4]Sheet1!$A$2:$A$36,0))</f>
        <v>0</v>
      </c>
      <c r="AL88">
        <f>INDEX([4]Sheet1!W$2:W$36,MATCH($H88,[4]Sheet1!$A$2:$A$36,0))</f>
        <v>18.0555555555556</v>
      </c>
      <c r="AM88" s="2">
        <f>INDEX([4]Sheet1!N$2:N$36,MATCH($H88,[4]Sheet1!$A$2:$A$36,0))</f>
        <v>3600</v>
      </c>
      <c r="AN88" s="2" t="str">
        <f>INDEX([4]Sheet1!O$2:O$36,MATCH($H88,[4]Sheet1!$A$2:$A$36,0))</f>
        <v/>
      </c>
    </row>
    <row r="89" spans="1:40" ht="14.25">
      <c r="A89" s="11">
        <v>1005</v>
      </c>
      <c r="B89" s="85">
        <v>14</v>
      </c>
      <c r="C89" s="78" t="str">
        <f t="shared" si="67"/>
        <v>{10124,40},{21005,91}</v>
      </c>
      <c r="D89" s="78">
        <v>650000</v>
      </c>
      <c r="E89" s="79">
        <v>84</v>
      </c>
      <c r="F89" s="78" t="str">
        <f t="shared" si="68"/>
        <v>{1,3455},{2,780},{6,964}</v>
      </c>
      <c r="G89" s="78">
        <f t="shared" si="83"/>
        <v>1</v>
      </c>
      <c r="H89" s="11" t="s">
        <v>183</v>
      </c>
      <c r="I89" s="37">
        <f t="array" ref="I89">INDEX([1]英雄界面!$I$4:$I$41,MATCH(A89,[1]英雄界面!$A$4:$A$41,0))</f>
        <v>1</v>
      </c>
      <c r="J89" s="37">
        <f t="shared" si="81"/>
        <v>1</v>
      </c>
      <c r="K89" s="37">
        <f>CHOOSE(J89,INDEX([2]勋章!$I$7:$I$24,MATCH($B89,[2]勋章!$G$7:$G$24,0)),INDEX([2]勋章!$M$7:$M$24,MATCH($B89,[2]勋章!$G$7:$G$24,0)),INDEX([2]勋章!$P$7:$P$24,MATCH($B89,[2]勋章!$G$7:$G$24,0)),INDEX([2]勋章!$S$7:$S$24,MATCH($B89,[2]勋章!$G$7:$G$24,0)))</f>
        <v>10124</v>
      </c>
      <c r="L89" s="37">
        <f t="array" ref="L89">INDEX([2]图纸掉落!$H$4:$H$38,MATCH(H89,[2]图纸掉落!$G$4:$G$38,0))</f>
        <v>21005</v>
      </c>
      <c r="M89" s="37">
        <f t="shared" si="91"/>
        <v>40</v>
      </c>
      <c r="N89" s="37">
        <f t="shared" si="87"/>
        <v>91</v>
      </c>
      <c r="O89" s="47">
        <f>INDEX([1]英雄界面!$J$4:$J$41,MATCH(A89,[1]英雄界面!$A$4:$A$41,0))/2</f>
        <v>0.5</v>
      </c>
      <c r="P89" s="37">
        <f t="shared" si="88"/>
        <v>1</v>
      </c>
      <c r="Q89" s="37">
        <f>INT(INDEX([1]等级属性!B$4:B$203,MATCH($AC89,[1]等级属性!$A$4:$A$203,0))*V89/10000)</f>
        <v>780</v>
      </c>
      <c r="R89" s="37">
        <f>INT(INDEX([1]等级属性!C$4:C$203,MATCH($AC89,[1]等级属性!$A$4:$A$203,0))*W89/10000)</f>
        <v>0</v>
      </c>
      <c r="S89" s="37">
        <f>INT(INDEX([1]等级属性!D$4:D$203,MATCH($AC89,[1]等级属性!$A$4:$A$203,0))*X89/10000)</f>
        <v>3455</v>
      </c>
      <c r="T89" s="37">
        <f>INT(INDEX([1]等级属性!E$4:E$203,MATCH($AC89,[1]等级属性!$A$4:$A$203,0))*Y89/10000)</f>
        <v>964</v>
      </c>
      <c r="U89" s="37"/>
      <c r="V89" s="37">
        <f t="array" ref="V89">INDEX(单位特点规划!D$2:D$37,MATCH($A89,单位特点规划!$A$2:$A$37,0))</f>
        <v>8400</v>
      </c>
      <c r="W89" s="37">
        <f t="array" ref="W89">INDEX(单位特点规划!E$2:E$37,MATCH($A89,单位特点规划!$A$2:$A$37,0))</f>
        <v>0</v>
      </c>
      <c r="X89" s="37">
        <f t="array" ref="X89">INDEX(单位特点规划!F$2:F$37,MATCH($A89,单位特点规划!$A$2:$A$37,0))</f>
        <v>12400</v>
      </c>
      <c r="Y89" s="37">
        <f t="array" ref="Y89">INDEX(单位特点规划!G$2:G$37,MATCH($A89,单位特点规划!$A$2:$A$37,0))</f>
        <v>15000</v>
      </c>
      <c r="Z89" s="37"/>
      <c r="AA89" s="37">
        <f t="shared" si="92"/>
        <v>1.55038759689922</v>
      </c>
      <c r="AB89" s="37">
        <f>INT(INDEX([3]进阶属性!$C$2:$C$19,MATCH(B89,[3]进阶属性!$A$2:$A$19,0))/2*AH89)</f>
        <v>8991</v>
      </c>
      <c r="AC89" s="37">
        <f t="shared" si="90"/>
        <v>85</v>
      </c>
      <c r="AD89" s="37">
        <f>INT((INDEX([3]标准单位!$J$2:$J$201,MATCH($AC89,[3]标准单位!$A$2:$A$201,0))*AE89)/(1-AE89))</f>
        <v>0</v>
      </c>
      <c r="AE89" s="37">
        <f t="shared" si="85"/>
        <v>0</v>
      </c>
      <c r="AF89" s="83">
        <f>AG89/AG$17</f>
        <v>0.75662838573881597</v>
      </c>
      <c r="AG89" s="37">
        <f t="shared" si="72"/>
        <v>780.56666666666695</v>
      </c>
      <c r="AH89" s="37">
        <f t="array" ref="AH89">INDEX([4]Sheet1!H$2:H$36,MATCH($H89,[4]Sheet1!$A$2:$A$36,0))</f>
        <v>2</v>
      </c>
      <c r="AI89">
        <f>INDEX([4]Sheet1!T$2:T$36,MATCH($H89,[4]Sheet1!$A$2:$A$36,0))</f>
        <v>0</v>
      </c>
      <c r="AJ89">
        <f>INDEX([4]Sheet1!U$2:U$36,MATCH($H89,[4]Sheet1!$A$2:$A$36,0))</f>
        <v>16.615384615384599</v>
      </c>
      <c r="AK89">
        <f>INDEX([4]Sheet1!V$2:V$36,MATCH($H89,[4]Sheet1!$A$2:$A$36,0))</f>
        <v>0</v>
      </c>
      <c r="AL89">
        <f>INDEX([4]Sheet1!W$2:W$36,MATCH($H89,[4]Sheet1!$A$2:$A$36,0))</f>
        <v>18.0555555555556</v>
      </c>
      <c r="AM89" s="2">
        <f>INDEX([4]Sheet1!N$2:N$36,MATCH($H89,[4]Sheet1!$A$2:$A$36,0))</f>
        <v>3600</v>
      </c>
      <c r="AN89" s="2" t="str">
        <f>INDEX([4]Sheet1!O$2:O$36,MATCH($H89,[4]Sheet1!$A$2:$A$36,0))</f>
        <v/>
      </c>
    </row>
    <row r="90" spans="1:40" ht="14.25">
      <c r="A90" s="11">
        <v>1005</v>
      </c>
      <c r="B90" s="85">
        <v>15</v>
      </c>
      <c r="C90" s="78" t="str">
        <f t="shared" si="67"/>
        <v>{10125,42},{21005,95}</v>
      </c>
      <c r="D90" s="78">
        <v>700000</v>
      </c>
      <c r="E90" s="79">
        <v>89</v>
      </c>
      <c r="F90" s="78" t="str">
        <f t="shared" si="68"/>
        <v>{1,3906},{2,882},{6,1093}</v>
      </c>
      <c r="G90" s="78">
        <f t="shared" si="83"/>
        <v>1</v>
      </c>
      <c r="H90" s="11" t="s">
        <v>183</v>
      </c>
      <c r="I90" s="37">
        <f t="array" ref="I90">INDEX([1]英雄界面!$I$4:$I$41,MATCH(A90,[1]英雄界面!$A$4:$A$41,0))</f>
        <v>1</v>
      </c>
      <c r="J90" s="37">
        <f t="shared" si="81"/>
        <v>1</v>
      </c>
      <c r="K90" s="37">
        <f>CHOOSE(J90,INDEX([2]勋章!$I$7:$I$24,MATCH($B90,[2]勋章!$G$7:$G$24,0)),INDEX([2]勋章!$M$7:$M$24,MATCH($B90,[2]勋章!$G$7:$G$24,0)),INDEX([2]勋章!$P$7:$P$24,MATCH($B90,[2]勋章!$G$7:$G$24,0)),INDEX([2]勋章!$S$7:$S$24,MATCH($B90,[2]勋章!$G$7:$G$24,0)))</f>
        <v>10125</v>
      </c>
      <c r="L90" s="37">
        <f t="array" ref="L90">INDEX([2]图纸掉落!$H$4:$H$38,MATCH(H90,[2]图纸掉落!$G$4:$G$38,0))</f>
        <v>21005</v>
      </c>
      <c r="M90" s="37">
        <f t="shared" si="91"/>
        <v>42</v>
      </c>
      <c r="N90" s="37">
        <f t="shared" si="87"/>
        <v>95</v>
      </c>
      <c r="O90" s="47">
        <f>INDEX([1]英雄界面!$J$4:$J$41,MATCH(A90,[1]英雄界面!$A$4:$A$41,0))/2</f>
        <v>0.5</v>
      </c>
      <c r="P90" s="37">
        <f t="shared" si="88"/>
        <v>1</v>
      </c>
      <c r="Q90" s="37">
        <f>INT(INDEX([1]等级属性!B$4:B$203,MATCH($AC90,[1]等级属性!$A$4:$A$203,0))*V90/10000)</f>
        <v>882</v>
      </c>
      <c r="R90" s="37">
        <f>INT(INDEX([1]等级属性!C$4:C$203,MATCH($AC90,[1]等级属性!$A$4:$A$203,0))*W90/10000)</f>
        <v>0</v>
      </c>
      <c r="S90" s="37">
        <f>INT(INDEX([1]等级属性!D$4:D$203,MATCH($AC90,[1]等级属性!$A$4:$A$203,0))*X90/10000)</f>
        <v>3906</v>
      </c>
      <c r="T90" s="37">
        <f>INT(INDEX([1]等级属性!E$4:E$203,MATCH($AC90,[1]等级属性!$A$4:$A$203,0))*Y90/10000)</f>
        <v>1093</v>
      </c>
      <c r="U90" s="37"/>
      <c r="V90" s="37">
        <f t="array" ref="V90">INDEX(单位特点规划!D$2:D$37,MATCH($A90,单位特点规划!$A$2:$A$37,0))</f>
        <v>8400</v>
      </c>
      <c r="W90" s="37">
        <f t="array" ref="W90">INDEX(单位特点规划!E$2:E$37,MATCH($A90,单位特点规划!$A$2:$A$37,0))</f>
        <v>0</v>
      </c>
      <c r="X90" s="37">
        <f t="array" ref="X90">INDEX(单位特点规划!F$2:F$37,MATCH($A90,单位特点规划!$A$2:$A$37,0))</f>
        <v>12400</v>
      </c>
      <c r="Y90" s="37">
        <f t="array" ref="Y90">INDEX(单位特点规划!G$2:G$37,MATCH($A90,单位特点规划!$A$2:$A$37,0))</f>
        <v>15000</v>
      </c>
      <c r="Z90" s="37"/>
      <c r="AA90" s="37">
        <f t="shared" si="92"/>
        <v>1.55038759689922</v>
      </c>
      <c r="AB90" s="37">
        <f>INT(INDEX([3]进阶属性!$C$2:$C$19,MATCH(B90,[3]进阶属性!$A$2:$A$19,0))/2*AH90)</f>
        <v>11688</v>
      </c>
      <c r="AC90" s="37">
        <f t="shared" si="90"/>
        <v>90</v>
      </c>
      <c r="AD90" s="37">
        <f>INT((INDEX([3]标准单位!$J$2:$J$201,MATCH($AC90,[3]标准单位!$A$2:$A$201,0))*AE90)/(1-AE90))</f>
        <v>0</v>
      </c>
      <c r="AE90" s="37">
        <f t="shared" si="85"/>
        <v>0</v>
      </c>
      <c r="AF90" s="83">
        <f>AG90/AG$18</f>
        <v>0.75681545407784201</v>
      </c>
      <c r="AG90" s="37">
        <f t="shared" si="72"/>
        <v>882.8</v>
      </c>
      <c r="AH90" s="37">
        <f t="array" ref="AH90">INDEX([4]Sheet1!H$2:H$36,MATCH($H90,[4]Sheet1!$A$2:$A$36,0))</f>
        <v>2</v>
      </c>
      <c r="AI90">
        <f>INDEX([4]Sheet1!T$2:T$36,MATCH($H90,[4]Sheet1!$A$2:$A$36,0))</f>
        <v>0</v>
      </c>
      <c r="AJ90">
        <f>INDEX([4]Sheet1!U$2:U$36,MATCH($H90,[4]Sheet1!$A$2:$A$36,0))</f>
        <v>16.615384615384599</v>
      </c>
      <c r="AK90">
        <f>INDEX([4]Sheet1!V$2:V$36,MATCH($H90,[4]Sheet1!$A$2:$A$36,0))</f>
        <v>0</v>
      </c>
      <c r="AL90">
        <f>INDEX([4]Sheet1!W$2:W$36,MATCH($H90,[4]Sheet1!$A$2:$A$36,0))</f>
        <v>18.0555555555556</v>
      </c>
      <c r="AM90" s="2">
        <f>INDEX([4]Sheet1!N$2:N$36,MATCH($H90,[4]Sheet1!$A$2:$A$36,0))</f>
        <v>3600</v>
      </c>
      <c r="AN90" s="2" t="str">
        <f>INDEX([4]Sheet1!O$2:O$36,MATCH($H90,[4]Sheet1!$A$2:$A$36,0))</f>
        <v/>
      </c>
    </row>
    <row r="91" spans="1:40" ht="14.25">
      <c r="A91" s="11">
        <v>1005</v>
      </c>
      <c r="B91" s="85">
        <v>16</v>
      </c>
      <c r="C91" s="78" t="str">
        <f t="shared" si="67"/>
        <v>{10126,45},{21005,101}</v>
      </c>
      <c r="D91" s="78">
        <v>750000</v>
      </c>
      <c r="E91" s="79">
        <v>94</v>
      </c>
      <c r="F91" s="78" t="str">
        <f t="shared" si="68"/>
        <v>{1,4490},{2,1013},{6,1255}</v>
      </c>
      <c r="G91" s="78">
        <f t="shared" si="83"/>
        <v>1</v>
      </c>
      <c r="H91" s="11" t="s">
        <v>183</v>
      </c>
      <c r="I91" s="37">
        <f t="array" ref="I91">INDEX([1]英雄界面!$I$4:$I$41,MATCH(A91,[1]英雄界面!$A$4:$A$41,0))</f>
        <v>1</v>
      </c>
      <c r="J91" s="37">
        <f t="shared" si="81"/>
        <v>1</v>
      </c>
      <c r="K91" s="37">
        <f>CHOOSE(J91,INDEX([2]勋章!$I$7:$I$24,MATCH($B91,[2]勋章!$G$7:$G$24,0)),INDEX([2]勋章!$M$7:$M$24,MATCH($B91,[2]勋章!$G$7:$G$24,0)),INDEX([2]勋章!$P$7:$P$24,MATCH($B91,[2]勋章!$G$7:$G$24,0)),INDEX([2]勋章!$S$7:$S$24,MATCH($B91,[2]勋章!$G$7:$G$24,0)))</f>
        <v>10126</v>
      </c>
      <c r="L91" s="37">
        <f t="array" ref="L91">INDEX([2]图纸掉落!$H$4:$H$38,MATCH(H91,[2]图纸掉落!$G$4:$G$38,0))</f>
        <v>21005</v>
      </c>
      <c r="M91" s="37">
        <f t="shared" si="91"/>
        <v>45</v>
      </c>
      <c r="N91" s="37">
        <f t="shared" si="87"/>
        <v>101</v>
      </c>
      <c r="O91" s="47">
        <f>INDEX([1]英雄界面!$J$4:$J$41,MATCH(A91,[1]英雄界面!$A$4:$A$41,0))/2</f>
        <v>0.5</v>
      </c>
      <c r="P91" s="37">
        <f t="shared" si="88"/>
        <v>1</v>
      </c>
      <c r="Q91" s="37">
        <f>INT(INDEX([1]等级属性!B$4:B$203,MATCH($AC91,[1]等级属性!$A$4:$A$203,0))*V91/10000)</f>
        <v>1013</v>
      </c>
      <c r="R91" s="37">
        <f>INT(INDEX([1]等级属性!C$4:C$203,MATCH($AC91,[1]等级属性!$A$4:$A$203,0))*W91/10000)</f>
        <v>0</v>
      </c>
      <c r="S91" s="37">
        <f>INT(INDEX([1]等级属性!D$4:D$203,MATCH($AC91,[1]等级属性!$A$4:$A$203,0))*X91/10000)</f>
        <v>4490</v>
      </c>
      <c r="T91" s="37">
        <f>INT(INDEX([1]等级属性!E$4:E$203,MATCH($AC91,[1]等级属性!$A$4:$A$203,0))*Y91/10000)</f>
        <v>1255</v>
      </c>
      <c r="U91" s="37"/>
      <c r="V91" s="37">
        <f t="array" ref="V91">INDEX(单位特点规划!D$2:D$37,MATCH($A91,单位特点规划!$A$2:$A$37,0))</f>
        <v>8400</v>
      </c>
      <c r="W91" s="37">
        <f t="array" ref="W91">INDEX(单位特点规划!E$2:E$37,MATCH($A91,单位特点规划!$A$2:$A$37,0))</f>
        <v>0</v>
      </c>
      <c r="X91" s="37">
        <f t="array" ref="X91">INDEX(单位特点规划!F$2:F$37,MATCH($A91,单位特点规划!$A$2:$A$37,0))</f>
        <v>12400</v>
      </c>
      <c r="Y91" s="37">
        <f t="array" ref="Y91">INDEX(单位特点规划!G$2:G$37,MATCH($A91,单位特点规划!$A$2:$A$37,0))</f>
        <v>15000</v>
      </c>
      <c r="Z91" s="37"/>
      <c r="AA91" s="37">
        <f t="shared" si="92"/>
        <v>1.55038759689922</v>
      </c>
      <c r="AB91" s="37">
        <f>INT(INDEX([3]进阶属性!$C$2:$C$19,MATCH(B91,[3]进阶属性!$A$2:$A$19,0))/2*AH91)</f>
        <v>15192</v>
      </c>
      <c r="AC91" s="37">
        <f t="shared" si="90"/>
        <v>95</v>
      </c>
      <c r="AD91" s="37">
        <f>INT((INDEX([3]标准单位!$J$2:$J$201,MATCH($AC91,[3]标准单位!$A$2:$A$201,0))*AE91)/(1-AE91))</f>
        <v>0</v>
      </c>
      <c r="AE91" s="37">
        <f t="shared" si="85"/>
        <v>0</v>
      </c>
      <c r="AF91" s="83">
        <f>AG91/AG$19</f>
        <v>0.756779493445769</v>
      </c>
      <c r="AG91" s="37">
        <f t="shared" si="72"/>
        <v>1014.52777777778</v>
      </c>
      <c r="AH91" s="37">
        <f t="array" ref="AH91">INDEX([4]Sheet1!H$2:H$36,MATCH($H91,[4]Sheet1!$A$2:$A$36,0))</f>
        <v>2</v>
      </c>
      <c r="AI91">
        <f>INDEX([4]Sheet1!T$2:T$36,MATCH($H91,[4]Sheet1!$A$2:$A$36,0))</f>
        <v>0</v>
      </c>
      <c r="AJ91">
        <f>INDEX([4]Sheet1!U$2:U$36,MATCH($H91,[4]Sheet1!$A$2:$A$36,0))</f>
        <v>16.615384615384599</v>
      </c>
      <c r="AK91">
        <f>INDEX([4]Sheet1!V$2:V$36,MATCH($H91,[4]Sheet1!$A$2:$A$36,0))</f>
        <v>0</v>
      </c>
      <c r="AL91">
        <f>INDEX([4]Sheet1!W$2:W$36,MATCH($H91,[4]Sheet1!$A$2:$A$36,0))</f>
        <v>18.0555555555556</v>
      </c>
      <c r="AM91" s="2">
        <f>INDEX([4]Sheet1!N$2:N$36,MATCH($H91,[4]Sheet1!$A$2:$A$36,0))</f>
        <v>3600</v>
      </c>
      <c r="AN91" s="2" t="str">
        <f>INDEX([4]Sheet1!O$2:O$36,MATCH($H91,[4]Sheet1!$A$2:$A$36,0))</f>
        <v/>
      </c>
    </row>
    <row r="92" spans="1:40" ht="14.25">
      <c r="A92" s="11">
        <v>1005</v>
      </c>
      <c r="B92" s="85">
        <v>17</v>
      </c>
      <c r="C92" s="78" t="str">
        <f t="shared" si="67"/>
        <v>{10127,47},{21005,105}</v>
      </c>
      <c r="D92" s="78">
        <v>800000</v>
      </c>
      <c r="E92" s="79">
        <v>99</v>
      </c>
      <c r="F92" s="78" t="str">
        <f t="shared" si="68"/>
        <v>{1,5077},{2,1146},{6,1420}</v>
      </c>
      <c r="G92" s="78">
        <f t="shared" si="83"/>
        <v>1</v>
      </c>
      <c r="H92" s="11" t="s">
        <v>183</v>
      </c>
      <c r="I92" s="37">
        <f t="array" ref="I92">INDEX([1]英雄界面!$I$4:$I$41,MATCH(A92,[1]英雄界面!$A$4:$A$41,0))</f>
        <v>1</v>
      </c>
      <c r="J92" s="37">
        <f t="shared" si="81"/>
        <v>1</v>
      </c>
      <c r="K92" s="37">
        <f>CHOOSE(J92,INDEX([2]勋章!$I$7:$I$24,MATCH($B92,[2]勋章!$G$7:$G$24,0)),INDEX([2]勋章!$M$7:$M$24,MATCH($B92,[2]勋章!$G$7:$G$24,0)),INDEX([2]勋章!$P$7:$P$24,MATCH($B92,[2]勋章!$G$7:$G$24,0)),INDEX([2]勋章!$S$7:$S$24,MATCH($B92,[2]勋章!$G$7:$G$24,0)))</f>
        <v>10127</v>
      </c>
      <c r="L92" s="37">
        <f t="array" ref="L92">INDEX([2]图纸掉落!$H$4:$H$38,MATCH(H92,[2]图纸掉落!$G$4:$G$38,0))</f>
        <v>21005</v>
      </c>
      <c r="M92" s="37">
        <f t="shared" si="91"/>
        <v>47</v>
      </c>
      <c r="N92" s="37">
        <f t="shared" si="87"/>
        <v>105</v>
      </c>
      <c r="O92" s="47">
        <f>INDEX([1]英雄界面!$J$4:$J$41,MATCH(A92,[1]英雄界面!$A$4:$A$41,0))/2</f>
        <v>0.5</v>
      </c>
      <c r="P92" s="37">
        <f t="shared" si="88"/>
        <v>1</v>
      </c>
      <c r="Q92" s="37">
        <f>INT(INDEX([1]等级属性!B$4:B$203,MATCH($AC92,[1]等级属性!$A$4:$A$203,0))*V92/10000)</f>
        <v>1146</v>
      </c>
      <c r="R92" s="37">
        <f>INT(INDEX([1]等级属性!C$4:C$203,MATCH($AC92,[1]等级属性!$A$4:$A$203,0))*W92/10000)</f>
        <v>0</v>
      </c>
      <c r="S92" s="37">
        <f>INT(INDEX([1]等级属性!D$4:D$203,MATCH($AC92,[1]等级属性!$A$4:$A$203,0))*X92/10000)</f>
        <v>5077</v>
      </c>
      <c r="T92" s="37">
        <f>INT(INDEX([1]等级属性!E$4:E$203,MATCH($AC92,[1]等级属性!$A$4:$A$203,0))*Y92/10000)</f>
        <v>1420</v>
      </c>
      <c r="U92" s="37"/>
      <c r="V92" s="37">
        <f t="array" ref="V92">INDEX(单位特点规划!D$2:D$37,MATCH($A92,单位特点规划!$A$2:$A$37,0))</f>
        <v>8400</v>
      </c>
      <c r="W92" s="37">
        <f t="array" ref="W92">INDEX(单位特点规划!E$2:E$37,MATCH($A92,单位特点规划!$A$2:$A$37,0))</f>
        <v>0</v>
      </c>
      <c r="X92" s="37">
        <f t="array" ref="X92">INDEX(单位特点规划!F$2:F$37,MATCH($A92,单位特点规划!$A$2:$A$37,0))</f>
        <v>12400</v>
      </c>
      <c r="Y92" s="37">
        <f t="array" ref="Y92">INDEX(单位特点规划!G$2:G$37,MATCH($A92,单位特点规划!$A$2:$A$37,0))</f>
        <v>15000</v>
      </c>
      <c r="Z92" s="37"/>
      <c r="AA92" s="37">
        <f t="shared" si="92"/>
        <v>1.55038759689922</v>
      </c>
      <c r="AB92" s="37">
        <f>INT(INDEX([3]进阶属性!$C$2:$C$19,MATCH(B92,[3]进阶属性!$A$2:$A$19,0))/2*AH92)</f>
        <v>19749</v>
      </c>
      <c r="AC92" s="37">
        <f t="shared" si="90"/>
        <v>100</v>
      </c>
      <c r="AD92" s="37">
        <f>INT((INDEX([3]标准单位!$J$2:$J$201,MATCH($AC92,[3]标准单位!$A$2:$A$201,0))*AE92)/(1-AE92))</f>
        <v>0</v>
      </c>
      <c r="AE92" s="37">
        <f t="shared" si="85"/>
        <v>0</v>
      </c>
      <c r="AF92" s="83">
        <f>AG92/AG$20</f>
        <v>0.75669496342777098</v>
      </c>
      <c r="AG92" s="37">
        <f t="shared" si="72"/>
        <v>1147.3333333333301</v>
      </c>
      <c r="AH92" s="37">
        <f t="array" ref="AH92">INDEX([4]Sheet1!H$2:H$36,MATCH($H92,[4]Sheet1!$A$2:$A$36,0))</f>
        <v>2</v>
      </c>
      <c r="AI92">
        <f>INDEX([4]Sheet1!T$2:T$36,MATCH($H92,[4]Sheet1!$A$2:$A$36,0))</f>
        <v>0</v>
      </c>
      <c r="AJ92">
        <f>INDEX([4]Sheet1!U$2:U$36,MATCH($H92,[4]Sheet1!$A$2:$A$36,0))</f>
        <v>16.615384615384599</v>
      </c>
      <c r="AK92">
        <f>INDEX([4]Sheet1!V$2:V$36,MATCH($H92,[4]Sheet1!$A$2:$A$36,0))</f>
        <v>0</v>
      </c>
      <c r="AL92">
        <f>INDEX([4]Sheet1!W$2:W$36,MATCH($H92,[4]Sheet1!$A$2:$A$36,0))</f>
        <v>18.0555555555556</v>
      </c>
      <c r="AM92" s="2">
        <f>INDEX([4]Sheet1!N$2:N$36,MATCH($H92,[4]Sheet1!$A$2:$A$36,0))</f>
        <v>3600</v>
      </c>
      <c r="AN92" s="2" t="str">
        <f>INDEX([4]Sheet1!O$2:O$36,MATCH($H92,[4]Sheet1!$A$2:$A$36,0))</f>
        <v/>
      </c>
    </row>
    <row r="93" spans="1:40" ht="14.25">
      <c r="A93" s="11">
        <v>1005</v>
      </c>
      <c r="B93" s="85">
        <v>18</v>
      </c>
      <c r="C93" s="78" t="str">
        <f t="shared" si="67"/>
        <v>{10128,50},{21005,112}</v>
      </c>
      <c r="D93" s="78">
        <v>800000</v>
      </c>
      <c r="E93" s="79">
        <v>104</v>
      </c>
      <c r="F93" s="78" t="str">
        <f t="shared" si="68"/>
        <v>{1,5836},{2,1317},{6,1633}</v>
      </c>
      <c r="G93" s="78">
        <f t="shared" si="83"/>
        <v>1</v>
      </c>
      <c r="H93" s="11" t="s">
        <v>183</v>
      </c>
      <c r="I93" s="37">
        <f t="array" ref="I93">INDEX([1]英雄界面!$I$4:$I$41,MATCH(A93,[1]英雄界面!$A$4:$A$41,0))</f>
        <v>1</v>
      </c>
      <c r="J93" s="37">
        <f t="shared" si="81"/>
        <v>1</v>
      </c>
      <c r="K93" s="37">
        <f>CHOOSE(J93,INDEX([2]勋章!$I$7:$I$24,MATCH($B93,[2]勋章!$G$7:$G$24,0)),INDEX([2]勋章!$M$7:$M$24,MATCH($B93,[2]勋章!$G$7:$G$24,0)),INDEX([2]勋章!$P$7:$P$24,MATCH($B93,[2]勋章!$G$7:$G$24,0)),INDEX([2]勋章!$S$7:$S$24,MATCH($B93,[2]勋章!$G$7:$G$24,0)))</f>
        <v>10128</v>
      </c>
      <c r="L93" s="37">
        <f t="array" ref="L93">INDEX([2]图纸掉落!$H$4:$H$38,MATCH(H93,[2]图纸掉落!$G$4:$G$38,0))</f>
        <v>21005</v>
      </c>
      <c r="M93" s="37">
        <f t="shared" si="91"/>
        <v>50</v>
      </c>
      <c r="N93" s="37">
        <f t="shared" si="87"/>
        <v>112</v>
      </c>
      <c r="O93" s="47">
        <f>INDEX([1]英雄界面!$J$4:$J$41,MATCH(A93,[1]英雄界面!$A$4:$A$41,0))/2</f>
        <v>0.5</v>
      </c>
      <c r="P93" s="37">
        <f t="shared" si="88"/>
        <v>1</v>
      </c>
      <c r="Q93" s="37">
        <f>INT(INDEX([1]等级属性!B$4:B$203,MATCH($AC93,[1]等级属性!$A$4:$A$203,0))*V93/10000)</f>
        <v>1317</v>
      </c>
      <c r="R93" s="37">
        <f>INT(INDEX([1]等级属性!C$4:C$203,MATCH($AC93,[1]等级属性!$A$4:$A$203,0))*W93/10000)</f>
        <v>0</v>
      </c>
      <c r="S93" s="37">
        <f>INT(INDEX([1]等级属性!D$4:D$203,MATCH($AC93,[1]等级属性!$A$4:$A$203,0))*X93/10000)</f>
        <v>5836</v>
      </c>
      <c r="T93" s="37">
        <f>INT(INDEX([1]等级属性!E$4:E$203,MATCH($AC93,[1]等级属性!$A$4:$A$203,0))*Y93/10000)</f>
        <v>1633</v>
      </c>
      <c r="U93" s="37"/>
      <c r="V93" s="37">
        <f t="array" ref="V93">INDEX(单位特点规划!D$2:D$37,MATCH($A93,单位特点规划!$A$2:$A$37,0))</f>
        <v>8400</v>
      </c>
      <c r="W93" s="37">
        <f t="array" ref="W93">INDEX(单位特点规划!E$2:E$37,MATCH($A93,单位特点规划!$A$2:$A$37,0))</f>
        <v>0</v>
      </c>
      <c r="X93" s="37">
        <f t="array" ref="X93">INDEX(单位特点规划!F$2:F$37,MATCH($A93,单位特点规划!$A$2:$A$37,0))</f>
        <v>12400</v>
      </c>
      <c r="Y93" s="37">
        <f t="array" ref="Y93">INDEX(单位特点规划!G$2:G$37,MATCH($A93,单位特点规划!$A$2:$A$37,0))</f>
        <v>15000</v>
      </c>
      <c r="Z93" s="37"/>
      <c r="AA93" s="37">
        <f t="shared" si="92"/>
        <v>1.55038759689922</v>
      </c>
      <c r="AB93" s="37">
        <f>INT(INDEX([3]进阶属性!$C$2:$C$19,MATCH(B93,[3]进阶属性!$A$2:$A$19,0))/2*AH93)</f>
        <v>25671</v>
      </c>
      <c r="AC93" s="37">
        <f t="shared" si="90"/>
        <v>105</v>
      </c>
      <c r="AD93" s="37">
        <f>INT((INDEX([3]标准单位!$J$2:$J$201,MATCH($AC93,[3]标准单位!$A$2:$A$201,0))*AE93)/(1-AE93))</f>
        <v>0</v>
      </c>
      <c r="AE93" s="37">
        <f t="shared" si="85"/>
        <v>0</v>
      </c>
      <c r="AF93" s="83">
        <f>AG93/AG$21</f>
        <v>0.75671773098475703</v>
      </c>
      <c r="AG93" s="37">
        <f t="shared" si="72"/>
        <v>1318.88333333333</v>
      </c>
      <c r="AH93" s="37">
        <f t="array" ref="AH93">INDEX([4]Sheet1!H$2:H$36,MATCH($H93,[4]Sheet1!$A$2:$A$36,0))</f>
        <v>2</v>
      </c>
      <c r="AI93">
        <f>INDEX([4]Sheet1!T$2:T$36,MATCH($H93,[4]Sheet1!$A$2:$A$36,0))</f>
        <v>0</v>
      </c>
      <c r="AJ93">
        <f>INDEX([4]Sheet1!U$2:U$36,MATCH($H93,[4]Sheet1!$A$2:$A$36,0))</f>
        <v>16.615384615384599</v>
      </c>
      <c r="AK93">
        <f>INDEX([4]Sheet1!V$2:V$36,MATCH($H93,[4]Sheet1!$A$2:$A$36,0))</f>
        <v>0</v>
      </c>
      <c r="AL93">
        <f>INDEX([4]Sheet1!W$2:W$36,MATCH($H93,[4]Sheet1!$A$2:$A$36,0))</f>
        <v>18.0555555555556</v>
      </c>
      <c r="AM93" s="2">
        <f>INDEX([4]Sheet1!N$2:N$36,MATCH($H93,[4]Sheet1!$A$2:$A$36,0))</f>
        <v>3600</v>
      </c>
      <c r="AN93" s="2" t="str">
        <f>INDEX([4]Sheet1!O$2:O$36,MATCH($H93,[4]Sheet1!$A$2:$A$36,0))</f>
        <v/>
      </c>
    </row>
    <row r="94" spans="1:40" ht="14.25">
      <c r="A94" s="67">
        <v>1006</v>
      </c>
      <c r="B94" s="73">
        <v>1</v>
      </c>
      <c r="C94" s="78" t="str">
        <f t="shared" si="67"/>
        <v>{10111,1},{21006,2}</v>
      </c>
      <c r="D94" s="78">
        <v>1000</v>
      </c>
      <c r="E94" s="79">
        <v>16</v>
      </c>
      <c r="F94" s="78" t="str">
        <f t="shared" si="68"/>
        <v>{1,1166},{2,344},{6,305}</v>
      </c>
      <c r="G94" s="78">
        <f t="shared" si="83"/>
        <v>1</v>
      </c>
      <c r="H94" s="67" t="s">
        <v>190</v>
      </c>
      <c r="I94" s="37">
        <f t="array" ref="I94">INDEX([1]英雄界面!$I$4:$I$41,MATCH(A94,[1]英雄界面!$A$4:$A$41,0))</f>
        <v>85</v>
      </c>
      <c r="J94" s="37">
        <f t="shared" ref="J94:J103" si="93">1</f>
        <v>1</v>
      </c>
      <c r="K94" s="37">
        <f>CHOOSE(J94,INDEX([2]勋章!$I$7:$I$24,MATCH($B94,[2]勋章!$G$7:$G$24,0)),INDEX([2]勋章!$M$7:$M$24,MATCH($B94,[2]勋章!$G$7:$G$24,0)),INDEX([2]勋章!$P$7:$P$24,MATCH($B94,[2]勋章!$G$7:$G$24,0)),INDEX([2]勋章!$S$7:$S$24,MATCH($B94,[2]勋章!$G$7:$G$24,0)))</f>
        <v>10111</v>
      </c>
      <c r="L94" s="37">
        <f t="array" ref="L94">INDEX([2]图纸掉落!$H$4:$H$38,MATCH(H94,[2]图纸掉落!$G$4:$G$38,0))</f>
        <v>21006</v>
      </c>
      <c r="M94" s="37">
        <f t="shared" si="91"/>
        <v>1</v>
      </c>
      <c r="N94" s="37">
        <f t="shared" si="87"/>
        <v>2</v>
      </c>
      <c r="O94" s="47">
        <f>INDEX([1]英雄界面!$J$4:$J$41,MATCH(A94,[1]英雄界面!$A$4:$A$41,0))/2</f>
        <v>2</v>
      </c>
      <c r="P94" s="37">
        <f t="shared" si="88"/>
        <v>1.6</v>
      </c>
      <c r="Q94" s="37">
        <f>INT(INDEX([1]等级属性!B$4:B$203,MATCH($AC94,[1]等级属性!$A$4:$A$203,0))*V94/10000)</f>
        <v>215</v>
      </c>
      <c r="R94" s="37">
        <f>INT(INDEX([1]等级属性!C$4:C$203,MATCH($AC94,[1]等级属性!$A$4:$A$203,0))*W94/10000)</f>
        <v>0</v>
      </c>
      <c r="S94" s="37">
        <f>INT(INDEX([1]等级属性!D$4:D$203,MATCH($AC94,[1]等级属性!$A$4:$A$203,0))*X94/10000)</f>
        <v>729</v>
      </c>
      <c r="T94" s="37">
        <f>INT(INDEX([1]等级属性!E$4:E$203,MATCH($AC94,[1]等级属性!$A$4:$A$203,0))*Y94/10000)</f>
        <v>191</v>
      </c>
      <c r="U94" s="37"/>
      <c r="V94" s="37">
        <f t="array" ref="V94">INDEX(单位特点规划!D$2:D$37,MATCH($A94,单位特点规划!$A$2:$A$37,0))</f>
        <v>16600</v>
      </c>
      <c r="W94" s="37">
        <f t="array" ref="W94">INDEX(单位特点规划!E$2:E$37,MATCH($A94,单位特点规划!$A$2:$A$37,0))</f>
        <v>0</v>
      </c>
      <c r="X94" s="37">
        <f t="array" ref="X94">INDEX(单位特点规划!F$2:F$37,MATCH($A94,单位特点规划!$A$2:$A$37,0))</f>
        <v>18700</v>
      </c>
      <c r="Y94" s="37">
        <f t="array" ref="Y94">INDEX(单位特点规划!G$2:G$37,MATCH($A94,单位特点规划!$A$2:$A$37,0))</f>
        <v>21500</v>
      </c>
      <c r="Z94" s="37"/>
      <c r="AA94" s="37">
        <f>1/0.715</f>
        <v>1.3986013986014001</v>
      </c>
      <c r="AB94" s="37" t="e">
        <f>INT(INDEX([3]进阶属性!$C$2:$C$19,MATCH(B94,[3]进阶属性!$A$2:$A$19,0))/2*AH94)</f>
        <v>#N/A</v>
      </c>
      <c r="AC94" s="37">
        <f t="shared" si="90"/>
        <v>10</v>
      </c>
      <c r="AD94" s="37">
        <f>INT((INDEX([3]标准单位!$J$2:$J$201,MATCH($AC94,[3]标准单位!$A$2:$A$201,0))*AE94)/(1-AE94))</f>
        <v>0</v>
      </c>
      <c r="AE94" s="37">
        <f t="shared" si="85"/>
        <v>0</v>
      </c>
      <c r="AF94" s="83" t="e">
        <f>AG94/AG$4</f>
        <v>#N/A</v>
      </c>
      <c r="AG94" s="37" t="e">
        <f t="shared" si="72"/>
        <v>#N/A</v>
      </c>
      <c r="AH94" s="37" t="e">
        <f t="array" ref="AH94">INDEX([4]Sheet1!H$2:H$36,MATCH($H94,[4]Sheet1!$A$2:$A$36,0))</f>
        <v>#N/A</v>
      </c>
      <c r="AI94" t="e">
        <f>INDEX([4]Sheet1!T$2:T$36,MATCH($H94,[4]Sheet1!$A$2:$A$36,0))</f>
        <v>#N/A</v>
      </c>
      <c r="AJ94" t="e">
        <f>INDEX([4]Sheet1!U$2:U$36,MATCH($H94,[4]Sheet1!$A$2:$A$36,0))</f>
        <v>#N/A</v>
      </c>
      <c r="AK94" t="e">
        <f>INDEX([4]Sheet1!V$2:V$36,MATCH($H94,[4]Sheet1!$A$2:$A$36,0))</f>
        <v>#N/A</v>
      </c>
      <c r="AL94" t="e">
        <f>INDEX([4]Sheet1!W$2:W$36,MATCH($H94,[4]Sheet1!$A$2:$A$36,0))</f>
        <v>#N/A</v>
      </c>
      <c r="AM94" s="2" t="e">
        <f>INDEX([4]Sheet1!N$2:N$36,MATCH($H94,[4]Sheet1!$A$2:$A$36,0))</f>
        <v>#N/A</v>
      </c>
      <c r="AN94" s="2" t="e">
        <f>INDEX([4]Sheet1!O$2:O$36,MATCH($H94,[4]Sheet1!$A$2:$A$36,0))</f>
        <v>#N/A</v>
      </c>
    </row>
    <row r="95" spans="1:40" ht="14.25">
      <c r="A95" s="67">
        <v>1006</v>
      </c>
      <c r="B95" s="73">
        <v>2</v>
      </c>
      <c r="C95" s="78" t="str">
        <f t="shared" si="67"/>
        <v>{10112,5},{21006,5}</v>
      </c>
      <c r="D95" s="78">
        <v>5000</v>
      </c>
      <c r="E95" s="79">
        <v>18</v>
      </c>
      <c r="F95" s="78" t="str">
        <f t="shared" si="68"/>
        <v>{1,1422},{2,420},{6,373}</v>
      </c>
      <c r="G95" s="78">
        <f t="shared" ref="G95:G104" si="94">1</f>
        <v>1</v>
      </c>
      <c r="H95" s="67" t="s">
        <v>190</v>
      </c>
      <c r="I95" s="37">
        <f t="array" ref="I95">INDEX([1]英雄界面!$I$4:$I$41,MATCH(A95,[1]英雄界面!$A$4:$A$41,0))</f>
        <v>85</v>
      </c>
      <c r="J95" s="37">
        <f t="shared" si="93"/>
        <v>1</v>
      </c>
      <c r="K95" s="37">
        <f>CHOOSE(J95,INDEX([2]勋章!$I$7:$I$24,MATCH($B95,[2]勋章!$G$7:$G$24,0)),INDEX([2]勋章!$M$7:$M$24,MATCH($B95,[2]勋章!$G$7:$G$24,0)),INDEX([2]勋章!$P$7:$P$24,MATCH($B95,[2]勋章!$G$7:$G$24,0)),INDEX([2]勋章!$S$7:$S$24,MATCH($B95,[2]勋章!$G$7:$G$24,0)))</f>
        <v>10112</v>
      </c>
      <c r="L95" s="37">
        <f t="array" ref="L95">INDEX([2]图纸掉落!$H$4:$H$38,MATCH(H95,[2]图纸掉落!$G$4:$G$38,0))</f>
        <v>21006</v>
      </c>
      <c r="M95" s="37">
        <f t="shared" si="91"/>
        <v>5</v>
      </c>
      <c r="N95" s="37">
        <f t="shared" si="87"/>
        <v>5</v>
      </c>
      <c r="O95" s="47">
        <f>INDEX([1]英雄界面!$J$4:$J$41,MATCH(A95,[1]英雄界面!$A$4:$A$41,0))/2</f>
        <v>2</v>
      </c>
      <c r="P95" s="37">
        <f t="shared" si="88"/>
        <v>1.5</v>
      </c>
      <c r="Q95" s="37">
        <f>INT(INDEX([1]等级属性!B$4:B$203,MATCH($AC95,[1]等级属性!$A$4:$A$203,0))*V95/10000)</f>
        <v>280</v>
      </c>
      <c r="R95" s="37">
        <f>INT(INDEX([1]等级属性!C$4:C$203,MATCH($AC95,[1]等级属性!$A$4:$A$203,0))*W95/10000)</f>
        <v>0</v>
      </c>
      <c r="S95" s="37">
        <f>INT(INDEX([1]等级属性!D$4:D$203,MATCH($AC95,[1]等级属性!$A$4:$A$203,0))*X95/10000)</f>
        <v>948</v>
      </c>
      <c r="T95" s="37">
        <f>INT(INDEX([1]等级属性!E$4:E$203,MATCH($AC95,[1]等级属性!$A$4:$A$203,0))*Y95/10000)</f>
        <v>249</v>
      </c>
      <c r="U95" s="37"/>
      <c r="V95" s="37">
        <f t="array" ref="V95">INDEX(单位特点规划!D$2:D$37,MATCH($A95,单位特点规划!$A$2:$A$37,0))</f>
        <v>16600</v>
      </c>
      <c r="W95" s="37">
        <f t="array" ref="W95">INDEX(单位特点规划!E$2:E$37,MATCH($A95,单位特点规划!$A$2:$A$37,0))</f>
        <v>0</v>
      </c>
      <c r="X95" s="37">
        <f t="array" ref="X95">INDEX(单位特点规划!F$2:F$37,MATCH($A95,单位特点规划!$A$2:$A$37,0))</f>
        <v>18700</v>
      </c>
      <c r="Y95" s="37">
        <f t="array" ref="Y95">INDEX(单位特点规划!G$2:G$37,MATCH($A95,单位特点规划!$A$2:$A$37,0))</f>
        <v>21500</v>
      </c>
      <c r="Z95" s="37"/>
      <c r="AA95" s="37">
        <f t="shared" ref="AA95" si="95">1/0.715</f>
        <v>1.3986013986014001</v>
      </c>
      <c r="AB95" s="37" t="e">
        <f>INT(INDEX([3]进阶属性!$C$2:$C$19,MATCH(B95,[3]进阶属性!$A$2:$A$19,0))/2*AH95)</f>
        <v>#N/A</v>
      </c>
      <c r="AC95" s="37">
        <f t="shared" si="90"/>
        <v>20</v>
      </c>
      <c r="AD95" s="37">
        <f>INT((INDEX([3]标准单位!$J$2:$J$201,MATCH($AC95,[3]标准单位!$A$2:$A$201,0))*AE95)/(1-AE95))</f>
        <v>0</v>
      </c>
      <c r="AE95" s="37">
        <f t="shared" ref="AE95:AE104" si="96">0</f>
        <v>0</v>
      </c>
      <c r="AF95" s="83" t="e">
        <f>AG95/AG$5</f>
        <v>#N/A</v>
      </c>
      <c r="AG95" s="37" t="e">
        <f t="shared" si="72"/>
        <v>#N/A</v>
      </c>
      <c r="AH95" s="37" t="e">
        <f t="array" ref="AH95">INDEX([4]Sheet1!H$2:H$36,MATCH($H95,[4]Sheet1!$A$2:$A$36,0))</f>
        <v>#N/A</v>
      </c>
      <c r="AI95" t="e">
        <f>INDEX([4]Sheet1!T$2:T$36,MATCH($H95,[4]Sheet1!$A$2:$A$36,0))</f>
        <v>#N/A</v>
      </c>
      <c r="AJ95" t="e">
        <f>INDEX([4]Sheet1!U$2:U$36,MATCH($H95,[4]Sheet1!$A$2:$A$36,0))</f>
        <v>#N/A</v>
      </c>
      <c r="AK95" t="e">
        <f>INDEX([4]Sheet1!V$2:V$36,MATCH($H95,[4]Sheet1!$A$2:$A$36,0))</f>
        <v>#N/A</v>
      </c>
      <c r="AL95" t="e">
        <f>INDEX([4]Sheet1!W$2:W$36,MATCH($H95,[4]Sheet1!$A$2:$A$36,0))</f>
        <v>#N/A</v>
      </c>
      <c r="AM95" s="2" t="e">
        <f>INDEX([4]Sheet1!N$2:N$36,MATCH($H95,[4]Sheet1!$A$2:$A$36,0))</f>
        <v>#N/A</v>
      </c>
      <c r="AN95" s="2" t="e">
        <f>INDEX([4]Sheet1!O$2:O$36,MATCH($H95,[4]Sheet1!$A$2:$A$36,0))</f>
        <v>#N/A</v>
      </c>
    </row>
    <row r="96" spans="1:40" ht="14.25">
      <c r="A96" s="67">
        <v>1006</v>
      </c>
      <c r="B96" s="73">
        <v>3</v>
      </c>
      <c r="C96" s="78" t="str">
        <f t="shared" si="67"/>
        <v>{10113,7},{21006,8}</v>
      </c>
      <c r="D96" s="78">
        <v>10000</v>
      </c>
      <c r="E96" s="79">
        <v>29</v>
      </c>
      <c r="F96" s="78" t="str">
        <f t="shared" si="68"/>
        <v>{1,1719},{2,508},{6,456}</v>
      </c>
      <c r="G96" s="78">
        <f t="shared" si="94"/>
        <v>1</v>
      </c>
      <c r="H96" s="67" t="s">
        <v>190</v>
      </c>
      <c r="I96" s="37">
        <f t="array" ref="I96">INDEX([1]英雄界面!$I$4:$I$41,MATCH(A96,[1]英雄界面!$A$4:$A$41,0))</f>
        <v>85</v>
      </c>
      <c r="J96" s="37">
        <f t="shared" si="93"/>
        <v>1</v>
      </c>
      <c r="K96" s="37">
        <f>CHOOSE(J96,INDEX([2]勋章!$I$7:$I$24,MATCH($B96,[2]勋章!$G$7:$G$24,0)),INDEX([2]勋章!$M$7:$M$24,MATCH($B96,[2]勋章!$G$7:$G$24,0)),INDEX([2]勋章!$P$7:$P$24,MATCH($B96,[2]勋章!$G$7:$G$24,0)),INDEX([2]勋章!$S$7:$S$24,MATCH($B96,[2]勋章!$G$7:$G$24,0)))</f>
        <v>10113</v>
      </c>
      <c r="L96" s="37">
        <f t="array" ref="L96">INDEX([2]图纸掉落!$H$4:$H$38,MATCH(H96,[2]图纸掉落!$G$4:$G$38,0))</f>
        <v>21006</v>
      </c>
      <c r="M96" s="37">
        <f t="shared" si="91"/>
        <v>7</v>
      </c>
      <c r="N96" s="37">
        <f t="shared" si="87"/>
        <v>8</v>
      </c>
      <c r="O96" s="47">
        <f>INDEX([1]英雄界面!$J$4:$J$41,MATCH(A96,[1]英雄界面!$A$4:$A$41,0))/2</f>
        <v>2</v>
      </c>
      <c r="P96" s="37">
        <f t="shared" si="88"/>
        <v>1.4</v>
      </c>
      <c r="Q96" s="37">
        <f>INT(INDEX([1]等级属性!B$4:B$203,MATCH($AC96,[1]等级属性!$A$4:$A$203,0))*V96/10000)</f>
        <v>363</v>
      </c>
      <c r="R96" s="37">
        <f>INT(INDEX([1]等级属性!C$4:C$203,MATCH($AC96,[1]等级属性!$A$4:$A$203,0))*W96/10000)</f>
        <v>0</v>
      </c>
      <c r="S96" s="37">
        <f>INT(INDEX([1]等级属性!D$4:D$203,MATCH($AC96,[1]等级属性!$A$4:$A$203,0))*X96/10000)</f>
        <v>1228</v>
      </c>
      <c r="T96" s="37">
        <f>INT(INDEX([1]等级属性!E$4:E$203,MATCH($AC96,[1]等级属性!$A$4:$A$203,0))*Y96/10000)</f>
        <v>326</v>
      </c>
      <c r="U96" s="37"/>
      <c r="V96" s="37">
        <f t="array" ref="V96">INDEX(单位特点规划!D$2:D$37,MATCH($A96,单位特点规划!$A$2:$A$37,0))</f>
        <v>16600</v>
      </c>
      <c r="W96" s="37">
        <f t="array" ref="W96">INDEX(单位特点规划!E$2:E$37,MATCH($A96,单位特点规划!$A$2:$A$37,0))</f>
        <v>0</v>
      </c>
      <c r="X96" s="37">
        <f t="array" ref="X96">INDEX(单位特点规划!F$2:F$37,MATCH($A96,单位特点规划!$A$2:$A$37,0))</f>
        <v>18700</v>
      </c>
      <c r="Y96" s="37">
        <f t="array" ref="Y96">INDEX(单位特点规划!G$2:G$37,MATCH($A96,单位特点规划!$A$2:$A$37,0))</f>
        <v>21500</v>
      </c>
      <c r="Z96" s="37"/>
      <c r="AA96" s="37">
        <f t="shared" ref="AA96" si="97">1/0.715</f>
        <v>1.3986013986014001</v>
      </c>
      <c r="AB96" s="37" t="e">
        <f>INT(INDEX([3]进阶属性!$C$2:$C$19,MATCH(B96,[3]进阶属性!$A$2:$A$19,0))/2*AH96)</f>
        <v>#N/A</v>
      </c>
      <c r="AC96" s="37">
        <f t="shared" si="90"/>
        <v>30</v>
      </c>
      <c r="AD96" s="37">
        <f>INT((INDEX([3]标准单位!$J$2:$J$201,MATCH($AC96,[3]标准单位!$A$2:$A$201,0))*AE96)/(1-AE96))</f>
        <v>0</v>
      </c>
      <c r="AE96" s="37">
        <f t="shared" si="96"/>
        <v>0</v>
      </c>
      <c r="AF96" s="83" t="e">
        <f>AG96/AG$6</f>
        <v>#N/A</v>
      </c>
      <c r="AG96" s="37" t="e">
        <f t="shared" si="72"/>
        <v>#N/A</v>
      </c>
      <c r="AH96" s="37" t="e">
        <f t="array" ref="AH96">INDEX([4]Sheet1!H$2:H$36,MATCH($H96,[4]Sheet1!$A$2:$A$36,0))</f>
        <v>#N/A</v>
      </c>
      <c r="AI96" t="e">
        <f>INDEX([4]Sheet1!T$2:T$36,MATCH($H96,[4]Sheet1!$A$2:$A$36,0))</f>
        <v>#N/A</v>
      </c>
      <c r="AJ96" t="e">
        <f>INDEX([4]Sheet1!U$2:U$36,MATCH($H96,[4]Sheet1!$A$2:$A$36,0))</f>
        <v>#N/A</v>
      </c>
      <c r="AK96" t="e">
        <f>INDEX([4]Sheet1!V$2:V$36,MATCH($H96,[4]Sheet1!$A$2:$A$36,0))</f>
        <v>#N/A</v>
      </c>
      <c r="AL96" t="e">
        <f>INDEX([4]Sheet1!W$2:W$36,MATCH($H96,[4]Sheet1!$A$2:$A$36,0))</f>
        <v>#N/A</v>
      </c>
      <c r="AM96" s="2" t="e">
        <f>INDEX([4]Sheet1!N$2:N$36,MATCH($H96,[4]Sheet1!$A$2:$A$36,0))</f>
        <v>#N/A</v>
      </c>
      <c r="AN96" s="2" t="e">
        <f>INDEX([4]Sheet1!O$2:O$36,MATCH($H96,[4]Sheet1!$A$2:$A$36,0))</f>
        <v>#N/A</v>
      </c>
    </row>
    <row r="97" spans="1:40" ht="14.25">
      <c r="A97" s="67">
        <v>1006</v>
      </c>
      <c r="B97" s="73">
        <v>4</v>
      </c>
      <c r="C97" s="78" t="str">
        <f t="shared" si="67"/>
        <v>{10114,10},{21006,12}</v>
      </c>
      <c r="D97" s="78">
        <v>80000</v>
      </c>
      <c r="E97" s="79">
        <v>31</v>
      </c>
      <c r="F97" s="78" t="str">
        <f t="shared" si="68"/>
        <v>{1,1830},{2,540},{6,479}</v>
      </c>
      <c r="G97" s="78">
        <f t="shared" si="94"/>
        <v>1</v>
      </c>
      <c r="H97" s="67" t="s">
        <v>190</v>
      </c>
      <c r="I97" s="37">
        <f t="array" ref="I97">INDEX([1]英雄界面!$I$4:$I$41,MATCH(A97,[1]英雄界面!$A$4:$A$41,0))</f>
        <v>85</v>
      </c>
      <c r="J97" s="37">
        <f t="shared" si="93"/>
        <v>1</v>
      </c>
      <c r="K97" s="37">
        <f>CHOOSE(J97,INDEX([2]勋章!$I$7:$I$24,MATCH($B97,[2]勋章!$G$7:$G$24,0)),INDEX([2]勋章!$M$7:$M$24,MATCH($B97,[2]勋章!$G$7:$G$24,0)),INDEX([2]勋章!$P$7:$P$24,MATCH($B97,[2]勋章!$G$7:$G$24,0)),INDEX([2]勋章!$S$7:$S$24,MATCH($B97,[2]勋章!$G$7:$G$24,0)))</f>
        <v>10114</v>
      </c>
      <c r="L97" s="37">
        <f t="array" ref="L97">INDEX([2]图纸掉落!$H$4:$H$38,MATCH(H97,[2]图纸掉落!$G$4:$G$38,0))</f>
        <v>21006</v>
      </c>
      <c r="M97" s="37">
        <f t="shared" si="91"/>
        <v>10</v>
      </c>
      <c r="N97" s="37">
        <f t="shared" si="87"/>
        <v>12</v>
      </c>
      <c r="O97" s="47">
        <f>INDEX([1]英雄界面!$J$4:$J$41,MATCH(A97,[1]英雄界面!$A$4:$A$41,0))/2</f>
        <v>2</v>
      </c>
      <c r="P97" s="37">
        <f t="shared" si="88"/>
        <v>1.3</v>
      </c>
      <c r="Q97" s="37">
        <f>INT(INDEX([1]等级属性!B$4:B$203,MATCH($AC97,[1]等级属性!$A$4:$A$203,0))*V97/10000)</f>
        <v>416</v>
      </c>
      <c r="R97" s="37">
        <f>INT(INDEX([1]等级属性!C$4:C$203,MATCH($AC97,[1]等级属性!$A$4:$A$203,0))*W97/10000)</f>
        <v>0</v>
      </c>
      <c r="S97" s="37">
        <f>INT(INDEX([1]等级属性!D$4:D$203,MATCH($AC97,[1]等级属性!$A$4:$A$203,0))*X97/10000)</f>
        <v>1408</v>
      </c>
      <c r="T97" s="37">
        <f>INT(INDEX([1]等级属性!E$4:E$203,MATCH($AC97,[1]等级属性!$A$4:$A$203,0))*Y97/10000)</f>
        <v>369</v>
      </c>
      <c r="U97" s="37"/>
      <c r="V97" s="37">
        <f t="array" ref="V97">INDEX(单位特点规划!D$2:D$37,MATCH($A97,单位特点规划!$A$2:$A$37,0))</f>
        <v>16600</v>
      </c>
      <c r="W97" s="37">
        <f t="array" ref="W97">INDEX(单位特点规划!E$2:E$37,MATCH($A97,单位特点规划!$A$2:$A$37,0))</f>
        <v>0</v>
      </c>
      <c r="X97" s="37">
        <f t="array" ref="X97">INDEX(单位特点规划!F$2:F$37,MATCH($A97,单位特点规划!$A$2:$A$37,0))</f>
        <v>18700</v>
      </c>
      <c r="Y97" s="37">
        <f t="array" ref="Y97">INDEX(单位特点规划!G$2:G$37,MATCH($A97,单位特点规划!$A$2:$A$37,0))</f>
        <v>21500</v>
      </c>
      <c r="Z97" s="37"/>
      <c r="AA97" s="37">
        <f t="shared" ref="AA97" si="98">1/0.715</f>
        <v>1.3986013986014001</v>
      </c>
      <c r="AB97" s="37" t="e">
        <f>INT(INDEX([3]进阶属性!$C$2:$C$19,MATCH(B97,[3]进阶属性!$A$2:$A$19,0))/2*AH97)</f>
        <v>#N/A</v>
      </c>
      <c r="AC97" s="37">
        <f t="shared" si="90"/>
        <v>35</v>
      </c>
      <c r="AD97" s="37">
        <f>INT((INDEX([3]标准单位!$J$2:$J$201,MATCH($AC97,[3]标准单位!$A$2:$A$201,0))*AE97)/(1-AE97))</f>
        <v>0</v>
      </c>
      <c r="AE97" s="37">
        <f t="shared" si="96"/>
        <v>0</v>
      </c>
      <c r="AF97" s="83" t="e">
        <f>AG97/AG$7</f>
        <v>#N/A</v>
      </c>
      <c r="AG97" s="37" t="e">
        <f t="shared" si="72"/>
        <v>#N/A</v>
      </c>
      <c r="AH97" s="37" t="e">
        <f t="array" ref="AH97">INDEX([4]Sheet1!H$2:H$36,MATCH($H97,[4]Sheet1!$A$2:$A$36,0))</f>
        <v>#N/A</v>
      </c>
      <c r="AI97" t="e">
        <f>INDEX([4]Sheet1!T$2:T$36,MATCH($H97,[4]Sheet1!$A$2:$A$36,0))</f>
        <v>#N/A</v>
      </c>
      <c r="AJ97" t="e">
        <f>INDEX([4]Sheet1!U$2:U$36,MATCH($H97,[4]Sheet1!$A$2:$A$36,0))</f>
        <v>#N/A</v>
      </c>
      <c r="AK97" t="e">
        <f>INDEX([4]Sheet1!V$2:V$36,MATCH($H97,[4]Sheet1!$A$2:$A$36,0))</f>
        <v>#N/A</v>
      </c>
      <c r="AL97" t="e">
        <f>INDEX([4]Sheet1!W$2:W$36,MATCH($H97,[4]Sheet1!$A$2:$A$36,0))</f>
        <v>#N/A</v>
      </c>
      <c r="AM97" s="2" t="e">
        <f>INDEX([4]Sheet1!N$2:N$36,MATCH($H97,[4]Sheet1!$A$2:$A$36,0))</f>
        <v>#N/A</v>
      </c>
      <c r="AN97" s="2" t="e">
        <f>INDEX([4]Sheet1!O$2:O$36,MATCH($H97,[4]Sheet1!$A$2:$A$36,0))</f>
        <v>#N/A</v>
      </c>
    </row>
    <row r="98" spans="1:40" ht="14.25">
      <c r="A98" s="67">
        <v>1006</v>
      </c>
      <c r="B98" s="73">
        <v>5</v>
      </c>
      <c r="C98" s="78" t="str">
        <f t="shared" si="67"/>
        <v>{10115,15},{21006,15}</v>
      </c>
      <c r="D98" s="78">
        <v>150000</v>
      </c>
      <c r="E98" s="79">
        <v>39</v>
      </c>
      <c r="F98" s="78" t="str">
        <f t="shared" si="68"/>
        <v>{1,1911},{2,565},{6,502}</v>
      </c>
      <c r="G98" s="78">
        <f t="shared" si="94"/>
        <v>1</v>
      </c>
      <c r="H98" s="67" t="s">
        <v>190</v>
      </c>
      <c r="I98" s="37">
        <f t="array" ref="I98">INDEX([1]英雄界面!$I$4:$I$41,MATCH(A98,[1]英雄界面!$A$4:$A$41,0))</f>
        <v>85</v>
      </c>
      <c r="J98" s="37">
        <f t="shared" si="93"/>
        <v>1</v>
      </c>
      <c r="K98" s="37">
        <f>CHOOSE(J98,INDEX([2]勋章!$I$7:$I$24,MATCH($B98,[2]勋章!$G$7:$G$24,0)),INDEX([2]勋章!$M$7:$M$24,MATCH($B98,[2]勋章!$G$7:$G$24,0)),INDEX([2]勋章!$P$7:$P$24,MATCH($B98,[2]勋章!$G$7:$G$24,0)),INDEX([2]勋章!$S$7:$S$24,MATCH($B98,[2]勋章!$G$7:$G$24,0)))</f>
        <v>10115</v>
      </c>
      <c r="L98" s="37">
        <f t="array" ref="L98">INDEX([2]图纸掉落!$H$4:$H$38,MATCH(H98,[2]图纸掉落!$G$4:$G$38,0))</f>
        <v>21006</v>
      </c>
      <c r="M98" s="37">
        <f t="shared" si="91"/>
        <v>15</v>
      </c>
      <c r="N98" s="37">
        <f t="shared" si="87"/>
        <v>15</v>
      </c>
      <c r="O98" s="47">
        <f>INDEX([1]英雄界面!$J$4:$J$41,MATCH(A98,[1]英雄界面!$A$4:$A$41,0))/2</f>
        <v>2</v>
      </c>
      <c r="P98" s="37">
        <f t="shared" si="88"/>
        <v>1.2</v>
      </c>
      <c r="Q98" s="37">
        <f>INT(INDEX([1]等级属性!B$4:B$203,MATCH($AC98,[1]等级属性!$A$4:$A$203,0))*V98/10000)</f>
        <v>471</v>
      </c>
      <c r="R98" s="37">
        <f>INT(INDEX([1]等级属性!C$4:C$203,MATCH($AC98,[1]等级属性!$A$4:$A$203,0))*W98/10000)</f>
        <v>0</v>
      </c>
      <c r="S98" s="37">
        <f>INT(INDEX([1]等级属性!D$4:D$203,MATCH($AC98,[1]等级属性!$A$4:$A$203,0))*X98/10000)</f>
        <v>1593</v>
      </c>
      <c r="T98" s="37">
        <f>INT(INDEX([1]等级属性!E$4:E$203,MATCH($AC98,[1]等级属性!$A$4:$A$203,0))*Y98/10000)</f>
        <v>419</v>
      </c>
      <c r="U98" s="37"/>
      <c r="V98" s="37">
        <f t="array" ref="V98">INDEX(单位特点规划!D$2:D$37,MATCH($A98,单位特点规划!$A$2:$A$37,0))</f>
        <v>16600</v>
      </c>
      <c r="W98" s="37">
        <f t="array" ref="W98">INDEX(单位特点规划!E$2:E$37,MATCH($A98,单位特点规划!$A$2:$A$37,0))</f>
        <v>0</v>
      </c>
      <c r="X98" s="37">
        <f t="array" ref="X98">INDEX(单位特点规划!F$2:F$37,MATCH($A98,单位特点规划!$A$2:$A$37,0))</f>
        <v>18700</v>
      </c>
      <c r="Y98" s="37">
        <f t="array" ref="Y98">INDEX(单位特点规划!G$2:G$37,MATCH($A98,单位特点规划!$A$2:$A$37,0))</f>
        <v>21500</v>
      </c>
      <c r="Z98" s="37"/>
      <c r="AA98" s="37">
        <f t="shared" ref="AA98" si="99">1/0.715</f>
        <v>1.3986013986014001</v>
      </c>
      <c r="AB98" s="37" t="e">
        <f>INT(INDEX([3]进阶属性!$C$2:$C$19,MATCH(B98,[3]进阶属性!$A$2:$A$19,0))/2*AH98)</f>
        <v>#N/A</v>
      </c>
      <c r="AC98" s="37">
        <f t="shared" si="90"/>
        <v>40</v>
      </c>
      <c r="AD98" s="37">
        <f>INT((INDEX([3]标准单位!$J$2:$J$201,MATCH($AC98,[3]标准单位!$A$2:$A$201,0))*AE98)/(1-AE98))</f>
        <v>0</v>
      </c>
      <c r="AE98" s="37">
        <f t="shared" si="96"/>
        <v>0</v>
      </c>
      <c r="AF98" s="83" t="e">
        <f>AG98/AG$8</f>
        <v>#N/A</v>
      </c>
      <c r="AG98" s="37" t="e">
        <f t="shared" si="72"/>
        <v>#N/A</v>
      </c>
      <c r="AH98" s="37" t="e">
        <f t="array" ref="AH98">INDEX([4]Sheet1!H$2:H$36,MATCH($H98,[4]Sheet1!$A$2:$A$36,0))</f>
        <v>#N/A</v>
      </c>
      <c r="AI98" t="e">
        <f>INDEX([4]Sheet1!T$2:T$36,MATCH($H98,[4]Sheet1!$A$2:$A$36,0))</f>
        <v>#N/A</v>
      </c>
      <c r="AJ98" t="e">
        <f>INDEX([4]Sheet1!U$2:U$36,MATCH($H98,[4]Sheet1!$A$2:$A$36,0))</f>
        <v>#N/A</v>
      </c>
      <c r="AK98" t="e">
        <f>INDEX([4]Sheet1!V$2:V$36,MATCH($H98,[4]Sheet1!$A$2:$A$36,0))</f>
        <v>#N/A</v>
      </c>
      <c r="AL98" t="e">
        <f>INDEX([4]Sheet1!W$2:W$36,MATCH($H98,[4]Sheet1!$A$2:$A$36,0))</f>
        <v>#N/A</v>
      </c>
      <c r="AM98" s="2" t="e">
        <f>INDEX([4]Sheet1!N$2:N$36,MATCH($H98,[4]Sheet1!$A$2:$A$36,0))</f>
        <v>#N/A</v>
      </c>
      <c r="AN98" s="2" t="e">
        <f>INDEX([4]Sheet1!O$2:O$36,MATCH($H98,[4]Sheet1!$A$2:$A$36,0))</f>
        <v>#N/A</v>
      </c>
    </row>
    <row r="99" spans="1:40" ht="14.25">
      <c r="A99" s="67">
        <v>1006</v>
      </c>
      <c r="B99" s="73">
        <v>6</v>
      </c>
      <c r="C99" s="78" t="str">
        <f t="shared" si="67"/>
        <v>{10116,20},{21006,16}</v>
      </c>
      <c r="D99" s="78">
        <v>250000</v>
      </c>
      <c r="E99" s="79">
        <v>44</v>
      </c>
      <c r="F99" s="78" t="str">
        <f t="shared" si="68"/>
        <v>{1,2010},{2,595},{6,531}</v>
      </c>
      <c r="G99" s="78">
        <f t="shared" si="94"/>
        <v>1</v>
      </c>
      <c r="H99" s="67" t="s">
        <v>190</v>
      </c>
      <c r="I99" s="37">
        <f t="array" ref="I99">INDEX([1]英雄界面!$I$4:$I$41,MATCH(A99,[1]英雄界面!$A$4:$A$41,0))</f>
        <v>85</v>
      </c>
      <c r="J99" s="37">
        <f t="shared" si="93"/>
        <v>1</v>
      </c>
      <c r="K99" s="37">
        <f>CHOOSE(J99,INDEX([2]勋章!$I$7:$I$24,MATCH($B99,[2]勋章!$G$7:$G$24,0)),INDEX([2]勋章!$M$7:$M$24,MATCH($B99,[2]勋章!$G$7:$G$24,0)),INDEX([2]勋章!$P$7:$P$24,MATCH($B99,[2]勋章!$G$7:$G$24,0)),INDEX([2]勋章!$S$7:$S$24,MATCH($B99,[2]勋章!$G$7:$G$24,0)))</f>
        <v>10116</v>
      </c>
      <c r="L99" s="37">
        <f t="array" ref="L99">INDEX([2]图纸掉落!$H$4:$H$38,MATCH(H99,[2]图纸掉落!$G$4:$G$38,0))</f>
        <v>21006</v>
      </c>
      <c r="M99" s="37">
        <f t="shared" si="91"/>
        <v>20</v>
      </c>
      <c r="N99" s="37">
        <f t="shared" si="87"/>
        <v>16</v>
      </c>
      <c r="O99" s="47">
        <f>INDEX([1]英雄界面!$J$4:$J$41,MATCH(A99,[1]英雄界面!$A$4:$A$41,0))/2</f>
        <v>2</v>
      </c>
      <c r="P99" s="37">
        <f t="shared" si="88"/>
        <v>1.1000000000000001</v>
      </c>
      <c r="Q99" s="37">
        <f>INT(INDEX([1]等级属性!B$4:B$203,MATCH($AC99,[1]等级属性!$A$4:$A$203,0))*V99/10000)</f>
        <v>541</v>
      </c>
      <c r="R99" s="37">
        <f>INT(INDEX([1]等级属性!C$4:C$203,MATCH($AC99,[1]等级属性!$A$4:$A$203,0))*W99/10000)</f>
        <v>0</v>
      </c>
      <c r="S99" s="37">
        <f>INT(INDEX([1]等级属性!D$4:D$203,MATCH($AC99,[1]等级属性!$A$4:$A$203,0))*X99/10000)</f>
        <v>1828</v>
      </c>
      <c r="T99" s="37">
        <f>INT(INDEX([1]等级属性!E$4:E$203,MATCH($AC99,[1]等级属性!$A$4:$A$203,0))*Y99/10000)</f>
        <v>483</v>
      </c>
      <c r="U99" s="37"/>
      <c r="V99" s="37">
        <f t="array" ref="V99">INDEX(单位特点规划!D$2:D$37,MATCH($A99,单位特点规划!$A$2:$A$37,0))</f>
        <v>16600</v>
      </c>
      <c r="W99" s="37">
        <f t="array" ref="W99">INDEX(单位特点规划!E$2:E$37,MATCH($A99,单位特点规划!$A$2:$A$37,0))</f>
        <v>0</v>
      </c>
      <c r="X99" s="37">
        <f t="array" ref="X99">INDEX(单位特点规划!F$2:F$37,MATCH($A99,单位特点规划!$A$2:$A$37,0))</f>
        <v>18700</v>
      </c>
      <c r="Y99" s="37">
        <f t="array" ref="Y99">INDEX(单位特点规划!G$2:G$37,MATCH($A99,单位特点规划!$A$2:$A$37,0))</f>
        <v>21500</v>
      </c>
      <c r="Z99" s="37"/>
      <c r="AA99" s="37">
        <f t="shared" ref="AA99:AA104" si="100">1/0.715</f>
        <v>1.3986013986014001</v>
      </c>
      <c r="AB99" s="37" t="e">
        <f>INT(INDEX([3]进阶属性!$C$2:$C$19,MATCH(B99,[3]进阶属性!$A$2:$A$19,0))/2*AH99)</f>
        <v>#N/A</v>
      </c>
      <c r="AC99" s="37">
        <f t="shared" si="90"/>
        <v>45</v>
      </c>
      <c r="AD99" s="37">
        <f>INT((INDEX([3]标准单位!$J$2:$J$201,MATCH($AC99,[3]标准单位!$A$2:$A$201,0))*AE99)/(1-AE99))</f>
        <v>0</v>
      </c>
      <c r="AE99" s="37">
        <f t="shared" si="96"/>
        <v>0</v>
      </c>
      <c r="AF99" s="83" t="e">
        <f>AG99/AG$9</f>
        <v>#N/A</v>
      </c>
      <c r="AG99" s="37" t="e">
        <f t="shared" si="72"/>
        <v>#N/A</v>
      </c>
      <c r="AH99" s="37" t="e">
        <f t="array" ref="AH99">INDEX([4]Sheet1!H$2:H$36,MATCH($H99,[4]Sheet1!$A$2:$A$36,0))</f>
        <v>#N/A</v>
      </c>
      <c r="AI99" t="e">
        <f>INDEX([4]Sheet1!T$2:T$36,MATCH($H99,[4]Sheet1!$A$2:$A$36,0))</f>
        <v>#N/A</v>
      </c>
      <c r="AJ99" t="e">
        <f>INDEX([4]Sheet1!U$2:U$36,MATCH($H99,[4]Sheet1!$A$2:$A$36,0))</f>
        <v>#N/A</v>
      </c>
      <c r="AK99" t="e">
        <f>INDEX([4]Sheet1!V$2:V$36,MATCH($H99,[4]Sheet1!$A$2:$A$36,0))</f>
        <v>#N/A</v>
      </c>
      <c r="AL99" t="e">
        <f>INDEX([4]Sheet1!W$2:W$36,MATCH($H99,[4]Sheet1!$A$2:$A$36,0))</f>
        <v>#N/A</v>
      </c>
      <c r="AM99" s="2" t="e">
        <f>INDEX([4]Sheet1!N$2:N$36,MATCH($H99,[4]Sheet1!$A$2:$A$36,0))</f>
        <v>#N/A</v>
      </c>
      <c r="AN99" s="2" t="e">
        <f>INDEX([4]Sheet1!O$2:O$36,MATCH($H99,[4]Sheet1!$A$2:$A$36,0))</f>
        <v>#N/A</v>
      </c>
    </row>
    <row r="100" spans="1:40" ht="14.25">
      <c r="A100" s="67">
        <v>1006</v>
      </c>
      <c r="B100" s="73">
        <v>7</v>
      </c>
      <c r="C100" s="78" t="str">
        <f t="shared" si="67"/>
        <v>{10117,22},{21006,26}</v>
      </c>
      <c r="D100" s="78">
        <v>300000</v>
      </c>
      <c r="E100" s="79">
        <v>49</v>
      </c>
      <c r="F100" s="78" t="str">
        <f t="shared" si="68"/>
        <v>{1,2070},{2,612},{6,550}</v>
      </c>
      <c r="G100" s="78">
        <f t="shared" si="94"/>
        <v>1</v>
      </c>
      <c r="H100" s="67" t="s">
        <v>190</v>
      </c>
      <c r="I100" s="37">
        <f t="array" ref="I100">INDEX([1]英雄界面!$I$4:$I$41,MATCH(A100,[1]英雄界面!$A$4:$A$41,0))</f>
        <v>85</v>
      </c>
      <c r="J100" s="37">
        <f t="shared" si="93"/>
        <v>1</v>
      </c>
      <c r="K100" s="37">
        <f>CHOOSE(J100,INDEX([2]勋章!$I$7:$I$24,MATCH($B100,[2]勋章!$G$7:$G$24,0)),INDEX([2]勋章!$M$7:$M$24,MATCH($B100,[2]勋章!$G$7:$G$24,0)),INDEX([2]勋章!$P$7:$P$24,MATCH($B100,[2]勋章!$G$7:$G$24,0)),INDEX([2]勋章!$S$7:$S$24,MATCH($B100,[2]勋章!$G$7:$G$24,0)))</f>
        <v>10117</v>
      </c>
      <c r="L100" s="37">
        <f t="array" ref="L100">INDEX([2]图纸掉落!$H$4:$H$38,MATCH(H100,[2]图纸掉落!$G$4:$G$38,0))</f>
        <v>21006</v>
      </c>
      <c r="M100" s="37">
        <f t="shared" si="91"/>
        <v>22</v>
      </c>
      <c r="N100" s="37">
        <f t="shared" si="87"/>
        <v>26</v>
      </c>
      <c r="O100" s="47">
        <f>INDEX([1]英雄界面!$J$4:$J$41,MATCH(A100,[1]英雄界面!$A$4:$A$41,0))/2</f>
        <v>2</v>
      </c>
      <c r="P100" s="37">
        <f t="shared" si="88"/>
        <v>1</v>
      </c>
      <c r="Q100" s="37">
        <f>INT(INDEX([1]等级属性!B$4:B$203,MATCH($AC100,[1]等级属性!$A$4:$A$203,0))*V100/10000)</f>
        <v>612</v>
      </c>
      <c r="R100" s="37">
        <f>INT(INDEX([1]等级属性!C$4:C$203,MATCH($AC100,[1]等级属性!$A$4:$A$203,0))*W100/10000)</f>
        <v>0</v>
      </c>
      <c r="S100" s="37">
        <f>INT(INDEX([1]等级属性!D$4:D$203,MATCH($AC100,[1]等级属性!$A$4:$A$203,0))*X100/10000)</f>
        <v>2070</v>
      </c>
      <c r="T100" s="37">
        <f>INT(INDEX([1]等级属性!E$4:E$203,MATCH($AC100,[1]等级属性!$A$4:$A$203,0))*Y100/10000)</f>
        <v>550</v>
      </c>
      <c r="U100" s="37"/>
      <c r="V100" s="37">
        <f t="array" ref="V100">INDEX(单位特点规划!D$2:D$37,MATCH($A100,单位特点规划!$A$2:$A$37,0))</f>
        <v>16600</v>
      </c>
      <c r="W100" s="37">
        <f t="array" ref="W100">INDEX(单位特点规划!E$2:E$37,MATCH($A100,单位特点规划!$A$2:$A$37,0))</f>
        <v>0</v>
      </c>
      <c r="X100" s="37">
        <f t="array" ref="X100">INDEX(单位特点规划!F$2:F$37,MATCH($A100,单位特点规划!$A$2:$A$37,0))</f>
        <v>18700</v>
      </c>
      <c r="Y100" s="37">
        <f t="array" ref="Y100">INDEX(单位特点规划!G$2:G$37,MATCH($A100,单位特点规划!$A$2:$A$37,0))</f>
        <v>21500</v>
      </c>
      <c r="Z100" s="37"/>
      <c r="AA100" s="37">
        <f t="shared" si="100"/>
        <v>1.3986013986014001</v>
      </c>
      <c r="AB100" s="37" t="e">
        <f>INT(INDEX([3]进阶属性!$C$2:$C$19,MATCH(B100,[3]进阶属性!$A$2:$A$19,0))/2*AH100)</f>
        <v>#N/A</v>
      </c>
      <c r="AC100" s="37">
        <f t="shared" si="90"/>
        <v>50</v>
      </c>
      <c r="AD100" s="37">
        <f>INT((INDEX([3]标准单位!$J$2:$J$201,MATCH($AC100,[3]标准单位!$A$2:$A$201,0))*AE100)/(1-AE100))</f>
        <v>0</v>
      </c>
      <c r="AE100" s="37">
        <f t="shared" si="96"/>
        <v>0</v>
      </c>
      <c r="AF100" s="83" t="e">
        <f>AG100/AG$10</f>
        <v>#N/A</v>
      </c>
      <c r="AG100" s="37" t="e">
        <f t="shared" si="72"/>
        <v>#N/A</v>
      </c>
      <c r="AH100" s="37" t="e">
        <f t="array" ref="AH100">INDEX([4]Sheet1!H$2:H$36,MATCH($H100,[4]Sheet1!$A$2:$A$36,0))</f>
        <v>#N/A</v>
      </c>
      <c r="AI100" t="e">
        <f>INDEX([4]Sheet1!T$2:T$36,MATCH($H100,[4]Sheet1!$A$2:$A$36,0))</f>
        <v>#N/A</v>
      </c>
      <c r="AJ100" t="e">
        <f>INDEX([4]Sheet1!U$2:U$36,MATCH($H100,[4]Sheet1!$A$2:$A$36,0))</f>
        <v>#N/A</v>
      </c>
      <c r="AK100" t="e">
        <f>INDEX([4]Sheet1!V$2:V$36,MATCH($H100,[4]Sheet1!$A$2:$A$36,0))</f>
        <v>#N/A</v>
      </c>
      <c r="AL100" t="e">
        <f>INDEX([4]Sheet1!W$2:W$36,MATCH($H100,[4]Sheet1!$A$2:$A$36,0))</f>
        <v>#N/A</v>
      </c>
      <c r="AM100" s="2" t="e">
        <f>INDEX([4]Sheet1!N$2:N$36,MATCH($H100,[4]Sheet1!$A$2:$A$36,0))</f>
        <v>#N/A</v>
      </c>
      <c r="AN100" s="2" t="e">
        <f>INDEX([4]Sheet1!O$2:O$36,MATCH($H100,[4]Sheet1!$A$2:$A$36,0))</f>
        <v>#N/A</v>
      </c>
    </row>
    <row r="101" spans="1:40" ht="14.25">
      <c r="A101" s="67">
        <v>1006</v>
      </c>
      <c r="B101" s="73">
        <v>8</v>
      </c>
      <c r="C101" s="78" t="str">
        <f t="shared" si="67"/>
        <v>{10118,25},{21006,29}</v>
      </c>
      <c r="D101" s="78">
        <v>350000</v>
      </c>
      <c r="E101" s="79">
        <v>54</v>
      </c>
      <c r="F101" s="78" t="str">
        <f t="shared" si="68"/>
        <v>{1,2378},{2,703},{6,629}</v>
      </c>
      <c r="G101" s="78">
        <f t="shared" si="94"/>
        <v>1</v>
      </c>
      <c r="H101" s="67" t="s">
        <v>190</v>
      </c>
      <c r="I101" s="37">
        <f t="array" ref="I101">INDEX([1]英雄界面!$I$4:$I$41,MATCH(A101,[1]英雄界面!$A$4:$A$41,0))</f>
        <v>85</v>
      </c>
      <c r="J101" s="37">
        <f t="shared" si="93"/>
        <v>1</v>
      </c>
      <c r="K101" s="37">
        <f>CHOOSE(J101,INDEX([2]勋章!$I$7:$I$24,MATCH($B101,[2]勋章!$G$7:$G$24,0)),INDEX([2]勋章!$M$7:$M$24,MATCH($B101,[2]勋章!$G$7:$G$24,0)),INDEX([2]勋章!$P$7:$P$24,MATCH($B101,[2]勋章!$G$7:$G$24,0)),INDEX([2]勋章!$S$7:$S$24,MATCH($B101,[2]勋章!$G$7:$G$24,0)))</f>
        <v>10118</v>
      </c>
      <c r="L101" s="37">
        <f t="array" ref="L101">INDEX([2]图纸掉落!$H$4:$H$38,MATCH(H101,[2]图纸掉落!$G$4:$G$38,0))</f>
        <v>21006</v>
      </c>
      <c r="M101" s="37">
        <f t="shared" si="91"/>
        <v>25</v>
      </c>
      <c r="N101" s="37">
        <f t="shared" si="87"/>
        <v>29</v>
      </c>
      <c r="O101" s="47">
        <f>INDEX([1]英雄界面!$J$4:$J$41,MATCH(A101,[1]英雄界面!$A$4:$A$41,0))/2</f>
        <v>2</v>
      </c>
      <c r="P101" s="37">
        <f t="shared" si="88"/>
        <v>1</v>
      </c>
      <c r="Q101" s="37">
        <f>INT(INDEX([1]等级属性!B$4:B$203,MATCH($AC101,[1]等级属性!$A$4:$A$203,0))*V101/10000)</f>
        <v>703</v>
      </c>
      <c r="R101" s="37">
        <f>INT(INDEX([1]等级属性!C$4:C$203,MATCH($AC101,[1]等级属性!$A$4:$A$203,0))*W101/10000)</f>
        <v>0</v>
      </c>
      <c r="S101" s="37">
        <f>INT(INDEX([1]等级属性!D$4:D$203,MATCH($AC101,[1]等级属性!$A$4:$A$203,0))*X101/10000)</f>
        <v>2378</v>
      </c>
      <c r="T101" s="37">
        <f>INT(INDEX([1]等级属性!E$4:E$203,MATCH($AC101,[1]等级属性!$A$4:$A$203,0))*Y101/10000)</f>
        <v>629</v>
      </c>
      <c r="U101" s="37"/>
      <c r="V101" s="37">
        <f t="array" ref="V101">INDEX(单位特点规划!D$2:D$37,MATCH($A101,单位特点规划!$A$2:$A$37,0))</f>
        <v>16600</v>
      </c>
      <c r="W101" s="37">
        <f t="array" ref="W101">INDEX(单位特点规划!E$2:E$37,MATCH($A101,单位特点规划!$A$2:$A$37,0))</f>
        <v>0</v>
      </c>
      <c r="X101" s="37">
        <f t="array" ref="X101">INDEX(单位特点规划!F$2:F$37,MATCH($A101,单位特点规划!$A$2:$A$37,0))</f>
        <v>18700</v>
      </c>
      <c r="Y101" s="37">
        <f t="array" ref="Y101">INDEX(单位特点规划!G$2:G$37,MATCH($A101,单位特点规划!$A$2:$A$37,0))</f>
        <v>21500</v>
      </c>
      <c r="Z101" s="37"/>
      <c r="AA101" s="37">
        <f t="shared" si="100"/>
        <v>1.3986013986014001</v>
      </c>
      <c r="AB101" s="37" t="e">
        <f>INT(INDEX([3]进阶属性!$C$2:$C$19,MATCH(B101,[3]进阶属性!$A$2:$A$19,0))/2*AH101)</f>
        <v>#N/A</v>
      </c>
      <c r="AC101" s="37">
        <f t="shared" si="90"/>
        <v>55</v>
      </c>
      <c r="AD101" s="37">
        <f>INT((INDEX([3]标准单位!$J$2:$J$201,MATCH($AC101,[3]标准单位!$A$2:$A$201,0))*AE101)/(1-AE101))</f>
        <v>0</v>
      </c>
      <c r="AE101" s="37">
        <f t="shared" si="96"/>
        <v>0</v>
      </c>
      <c r="AF101" s="83" t="e">
        <f>AG101/AG$11</f>
        <v>#N/A</v>
      </c>
      <c r="AG101" s="37" t="e">
        <f t="shared" si="72"/>
        <v>#N/A</v>
      </c>
      <c r="AH101" s="37" t="e">
        <f t="array" ref="AH101">INDEX([4]Sheet1!H$2:H$36,MATCH($H101,[4]Sheet1!$A$2:$A$36,0))</f>
        <v>#N/A</v>
      </c>
      <c r="AI101" t="e">
        <f>INDEX([4]Sheet1!T$2:T$36,MATCH($H101,[4]Sheet1!$A$2:$A$36,0))</f>
        <v>#N/A</v>
      </c>
      <c r="AJ101" t="e">
        <f>INDEX([4]Sheet1!U$2:U$36,MATCH($H101,[4]Sheet1!$A$2:$A$36,0))</f>
        <v>#N/A</v>
      </c>
      <c r="AK101" t="e">
        <f>INDEX([4]Sheet1!V$2:V$36,MATCH($H101,[4]Sheet1!$A$2:$A$36,0))</f>
        <v>#N/A</v>
      </c>
      <c r="AL101" t="e">
        <f>INDEX([4]Sheet1!W$2:W$36,MATCH($H101,[4]Sheet1!$A$2:$A$36,0))</f>
        <v>#N/A</v>
      </c>
      <c r="AM101" s="2" t="e">
        <f>INDEX([4]Sheet1!N$2:N$36,MATCH($H101,[4]Sheet1!$A$2:$A$36,0))</f>
        <v>#N/A</v>
      </c>
      <c r="AN101" s="2" t="e">
        <f>INDEX([4]Sheet1!O$2:O$36,MATCH($H101,[4]Sheet1!$A$2:$A$36,0))</f>
        <v>#N/A</v>
      </c>
    </row>
    <row r="102" spans="1:40" ht="14.25">
      <c r="A102" s="67">
        <v>1006</v>
      </c>
      <c r="B102" s="73">
        <v>9</v>
      </c>
      <c r="C102" s="78" t="str">
        <f t="shared" si="67"/>
        <v>{10119,27},{21006,30}</v>
      </c>
      <c r="D102" s="78">
        <v>400000</v>
      </c>
      <c r="E102" s="79">
        <v>59</v>
      </c>
      <c r="F102" s="78" t="str">
        <f t="shared" si="68"/>
        <v>{1,2687},{2,795},{6,711}</v>
      </c>
      <c r="G102" s="78">
        <f t="shared" si="94"/>
        <v>1</v>
      </c>
      <c r="H102" s="67" t="s">
        <v>190</v>
      </c>
      <c r="I102" s="37">
        <f t="array" ref="I102">INDEX([1]英雄界面!$I$4:$I$41,MATCH(A102,[1]英雄界面!$A$4:$A$41,0))</f>
        <v>85</v>
      </c>
      <c r="J102" s="37">
        <f t="shared" si="93"/>
        <v>1</v>
      </c>
      <c r="K102" s="37">
        <f>CHOOSE(J102,INDEX([2]勋章!$I$7:$I$24,MATCH($B102,[2]勋章!$G$7:$G$24,0)),INDEX([2]勋章!$M$7:$M$24,MATCH($B102,[2]勋章!$G$7:$G$24,0)),INDEX([2]勋章!$P$7:$P$24,MATCH($B102,[2]勋章!$G$7:$G$24,0)),INDEX([2]勋章!$S$7:$S$24,MATCH($B102,[2]勋章!$G$7:$G$24,0)))</f>
        <v>10119</v>
      </c>
      <c r="L102" s="37">
        <f t="array" ref="L102">INDEX([2]图纸掉落!$H$4:$H$38,MATCH(H102,[2]图纸掉落!$G$4:$G$38,0))</f>
        <v>21006</v>
      </c>
      <c r="M102" s="37">
        <f t="shared" si="91"/>
        <v>27</v>
      </c>
      <c r="N102" s="37">
        <f t="shared" si="87"/>
        <v>30</v>
      </c>
      <c r="O102" s="47">
        <f>INDEX([1]英雄界面!$J$4:$J$41,MATCH(A102,[1]英雄界面!$A$4:$A$41,0))/2</f>
        <v>2</v>
      </c>
      <c r="P102" s="37">
        <f t="shared" si="88"/>
        <v>1</v>
      </c>
      <c r="Q102" s="37">
        <f>INT(INDEX([1]等级属性!B$4:B$203,MATCH($AC102,[1]等级属性!$A$4:$A$203,0))*V102/10000)</f>
        <v>795</v>
      </c>
      <c r="R102" s="37">
        <f>INT(INDEX([1]等级属性!C$4:C$203,MATCH($AC102,[1]等级属性!$A$4:$A$203,0))*W102/10000)</f>
        <v>0</v>
      </c>
      <c r="S102" s="37">
        <f>INT(INDEX([1]等级属性!D$4:D$203,MATCH($AC102,[1]等级属性!$A$4:$A$203,0))*X102/10000)</f>
        <v>2687</v>
      </c>
      <c r="T102" s="37">
        <f>INT(INDEX([1]等级属性!E$4:E$203,MATCH($AC102,[1]等级属性!$A$4:$A$203,0))*Y102/10000)</f>
        <v>711</v>
      </c>
      <c r="U102" s="37"/>
      <c r="V102" s="37">
        <f t="array" ref="V102">INDEX(单位特点规划!D$2:D$37,MATCH($A102,单位特点规划!$A$2:$A$37,0))</f>
        <v>16600</v>
      </c>
      <c r="W102" s="37">
        <f t="array" ref="W102">INDEX(单位特点规划!E$2:E$37,MATCH($A102,单位特点规划!$A$2:$A$37,0))</f>
        <v>0</v>
      </c>
      <c r="X102" s="37">
        <f t="array" ref="X102">INDEX(单位特点规划!F$2:F$37,MATCH($A102,单位特点规划!$A$2:$A$37,0))</f>
        <v>18700</v>
      </c>
      <c r="Y102" s="37">
        <f t="array" ref="Y102">INDEX(单位特点规划!G$2:G$37,MATCH($A102,单位特点规划!$A$2:$A$37,0))</f>
        <v>21500</v>
      </c>
      <c r="Z102" s="37"/>
      <c r="AA102" s="37">
        <f t="shared" si="100"/>
        <v>1.3986013986014001</v>
      </c>
      <c r="AB102" s="37" t="e">
        <f>INT(INDEX([3]进阶属性!$C$2:$C$19,MATCH(B102,[3]进阶属性!$A$2:$A$19,0))/2*AH102)</f>
        <v>#N/A</v>
      </c>
      <c r="AC102" s="37">
        <f t="shared" si="90"/>
        <v>60</v>
      </c>
      <c r="AD102" s="37">
        <f>INT((INDEX([3]标准单位!$J$2:$J$201,MATCH($AC102,[3]标准单位!$A$2:$A$201,0))*AE102)/(1-AE102))</f>
        <v>0</v>
      </c>
      <c r="AE102" s="37">
        <f t="shared" si="96"/>
        <v>0</v>
      </c>
      <c r="AF102" s="83" t="e">
        <f>AG102/AG$12</f>
        <v>#N/A</v>
      </c>
      <c r="AG102" s="37" t="e">
        <f t="shared" ref="AG102" si="101">(Q102/AM102*1000+IF(AN102&lt;&gt;"",R102/AN102*1000,0)+S102/3+T102/5)/AH102</f>
        <v>#N/A</v>
      </c>
      <c r="AH102" s="37" t="e">
        <f t="array" ref="AH102">INDEX([4]Sheet1!H$2:H$36,MATCH($H102,[4]Sheet1!$A$2:$A$36,0))</f>
        <v>#N/A</v>
      </c>
      <c r="AI102" t="e">
        <f>INDEX([4]Sheet1!T$2:T$36,MATCH($H102,[4]Sheet1!$A$2:$A$36,0))</f>
        <v>#N/A</v>
      </c>
      <c r="AJ102" t="e">
        <f>INDEX([4]Sheet1!U$2:U$36,MATCH($H102,[4]Sheet1!$A$2:$A$36,0))</f>
        <v>#N/A</v>
      </c>
      <c r="AK102" t="e">
        <f>INDEX([4]Sheet1!V$2:V$36,MATCH($H102,[4]Sheet1!$A$2:$A$36,0))</f>
        <v>#N/A</v>
      </c>
      <c r="AL102" t="e">
        <f>INDEX([4]Sheet1!W$2:W$36,MATCH($H102,[4]Sheet1!$A$2:$A$36,0))</f>
        <v>#N/A</v>
      </c>
      <c r="AM102" s="2" t="e">
        <f>INDEX([4]Sheet1!N$2:N$36,MATCH($H102,[4]Sheet1!$A$2:$A$36,0))</f>
        <v>#N/A</v>
      </c>
      <c r="AN102" s="2" t="e">
        <f>INDEX([4]Sheet1!O$2:O$36,MATCH($H102,[4]Sheet1!$A$2:$A$36,0))</f>
        <v>#N/A</v>
      </c>
    </row>
    <row r="103" spans="1:40" ht="14.25">
      <c r="A103" s="67">
        <v>1006</v>
      </c>
      <c r="B103" s="73">
        <v>10</v>
      </c>
      <c r="C103" s="78" t="str">
        <f t="shared" si="67"/>
        <v>{10120,30},{21006,45}</v>
      </c>
      <c r="D103" s="78">
        <v>450000</v>
      </c>
      <c r="E103" s="79">
        <v>64</v>
      </c>
      <c r="F103" s="78" t="str">
        <f t="shared" si="68"/>
        <v>{1,3085},{2,913},{6,819}</v>
      </c>
      <c r="G103" s="78">
        <f t="shared" si="94"/>
        <v>1</v>
      </c>
      <c r="H103" s="67" t="s">
        <v>190</v>
      </c>
      <c r="I103" s="37">
        <f t="array" ref="I103">INDEX([1]英雄界面!$I$4:$I$41,MATCH(A103,[1]英雄界面!$A$4:$A$41,0))</f>
        <v>85</v>
      </c>
      <c r="J103" s="37">
        <f t="shared" si="93"/>
        <v>1</v>
      </c>
      <c r="K103" s="37">
        <f>CHOOSE(J103,INDEX([2]勋章!$I$7:$I$24,MATCH($B103,[2]勋章!$G$7:$G$24,0)),INDEX([2]勋章!$M$7:$M$24,MATCH($B103,[2]勋章!$G$7:$G$24,0)),INDEX([2]勋章!$P$7:$P$24,MATCH($B103,[2]勋章!$G$7:$G$24,0)),INDEX([2]勋章!$S$7:$S$24,MATCH($B103,[2]勋章!$G$7:$G$24,0)))</f>
        <v>10120</v>
      </c>
      <c r="L103" s="37">
        <f t="array" ref="L103">INDEX([2]图纸掉落!$H$4:$H$38,MATCH(H103,[2]图纸掉落!$G$4:$G$38,0))</f>
        <v>21006</v>
      </c>
      <c r="M103" s="37">
        <f t="shared" si="91"/>
        <v>30</v>
      </c>
      <c r="N103" s="37">
        <f t="shared" si="87"/>
        <v>45</v>
      </c>
      <c r="O103" s="47">
        <f>INDEX([1]英雄界面!$J$4:$J$41,MATCH(A103,[1]英雄界面!$A$4:$A$41,0))/2</f>
        <v>2</v>
      </c>
      <c r="P103" s="37">
        <f t="shared" si="88"/>
        <v>1</v>
      </c>
      <c r="Q103" s="37">
        <f>INT(INDEX([1]等级属性!B$4:B$203,MATCH($AC103,[1]等级属性!$A$4:$A$203,0))*V103/10000)</f>
        <v>913</v>
      </c>
      <c r="R103" s="37">
        <f>INT(INDEX([1]等级属性!C$4:C$203,MATCH($AC103,[1]等级属性!$A$4:$A$203,0))*W103/10000)</f>
        <v>0</v>
      </c>
      <c r="S103" s="37">
        <f>INT(INDEX([1]等级属性!D$4:D$203,MATCH($AC103,[1]等级属性!$A$4:$A$203,0))*X103/10000)</f>
        <v>3085</v>
      </c>
      <c r="T103" s="37">
        <f>INT(INDEX([1]等级属性!E$4:E$203,MATCH($AC103,[1]等级属性!$A$4:$A$203,0))*Y103/10000)</f>
        <v>819</v>
      </c>
      <c r="U103" s="37"/>
      <c r="V103" s="37">
        <f t="array" ref="V103">INDEX(单位特点规划!D$2:D$37,MATCH($A103,单位特点规划!$A$2:$A$37,0))</f>
        <v>16600</v>
      </c>
      <c r="W103" s="37">
        <f t="array" ref="W103">INDEX(单位特点规划!E$2:E$37,MATCH($A103,单位特点规划!$A$2:$A$37,0))</f>
        <v>0</v>
      </c>
      <c r="X103" s="37">
        <f t="array" ref="X103">INDEX(单位特点规划!F$2:F$37,MATCH($A103,单位特点规划!$A$2:$A$37,0))</f>
        <v>18700</v>
      </c>
      <c r="Y103" s="37">
        <f t="array" ref="Y103">INDEX(单位特点规划!G$2:G$37,MATCH($A103,单位特点规划!$A$2:$A$37,0))</f>
        <v>21500</v>
      </c>
      <c r="Z103" s="37"/>
      <c r="AA103" s="37">
        <f t="shared" si="100"/>
        <v>1.3986013986014001</v>
      </c>
      <c r="AB103" s="37" t="e">
        <f>INT(INDEX([3]进阶属性!$C$2:$C$19,MATCH(B103,[3]进阶属性!$A$2:$A$19,0))/2*AH103)</f>
        <v>#N/A</v>
      </c>
      <c r="AC103" s="37">
        <f t="shared" si="90"/>
        <v>65</v>
      </c>
      <c r="AD103" s="37">
        <f>INT((INDEX([3]标准单位!$J$2:$J$201,MATCH($AC103,[3]标准单位!$A$2:$A$201,0))*AE103)/(1-AE103))</f>
        <v>0</v>
      </c>
      <c r="AE103" s="37">
        <f t="shared" si="96"/>
        <v>0</v>
      </c>
      <c r="AF103" s="83" t="e">
        <f>AG103/AG$13</f>
        <v>#N/A</v>
      </c>
      <c r="AG103" s="37" t="e">
        <f t="shared" ref="AG103" si="102">(Q103/AM103*1000+IF(AN103&lt;&gt;"",R103/AN103*1000,0)+S103/3+T103/5)/AH103</f>
        <v>#N/A</v>
      </c>
      <c r="AH103" s="37" t="e">
        <f t="array" ref="AH103">INDEX([4]Sheet1!H$2:H$36,MATCH($H103,[4]Sheet1!$A$2:$A$36,0))</f>
        <v>#N/A</v>
      </c>
      <c r="AI103" t="e">
        <f>INDEX([4]Sheet1!T$2:T$36,MATCH($H103,[4]Sheet1!$A$2:$A$36,0))</f>
        <v>#N/A</v>
      </c>
      <c r="AJ103" t="e">
        <f>INDEX([4]Sheet1!U$2:U$36,MATCH($H103,[4]Sheet1!$A$2:$A$36,0))</f>
        <v>#N/A</v>
      </c>
      <c r="AK103" t="e">
        <f>INDEX([4]Sheet1!V$2:V$36,MATCH($H103,[4]Sheet1!$A$2:$A$36,0))</f>
        <v>#N/A</v>
      </c>
      <c r="AL103" t="e">
        <f>INDEX([4]Sheet1!W$2:W$36,MATCH($H103,[4]Sheet1!$A$2:$A$36,0))</f>
        <v>#N/A</v>
      </c>
      <c r="AM103" s="2" t="e">
        <f>INDEX([4]Sheet1!N$2:N$36,MATCH($H103,[4]Sheet1!$A$2:$A$36,0))</f>
        <v>#N/A</v>
      </c>
      <c r="AN103" s="2" t="e">
        <f>INDEX([4]Sheet1!O$2:O$36,MATCH($H103,[4]Sheet1!$A$2:$A$36,0))</f>
        <v>#N/A</v>
      </c>
    </row>
    <row r="104" spans="1:40" ht="14.25">
      <c r="A104" s="67">
        <v>1006</v>
      </c>
      <c r="B104" s="73">
        <v>11</v>
      </c>
      <c r="C104" s="78" t="str">
        <f t="shared" si="67"/>
        <v>{10121,32},{21006,61}</v>
      </c>
      <c r="D104" s="78">
        <v>500000</v>
      </c>
      <c r="E104" s="79">
        <v>69</v>
      </c>
      <c r="F104" s="78" t="str">
        <f t="shared" si="68"/>
        <v>{1,3489},{2,1032},{6,926}</v>
      </c>
      <c r="G104" s="78">
        <f t="shared" si="94"/>
        <v>1</v>
      </c>
      <c r="H104" s="67" t="s">
        <v>190</v>
      </c>
      <c r="I104" s="37">
        <f t="array" ref="I104">INDEX([1]英雄界面!$I$4:$I$41,MATCH(A104,[1]英雄界面!$A$4:$A$41,0))</f>
        <v>85</v>
      </c>
      <c r="J104" s="37">
        <f t="shared" ref="J104:J113" si="103">1</f>
        <v>1</v>
      </c>
      <c r="K104" s="37">
        <f>CHOOSE(J104,INDEX([2]勋章!$I$7:$I$24,MATCH($B104,[2]勋章!$G$7:$G$24,0)),INDEX([2]勋章!$M$7:$M$24,MATCH($B104,[2]勋章!$G$7:$G$24,0)),INDEX([2]勋章!$P$7:$P$24,MATCH($B104,[2]勋章!$G$7:$G$24,0)),INDEX([2]勋章!$S$7:$S$24,MATCH($B104,[2]勋章!$G$7:$G$24,0)))</f>
        <v>10121</v>
      </c>
      <c r="L104" s="37">
        <f t="array" ref="L104">INDEX([2]图纸掉落!$H$4:$H$38,MATCH(H104,[2]图纸掉落!$G$4:$G$38,0))</f>
        <v>21006</v>
      </c>
      <c r="M104" s="37">
        <f t="shared" si="91"/>
        <v>32</v>
      </c>
      <c r="N104" s="37">
        <f t="shared" si="87"/>
        <v>61</v>
      </c>
      <c r="O104" s="47">
        <f>INDEX([1]英雄界面!$J$4:$J$41,MATCH(A104,[1]英雄界面!$A$4:$A$41,0))/2</f>
        <v>2</v>
      </c>
      <c r="P104" s="37">
        <f t="shared" si="88"/>
        <v>1</v>
      </c>
      <c r="Q104" s="37">
        <f>INT(INDEX([1]等级属性!B$4:B$203,MATCH($AC104,[1]等级属性!$A$4:$A$203,0))*V104/10000)</f>
        <v>1032</v>
      </c>
      <c r="R104" s="37">
        <f>INT(INDEX([1]等级属性!C$4:C$203,MATCH($AC104,[1]等级属性!$A$4:$A$203,0))*W104/10000)</f>
        <v>0</v>
      </c>
      <c r="S104" s="37">
        <f>INT(INDEX([1]等级属性!D$4:D$203,MATCH($AC104,[1]等级属性!$A$4:$A$203,0))*X104/10000)</f>
        <v>3489</v>
      </c>
      <c r="T104" s="37">
        <f>INT(INDEX([1]等级属性!E$4:E$203,MATCH($AC104,[1]等级属性!$A$4:$A$203,0))*Y104/10000)</f>
        <v>926</v>
      </c>
      <c r="U104" s="37"/>
      <c r="V104" s="37">
        <f t="array" ref="V104">INDEX(单位特点规划!D$2:D$37,MATCH($A104,单位特点规划!$A$2:$A$37,0))</f>
        <v>16600</v>
      </c>
      <c r="W104" s="37">
        <f t="array" ref="W104">INDEX(单位特点规划!E$2:E$37,MATCH($A104,单位特点规划!$A$2:$A$37,0))</f>
        <v>0</v>
      </c>
      <c r="X104" s="37">
        <f t="array" ref="X104">INDEX(单位特点规划!F$2:F$37,MATCH($A104,单位特点规划!$A$2:$A$37,0))</f>
        <v>18700</v>
      </c>
      <c r="Y104" s="37">
        <f t="array" ref="Y104">INDEX(单位特点规划!G$2:G$37,MATCH($A104,单位特点规划!$A$2:$A$37,0))</f>
        <v>21500</v>
      </c>
      <c r="Z104" s="37"/>
      <c r="AA104" s="37">
        <f t="shared" si="100"/>
        <v>1.3986013986014001</v>
      </c>
      <c r="AB104" s="37" t="e">
        <f>INT(INDEX([3]进阶属性!$C$2:$C$19,MATCH(B104,[3]进阶属性!$A$2:$A$19,0))/2*AH104)</f>
        <v>#N/A</v>
      </c>
      <c r="AC104" s="37">
        <f t="shared" si="90"/>
        <v>70</v>
      </c>
      <c r="AD104" s="37">
        <f>INT((INDEX([3]标准单位!$J$2:$J$201,MATCH($AC104,[3]标准单位!$A$2:$A$201,0))*AE104)/(1-AE104))</f>
        <v>0</v>
      </c>
      <c r="AE104" s="37">
        <f t="shared" si="96"/>
        <v>0</v>
      </c>
      <c r="AF104" s="83" t="e">
        <f>AG104/AG$14</f>
        <v>#N/A</v>
      </c>
      <c r="AG104" s="37" t="e">
        <f t="shared" ref="AG104:AG132" si="104">(Q104/AM104*1000+IF(AN104&lt;&gt;"",R104/AN104*1000,0)+S104/3+T104/5)/AH104</f>
        <v>#N/A</v>
      </c>
      <c r="AH104" s="37" t="e">
        <f t="array" ref="AH104">INDEX([4]Sheet1!H$2:H$36,MATCH($H104,[4]Sheet1!$A$2:$A$36,0))</f>
        <v>#N/A</v>
      </c>
      <c r="AI104" t="e">
        <f>INDEX([4]Sheet1!T$2:T$36,MATCH($H104,[4]Sheet1!$A$2:$A$36,0))</f>
        <v>#N/A</v>
      </c>
      <c r="AJ104" t="e">
        <f>INDEX([4]Sheet1!U$2:U$36,MATCH($H104,[4]Sheet1!$A$2:$A$36,0))</f>
        <v>#N/A</v>
      </c>
      <c r="AK104" t="e">
        <f>INDEX([4]Sheet1!V$2:V$36,MATCH($H104,[4]Sheet1!$A$2:$A$36,0))</f>
        <v>#N/A</v>
      </c>
      <c r="AL104" t="e">
        <f>INDEX([4]Sheet1!W$2:W$36,MATCH($H104,[4]Sheet1!$A$2:$A$36,0))</f>
        <v>#N/A</v>
      </c>
      <c r="AM104" s="2" t="e">
        <f>INDEX([4]Sheet1!N$2:N$36,MATCH($H104,[4]Sheet1!$A$2:$A$36,0))</f>
        <v>#N/A</v>
      </c>
      <c r="AN104" s="2" t="e">
        <f>INDEX([4]Sheet1!O$2:O$36,MATCH($H104,[4]Sheet1!$A$2:$A$36,0))</f>
        <v>#N/A</v>
      </c>
    </row>
    <row r="105" spans="1:40" ht="14.25">
      <c r="A105" s="67">
        <v>1006</v>
      </c>
      <c r="B105" s="73">
        <v>12</v>
      </c>
      <c r="C105" s="78" t="str">
        <f t="shared" si="67"/>
        <v>{10122,35},{21006,66}</v>
      </c>
      <c r="D105" s="78">
        <v>550000</v>
      </c>
      <c r="E105" s="79">
        <v>74</v>
      </c>
      <c r="F105" s="78" t="str">
        <f t="shared" si="68"/>
        <v>{1,4011},{2,1186},{6,1064}</v>
      </c>
      <c r="G105" s="78">
        <f t="shared" ref="G105:G114" si="105">1</f>
        <v>1</v>
      </c>
      <c r="H105" s="67" t="s">
        <v>190</v>
      </c>
      <c r="I105" s="37">
        <f t="array" ref="I105">INDEX([1]英雄界面!$I$4:$I$41,MATCH(A105,[1]英雄界面!$A$4:$A$41,0))</f>
        <v>85</v>
      </c>
      <c r="J105" s="37">
        <f t="shared" si="103"/>
        <v>1</v>
      </c>
      <c r="K105" s="37">
        <f>CHOOSE(J105,INDEX([2]勋章!$I$7:$I$24,MATCH($B105,[2]勋章!$G$7:$G$24,0)),INDEX([2]勋章!$M$7:$M$24,MATCH($B105,[2]勋章!$G$7:$G$24,0)),INDEX([2]勋章!$P$7:$P$24,MATCH($B105,[2]勋章!$G$7:$G$24,0)),INDEX([2]勋章!$S$7:$S$24,MATCH($B105,[2]勋章!$G$7:$G$24,0)))</f>
        <v>10122</v>
      </c>
      <c r="L105" s="37">
        <f t="array" ref="L105">INDEX([2]图纸掉落!$H$4:$H$38,MATCH(H105,[2]图纸掉落!$G$4:$G$38,0))</f>
        <v>21006</v>
      </c>
      <c r="M105" s="37">
        <f t="shared" si="91"/>
        <v>35</v>
      </c>
      <c r="N105" s="37">
        <f t="shared" si="87"/>
        <v>66</v>
      </c>
      <c r="O105" s="47">
        <f>INDEX([1]英雄界面!$J$4:$J$41,MATCH(A105,[1]英雄界面!$A$4:$A$41,0))/2</f>
        <v>2</v>
      </c>
      <c r="P105" s="37">
        <f t="shared" si="88"/>
        <v>1</v>
      </c>
      <c r="Q105" s="37">
        <f>INT(INDEX([1]等级属性!B$4:B$203,MATCH($AC105,[1]等级属性!$A$4:$A$203,0))*V105/10000)</f>
        <v>1186</v>
      </c>
      <c r="R105" s="37">
        <f>INT(INDEX([1]等级属性!C$4:C$203,MATCH($AC105,[1]等级属性!$A$4:$A$203,0))*W105/10000)</f>
        <v>0</v>
      </c>
      <c r="S105" s="37">
        <f>INT(INDEX([1]等级属性!D$4:D$203,MATCH($AC105,[1]等级属性!$A$4:$A$203,0))*X105/10000)</f>
        <v>4011</v>
      </c>
      <c r="T105" s="37">
        <f>INT(INDEX([1]等级属性!E$4:E$203,MATCH($AC105,[1]等级属性!$A$4:$A$203,0))*Y105/10000)</f>
        <v>1064</v>
      </c>
      <c r="U105" s="37"/>
      <c r="V105" s="37">
        <f t="array" ref="V105">INDEX(单位特点规划!D$2:D$37,MATCH($A105,单位特点规划!$A$2:$A$37,0))</f>
        <v>16600</v>
      </c>
      <c r="W105" s="37">
        <f t="array" ref="W105">INDEX(单位特点规划!E$2:E$37,MATCH($A105,单位特点规划!$A$2:$A$37,0))</f>
        <v>0</v>
      </c>
      <c r="X105" s="37">
        <f t="array" ref="X105">INDEX(单位特点规划!F$2:F$37,MATCH($A105,单位特点规划!$A$2:$A$37,0))</f>
        <v>18700</v>
      </c>
      <c r="Y105" s="37">
        <f t="array" ref="Y105">INDEX(单位特点规划!G$2:G$37,MATCH($A105,单位特点规划!$A$2:$A$37,0))</f>
        <v>21500</v>
      </c>
      <c r="Z105" s="37"/>
      <c r="AA105" s="37">
        <f t="shared" ref="AA105" si="106">1/0.715</f>
        <v>1.3986013986014001</v>
      </c>
      <c r="AB105" s="37" t="e">
        <f>INT(INDEX([3]进阶属性!$C$2:$C$19,MATCH(B105,[3]进阶属性!$A$2:$A$19,0))/2*AH105)</f>
        <v>#N/A</v>
      </c>
      <c r="AC105" s="37">
        <f t="shared" si="90"/>
        <v>75</v>
      </c>
      <c r="AD105" s="37">
        <f>INT((INDEX([3]标准单位!$J$2:$J$201,MATCH($AC105,[3]标准单位!$A$2:$A$201,0))*AE105)/(1-AE105))</f>
        <v>0</v>
      </c>
      <c r="AE105" s="37">
        <f t="shared" ref="AE105:AE114" si="107">0</f>
        <v>0</v>
      </c>
      <c r="AF105" s="83" t="e">
        <f>AG105/AG$15</f>
        <v>#N/A</v>
      </c>
      <c r="AG105" s="37" t="e">
        <f t="shared" si="104"/>
        <v>#N/A</v>
      </c>
      <c r="AH105" s="37" t="e">
        <f t="array" ref="AH105">INDEX([4]Sheet1!H$2:H$36,MATCH($H105,[4]Sheet1!$A$2:$A$36,0))</f>
        <v>#N/A</v>
      </c>
      <c r="AI105" t="e">
        <f>INDEX([4]Sheet1!T$2:T$36,MATCH($H105,[4]Sheet1!$A$2:$A$36,0))</f>
        <v>#N/A</v>
      </c>
      <c r="AJ105" t="e">
        <f>INDEX([4]Sheet1!U$2:U$36,MATCH($H105,[4]Sheet1!$A$2:$A$36,0))</f>
        <v>#N/A</v>
      </c>
      <c r="AK105" t="e">
        <f>INDEX([4]Sheet1!V$2:V$36,MATCH($H105,[4]Sheet1!$A$2:$A$36,0))</f>
        <v>#N/A</v>
      </c>
      <c r="AL105" t="e">
        <f>INDEX([4]Sheet1!W$2:W$36,MATCH($H105,[4]Sheet1!$A$2:$A$36,0))</f>
        <v>#N/A</v>
      </c>
      <c r="AM105" s="2" t="e">
        <f>INDEX([4]Sheet1!N$2:N$36,MATCH($H105,[4]Sheet1!$A$2:$A$36,0))</f>
        <v>#N/A</v>
      </c>
      <c r="AN105" s="2" t="e">
        <f>INDEX([4]Sheet1!O$2:O$36,MATCH($H105,[4]Sheet1!$A$2:$A$36,0))</f>
        <v>#N/A</v>
      </c>
    </row>
    <row r="106" spans="1:40" ht="14.25">
      <c r="A106" s="67">
        <v>1006</v>
      </c>
      <c r="B106" s="73">
        <v>13</v>
      </c>
      <c r="C106" s="78" t="str">
        <f t="shared" si="67"/>
        <v>{10123,37},{21006,70}</v>
      </c>
      <c r="D106" s="78">
        <v>600000</v>
      </c>
      <c r="E106" s="79">
        <v>79</v>
      </c>
      <c r="F106" s="78" t="str">
        <f t="shared" si="68"/>
        <v>{1,4532},{2,1341},{6,1204}</v>
      </c>
      <c r="G106" s="78">
        <f t="shared" si="105"/>
        <v>1</v>
      </c>
      <c r="H106" s="67" t="s">
        <v>190</v>
      </c>
      <c r="I106" s="37">
        <f t="array" ref="I106">INDEX([1]英雄界面!$I$4:$I$41,MATCH(A106,[1]英雄界面!$A$4:$A$41,0))</f>
        <v>85</v>
      </c>
      <c r="J106" s="37">
        <f t="shared" si="103"/>
        <v>1</v>
      </c>
      <c r="K106" s="37">
        <f>CHOOSE(J106,INDEX([2]勋章!$I$7:$I$24,MATCH($B106,[2]勋章!$G$7:$G$24,0)),INDEX([2]勋章!$M$7:$M$24,MATCH($B106,[2]勋章!$G$7:$G$24,0)),INDEX([2]勋章!$P$7:$P$24,MATCH($B106,[2]勋章!$G$7:$G$24,0)),INDEX([2]勋章!$S$7:$S$24,MATCH($B106,[2]勋章!$G$7:$G$24,0)))</f>
        <v>10123</v>
      </c>
      <c r="L106" s="37">
        <f t="array" ref="L106">INDEX([2]图纸掉落!$H$4:$H$38,MATCH(H106,[2]图纸掉落!$G$4:$G$38,0))</f>
        <v>21006</v>
      </c>
      <c r="M106" s="37">
        <f t="shared" si="91"/>
        <v>37</v>
      </c>
      <c r="N106" s="37">
        <f t="shared" si="87"/>
        <v>70</v>
      </c>
      <c r="O106" s="47">
        <f>INDEX([1]英雄界面!$J$4:$J$41,MATCH(A106,[1]英雄界面!$A$4:$A$41,0))/2</f>
        <v>2</v>
      </c>
      <c r="P106" s="37">
        <f t="shared" si="88"/>
        <v>1</v>
      </c>
      <c r="Q106" s="37">
        <f>INT(INDEX([1]等级属性!B$4:B$203,MATCH($AC106,[1]等级属性!$A$4:$A$203,0))*V106/10000)</f>
        <v>1341</v>
      </c>
      <c r="R106" s="37">
        <f>INT(INDEX([1]等级属性!C$4:C$203,MATCH($AC106,[1]等级属性!$A$4:$A$203,0))*W106/10000)</f>
        <v>0</v>
      </c>
      <c r="S106" s="37">
        <f>INT(INDEX([1]等级属性!D$4:D$203,MATCH($AC106,[1]等级属性!$A$4:$A$203,0))*X106/10000)</f>
        <v>4532</v>
      </c>
      <c r="T106" s="37">
        <f>INT(INDEX([1]等级属性!E$4:E$203,MATCH($AC106,[1]等级属性!$A$4:$A$203,0))*Y106/10000)</f>
        <v>1204</v>
      </c>
      <c r="U106" s="37"/>
      <c r="V106" s="37">
        <f t="array" ref="V106">INDEX(单位特点规划!D$2:D$37,MATCH($A106,单位特点规划!$A$2:$A$37,0))</f>
        <v>16600</v>
      </c>
      <c r="W106" s="37">
        <f t="array" ref="W106">INDEX(单位特点规划!E$2:E$37,MATCH($A106,单位特点规划!$A$2:$A$37,0))</f>
        <v>0</v>
      </c>
      <c r="X106" s="37">
        <f t="array" ref="X106">INDEX(单位特点规划!F$2:F$37,MATCH($A106,单位特点规划!$A$2:$A$37,0))</f>
        <v>18700</v>
      </c>
      <c r="Y106" s="37">
        <f t="array" ref="Y106">INDEX(单位特点规划!G$2:G$37,MATCH($A106,单位特点规划!$A$2:$A$37,0))</f>
        <v>21500</v>
      </c>
      <c r="Z106" s="37"/>
      <c r="AA106" s="37">
        <f t="shared" ref="AA106:AA111" si="108">1/0.715</f>
        <v>1.3986013986014001</v>
      </c>
      <c r="AB106" s="37" t="e">
        <f>INT(INDEX([3]进阶属性!$C$2:$C$19,MATCH(B106,[3]进阶属性!$A$2:$A$19,0))/2*AH106)</f>
        <v>#N/A</v>
      </c>
      <c r="AC106" s="37">
        <f t="shared" si="90"/>
        <v>80</v>
      </c>
      <c r="AD106" s="37">
        <f>INT((INDEX([3]标准单位!$J$2:$J$201,MATCH($AC106,[3]标准单位!$A$2:$A$201,0))*AE106)/(1-AE106))</f>
        <v>0</v>
      </c>
      <c r="AE106" s="37">
        <f t="shared" si="107"/>
        <v>0</v>
      </c>
      <c r="AF106" s="83" t="e">
        <f>AG106/AG$16</f>
        <v>#N/A</v>
      </c>
      <c r="AG106" s="37" t="e">
        <f t="shared" si="104"/>
        <v>#N/A</v>
      </c>
      <c r="AH106" s="37" t="e">
        <f t="array" ref="AH106">INDEX([4]Sheet1!H$2:H$36,MATCH($H106,[4]Sheet1!$A$2:$A$36,0))</f>
        <v>#N/A</v>
      </c>
      <c r="AI106" t="e">
        <f>INDEX([4]Sheet1!T$2:T$36,MATCH($H106,[4]Sheet1!$A$2:$A$36,0))</f>
        <v>#N/A</v>
      </c>
      <c r="AJ106" t="e">
        <f>INDEX([4]Sheet1!U$2:U$36,MATCH($H106,[4]Sheet1!$A$2:$A$36,0))</f>
        <v>#N/A</v>
      </c>
      <c r="AK106" t="e">
        <f>INDEX([4]Sheet1!V$2:V$36,MATCH($H106,[4]Sheet1!$A$2:$A$36,0))</f>
        <v>#N/A</v>
      </c>
      <c r="AL106" t="e">
        <f>INDEX([4]Sheet1!W$2:W$36,MATCH($H106,[4]Sheet1!$A$2:$A$36,0))</f>
        <v>#N/A</v>
      </c>
      <c r="AM106" s="2" t="e">
        <f>INDEX([4]Sheet1!N$2:N$36,MATCH($H106,[4]Sheet1!$A$2:$A$36,0))</f>
        <v>#N/A</v>
      </c>
      <c r="AN106" s="2" t="e">
        <f>INDEX([4]Sheet1!O$2:O$36,MATCH($H106,[4]Sheet1!$A$2:$A$36,0))</f>
        <v>#N/A</v>
      </c>
    </row>
    <row r="107" spans="1:40" ht="14.25">
      <c r="A107" s="67">
        <v>1006</v>
      </c>
      <c r="B107" s="73">
        <v>14</v>
      </c>
      <c r="C107" s="78" t="str">
        <f t="shared" si="67"/>
        <v>{10124,40},{21006,91}</v>
      </c>
      <c r="D107" s="78">
        <v>650000</v>
      </c>
      <c r="E107" s="79">
        <v>84</v>
      </c>
      <c r="F107" s="78" t="str">
        <f t="shared" si="68"/>
        <v>{1,5211},{2,1542},{6,1382}</v>
      </c>
      <c r="G107" s="78">
        <f t="shared" si="105"/>
        <v>1</v>
      </c>
      <c r="H107" s="67" t="s">
        <v>190</v>
      </c>
      <c r="I107" s="37">
        <f t="array" ref="I107">INDEX([1]英雄界面!$I$4:$I$41,MATCH(A107,[1]英雄界面!$A$4:$A$41,0))</f>
        <v>85</v>
      </c>
      <c r="J107" s="37">
        <f t="shared" si="103"/>
        <v>1</v>
      </c>
      <c r="K107" s="37">
        <f>CHOOSE(J107,INDEX([2]勋章!$I$7:$I$24,MATCH($B107,[2]勋章!$G$7:$G$24,0)),INDEX([2]勋章!$M$7:$M$24,MATCH($B107,[2]勋章!$G$7:$G$24,0)),INDEX([2]勋章!$P$7:$P$24,MATCH($B107,[2]勋章!$G$7:$G$24,0)),INDEX([2]勋章!$S$7:$S$24,MATCH($B107,[2]勋章!$G$7:$G$24,0)))</f>
        <v>10124</v>
      </c>
      <c r="L107" s="37">
        <f t="array" ref="L107">INDEX([2]图纸掉落!$H$4:$H$38,MATCH(H107,[2]图纸掉落!$G$4:$G$38,0))</f>
        <v>21006</v>
      </c>
      <c r="M107" s="37">
        <f t="shared" si="91"/>
        <v>40</v>
      </c>
      <c r="N107" s="37">
        <f t="shared" si="87"/>
        <v>91</v>
      </c>
      <c r="O107" s="47">
        <f>INDEX([1]英雄界面!$J$4:$J$41,MATCH(A107,[1]英雄界面!$A$4:$A$41,0))/2</f>
        <v>2</v>
      </c>
      <c r="P107" s="37">
        <f t="shared" si="88"/>
        <v>1</v>
      </c>
      <c r="Q107" s="37">
        <f>INT(INDEX([1]等级属性!B$4:B$203,MATCH($AC107,[1]等级属性!$A$4:$A$203,0))*V107/10000)</f>
        <v>1542</v>
      </c>
      <c r="R107" s="37">
        <f>INT(INDEX([1]等级属性!C$4:C$203,MATCH($AC107,[1]等级属性!$A$4:$A$203,0))*W107/10000)</f>
        <v>0</v>
      </c>
      <c r="S107" s="37">
        <f>INT(INDEX([1]等级属性!D$4:D$203,MATCH($AC107,[1]等级属性!$A$4:$A$203,0))*X107/10000)</f>
        <v>5211</v>
      </c>
      <c r="T107" s="37">
        <f>INT(INDEX([1]等级属性!E$4:E$203,MATCH($AC107,[1]等级属性!$A$4:$A$203,0))*Y107/10000)</f>
        <v>1382</v>
      </c>
      <c r="U107" s="37"/>
      <c r="V107" s="37">
        <f t="array" ref="V107">INDEX(单位特点规划!D$2:D$37,MATCH($A107,单位特点规划!$A$2:$A$37,0))</f>
        <v>16600</v>
      </c>
      <c r="W107" s="37">
        <f t="array" ref="W107">INDEX(单位特点规划!E$2:E$37,MATCH($A107,单位特点规划!$A$2:$A$37,0))</f>
        <v>0</v>
      </c>
      <c r="X107" s="37">
        <f t="array" ref="X107">INDEX(单位特点规划!F$2:F$37,MATCH($A107,单位特点规划!$A$2:$A$37,0))</f>
        <v>18700</v>
      </c>
      <c r="Y107" s="37">
        <f t="array" ref="Y107">INDEX(单位特点规划!G$2:G$37,MATCH($A107,单位特点规划!$A$2:$A$37,0))</f>
        <v>21500</v>
      </c>
      <c r="Z107" s="37"/>
      <c r="AA107" s="37">
        <f t="shared" si="108"/>
        <v>1.3986013986014001</v>
      </c>
      <c r="AB107" s="37" t="e">
        <f>INT(INDEX([3]进阶属性!$C$2:$C$19,MATCH(B107,[3]进阶属性!$A$2:$A$19,0))/2*AH107)</f>
        <v>#N/A</v>
      </c>
      <c r="AC107" s="37">
        <f t="shared" si="90"/>
        <v>85</v>
      </c>
      <c r="AD107" s="37">
        <f>INT((INDEX([3]标准单位!$J$2:$J$201,MATCH($AC107,[3]标准单位!$A$2:$A$201,0))*AE107)/(1-AE107))</f>
        <v>0</v>
      </c>
      <c r="AE107" s="37">
        <f t="shared" si="107"/>
        <v>0</v>
      </c>
      <c r="AF107" s="83" t="e">
        <f>AG107/AG$17</f>
        <v>#N/A</v>
      </c>
      <c r="AG107" s="37" t="e">
        <f t="shared" si="104"/>
        <v>#N/A</v>
      </c>
      <c r="AH107" s="37" t="e">
        <f t="array" ref="AH107">INDEX([4]Sheet1!H$2:H$36,MATCH($H107,[4]Sheet1!$A$2:$A$36,0))</f>
        <v>#N/A</v>
      </c>
      <c r="AI107" t="e">
        <f>INDEX([4]Sheet1!T$2:T$36,MATCH($H107,[4]Sheet1!$A$2:$A$36,0))</f>
        <v>#N/A</v>
      </c>
      <c r="AJ107" t="e">
        <f>INDEX([4]Sheet1!U$2:U$36,MATCH($H107,[4]Sheet1!$A$2:$A$36,0))</f>
        <v>#N/A</v>
      </c>
      <c r="AK107" t="e">
        <f>INDEX([4]Sheet1!V$2:V$36,MATCH($H107,[4]Sheet1!$A$2:$A$36,0))</f>
        <v>#N/A</v>
      </c>
      <c r="AL107" t="e">
        <f>INDEX([4]Sheet1!W$2:W$36,MATCH($H107,[4]Sheet1!$A$2:$A$36,0))</f>
        <v>#N/A</v>
      </c>
      <c r="AM107" s="2" t="e">
        <f>INDEX([4]Sheet1!N$2:N$36,MATCH($H107,[4]Sheet1!$A$2:$A$36,0))</f>
        <v>#N/A</v>
      </c>
      <c r="AN107" s="2" t="e">
        <f>INDEX([4]Sheet1!O$2:O$36,MATCH($H107,[4]Sheet1!$A$2:$A$36,0))</f>
        <v>#N/A</v>
      </c>
    </row>
    <row r="108" spans="1:40" ht="14.25">
      <c r="A108" s="67">
        <v>1006</v>
      </c>
      <c r="B108" s="73">
        <v>15</v>
      </c>
      <c r="C108" s="78" t="str">
        <f t="shared" si="67"/>
        <v>{10125,42},{21006,95}</v>
      </c>
      <c r="D108" s="78">
        <v>700000</v>
      </c>
      <c r="E108" s="79">
        <v>89</v>
      </c>
      <c r="F108" s="78" t="str">
        <f t="shared" si="68"/>
        <v>{1,5890},{2,1743},{6,1567}</v>
      </c>
      <c r="G108" s="78">
        <f t="shared" si="105"/>
        <v>1</v>
      </c>
      <c r="H108" s="67" t="s">
        <v>190</v>
      </c>
      <c r="I108" s="37">
        <f t="array" ref="I108">INDEX([1]英雄界面!$I$4:$I$41,MATCH(A108,[1]英雄界面!$A$4:$A$41,0))</f>
        <v>85</v>
      </c>
      <c r="J108" s="37">
        <f t="shared" si="103"/>
        <v>1</v>
      </c>
      <c r="K108" s="37">
        <f>CHOOSE(J108,INDEX([2]勋章!$I$7:$I$24,MATCH($B108,[2]勋章!$G$7:$G$24,0)),INDEX([2]勋章!$M$7:$M$24,MATCH($B108,[2]勋章!$G$7:$G$24,0)),INDEX([2]勋章!$P$7:$P$24,MATCH($B108,[2]勋章!$G$7:$G$24,0)),INDEX([2]勋章!$S$7:$S$24,MATCH($B108,[2]勋章!$G$7:$G$24,0)))</f>
        <v>10125</v>
      </c>
      <c r="L108" s="37">
        <f t="array" ref="L108">INDEX([2]图纸掉落!$H$4:$H$38,MATCH(H108,[2]图纸掉落!$G$4:$G$38,0))</f>
        <v>21006</v>
      </c>
      <c r="M108" s="37">
        <f t="shared" ref="M108" si="109">M90</f>
        <v>42</v>
      </c>
      <c r="N108" s="37">
        <f t="shared" si="87"/>
        <v>95</v>
      </c>
      <c r="O108" s="47">
        <f>INDEX([1]英雄界面!$J$4:$J$41,MATCH(A108,[1]英雄界面!$A$4:$A$41,0))/2</f>
        <v>2</v>
      </c>
      <c r="P108" s="37">
        <f t="shared" si="88"/>
        <v>1</v>
      </c>
      <c r="Q108" s="37">
        <f>INT(INDEX([1]等级属性!B$4:B$203,MATCH($AC108,[1]等级属性!$A$4:$A$203,0))*V108/10000)</f>
        <v>1743</v>
      </c>
      <c r="R108" s="37">
        <f>INT(INDEX([1]等级属性!C$4:C$203,MATCH($AC108,[1]等级属性!$A$4:$A$203,0))*W108/10000)</f>
        <v>0</v>
      </c>
      <c r="S108" s="37">
        <f>INT(INDEX([1]等级属性!D$4:D$203,MATCH($AC108,[1]等级属性!$A$4:$A$203,0))*X108/10000)</f>
        <v>5890</v>
      </c>
      <c r="T108" s="37">
        <f>INT(INDEX([1]等级属性!E$4:E$203,MATCH($AC108,[1]等级属性!$A$4:$A$203,0))*Y108/10000)</f>
        <v>1567</v>
      </c>
      <c r="U108" s="37"/>
      <c r="V108" s="37">
        <f t="array" ref="V108">INDEX(单位特点规划!D$2:D$37,MATCH($A108,单位特点规划!$A$2:$A$37,0))</f>
        <v>16600</v>
      </c>
      <c r="W108" s="37">
        <f t="array" ref="W108">INDEX(单位特点规划!E$2:E$37,MATCH($A108,单位特点规划!$A$2:$A$37,0))</f>
        <v>0</v>
      </c>
      <c r="X108" s="37">
        <f t="array" ref="X108">INDEX(单位特点规划!F$2:F$37,MATCH($A108,单位特点规划!$A$2:$A$37,0))</f>
        <v>18700</v>
      </c>
      <c r="Y108" s="37">
        <f t="array" ref="Y108">INDEX(单位特点规划!G$2:G$37,MATCH($A108,单位特点规划!$A$2:$A$37,0))</f>
        <v>21500</v>
      </c>
      <c r="Z108" s="37"/>
      <c r="AA108" s="37">
        <f t="shared" si="108"/>
        <v>1.3986013986014001</v>
      </c>
      <c r="AB108" s="37" t="e">
        <f>INT(INDEX([3]进阶属性!$C$2:$C$19,MATCH(B108,[3]进阶属性!$A$2:$A$19,0))/2*AH108)</f>
        <v>#N/A</v>
      </c>
      <c r="AC108" s="37">
        <f t="shared" si="90"/>
        <v>90</v>
      </c>
      <c r="AD108" s="37">
        <f>INT((INDEX([3]标准单位!$J$2:$J$201,MATCH($AC108,[3]标准单位!$A$2:$A$201,0))*AE108)/(1-AE108))</f>
        <v>0</v>
      </c>
      <c r="AE108" s="37">
        <f t="shared" si="107"/>
        <v>0</v>
      </c>
      <c r="AF108" s="83" t="e">
        <f>AG108/AG$18</f>
        <v>#N/A</v>
      </c>
      <c r="AG108" s="37" t="e">
        <f t="shared" si="104"/>
        <v>#N/A</v>
      </c>
      <c r="AH108" s="37" t="e">
        <f t="array" ref="AH108">INDEX([4]Sheet1!H$2:H$36,MATCH($H108,[4]Sheet1!$A$2:$A$36,0))</f>
        <v>#N/A</v>
      </c>
      <c r="AI108" t="e">
        <f>INDEX([4]Sheet1!T$2:T$36,MATCH($H108,[4]Sheet1!$A$2:$A$36,0))</f>
        <v>#N/A</v>
      </c>
      <c r="AJ108" t="e">
        <f>INDEX([4]Sheet1!U$2:U$36,MATCH($H108,[4]Sheet1!$A$2:$A$36,0))</f>
        <v>#N/A</v>
      </c>
      <c r="AK108" t="e">
        <f>INDEX([4]Sheet1!V$2:V$36,MATCH($H108,[4]Sheet1!$A$2:$A$36,0))</f>
        <v>#N/A</v>
      </c>
      <c r="AL108" t="e">
        <f>INDEX([4]Sheet1!W$2:W$36,MATCH($H108,[4]Sheet1!$A$2:$A$36,0))</f>
        <v>#N/A</v>
      </c>
      <c r="AM108" s="2" t="e">
        <f>INDEX([4]Sheet1!N$2:N$36,MATCH($H108,[4]Sheet1!$A$2:$A$36,0))</f>
        <v>#N/A</v>
      </c>
      <c r="AN108" s="2" t="e">
        <f>INDEX([4]Sheet1!O$2:O$36,MATCH($H108,[4]Sheet1!$A$2:$A$36,0))</f>
        <v>#N/A</v>
      </c>
    </row>
    <row r="109" spans="1:40" ht="14.25">
      <c r="A109" s="67">
        <v>1006</v>
      </c>
      <c r="B109" s="73">
        <v>16</v>
      </c>
      <c r="C109" s="78" t="str">
        <f t="shared" si="67"/>
        <v>{10126,45},{21006,101}</v>
      </c>
      <c r="D109" s="78">
        <v>750000</v>
      </c>
      <c r="E109" s="79">
        <v>94</v>
      </c>
      <c r="F109" s="78" t="str">
        <f t="shared" si="68"/>
        <v>{1,6771},{2,2003},{6,1799}</v>
      </c>
      <c r="G109" s="78">
        <f t="shared" si="105"/>
        <v>1</v>
      </c>
      <c r="H109" s="67" t="s">
        <v>190</v>
      </c>
      <c r="I109" s="37">
        <f t="array" ref="I109">INDEX([1]英雄界面!$I$4:$I$41,MATCH(A109,[1]英雄界面!$A$4:$A$41,0))</f>
        <v>85</v>
      </c>
      <c r="J109" s="37">
        <f t="shared" si="103"/>
        <v>1</v>
      </c>
      <c r="K109" s="37">
        <f>CHOOSE(J109,INDEX([2]勋章!$I$7:$I$24,MATCH($B109,[2]勋章!$G$7:$G$24,0)),INDEX([2]勋章!$M$7:$M$24,MATCH($B109,[2]勋章!$G$7:$G$24,0)),INDEX([2]勋章!$P$7:$P$24,MATCH($B109,[2]勋章!$G$7:$G$24,0)),INDEX([2]勋章!$S$7:$S$24,MATCH($B109,[2]勋章!$G$7:$G$24,0)))</f>
        <v>10126</v>
      </c>
      <c r="L109" s="37">
        <f t="array" ref="L109">INDEX([2]图纸掉落!$H$4:$H$38,MATCH(H109,[2]图纸掉落!$G$4:$G$38,0))</f>
        <v>21006</v>
      </c>
      <c r="M109" s="37">
        <f t="shared" ref="M109:M127" si="110">M91</f>
        <v>45</v>
      </c>
      <c r="N109" s="37">
        <f t="shared" si="87"/>
        <v>101</v>
      </c>
      <c r="O109" s="47">
        <f>INDEX([1]英雄界面!$J$4:$J$41,MATCH(A109,[1]英雄界面!$A$4:$A$41,0))/2</f>
        <v>2</v>
      </c>
      <c r="P109" s="37">
        <f t="shared" si="88"/>
        <v>1</v>
      </c>
      <c r="Q109" s="37">
        <f>INT(INDEX([1]等级属性!B$4:B$203,MATCH($AC109,[1]等级属性!$A$4:$A$203,0))*V109/10000)</f>
        <v>2003</v>
      </c>
      <c r="R109" s="37">
        <f>INT(INDEX([1]等级属性!C$4:C$203,MATCH($AC109,[1]等级属性!$A$4:$A$203,0))*W109/10000)</f>
        <v>0</v>
      </c>
      <c r="S109" s="37">
        <f>INT(INDEX([1]等级属性!D$4:D$203,MATCH($AC109,[1]等级属性!$A$4:$A$203,0))*X109/10000)</f>
        <v>6771</v>
      </c>
      <c r="T109" s="37">
        <f>INT(INDEX([1]等级属性!E$4:E$203,MATCH($AC109,[1]等级属性!$A$4:$A$203,0))*Y109/10000)</f>
        <v>1799</v>
      </c>
      <c r="U109" s="37"/>
      <c r="V109" s="37">
        <f t="array" ref="V109">INDEX(单位特点规划!D$2:D$37,MATCH($A109,单位特点规划!$A$2:$A$37,0))</f>
        <v>16600</v>
      </c>
      <c r="W109" s="37">
        <f t="array" ref="W109">INDEX(单位特点规划!E$2:E$37,MATCH($A109,单位特点规划!$A$2:$A$37,0))</f>
        <v>0</v>
      </c>
      <c r="X109" s="37">
        <f t="array" ref="X109">INDEX(单位特点规划!F$2:F$37,MATCH($A109,单位特点规划!$A$2:$A$37,0))</f>
        <v>18700</v>
      </c>
      <c r="Y109" s="37">
        <f t="array" ref="Y109">INDEX(单位特点规划!G$2:G$37,MATCH($A109,单位特点规划!$A$2:$A$37,0))</f>
        <v>21500</v>
      </c>
      <c r="Z109" s="37"/>
      <c r="AA109" s="37">
        <f t="shared" si="108"/>
        <v>1.3986013986014001</v>
      </c>
      <c r="AB109" s="37" t="e">
        <f>INT(INDEX([3]进阶属性!$C$2:$C$19,MATCH(B109,[3]进阶属性!$A$2:$A$19,0))/2*AH109)</f>
        <v>#N/A</v>
      </c>
      <c r="AC109" s="37">
        <f t="shared" si="90"/>
        <v>95</v>
      </c>
      <c r="AD109" s="37">
        <f>INT((INDEX([3]标准单位!$J$2:$J$201,MATCH($AC109,[3]标准单位!$A$2:$A$201,0))*AE109)/(1-AE109))</f>
        <v>0</v>
      </c>
      <c r="AE109" s="37">
        <f t="shared" si="107"/>
        <v>0</v>
      </c>
      <c r="AF109" s="83" t="e">
        <f>AG109/AG$19</f>
        <v>#N/A</v>
      </c>
      <c r="AG109" s="37" t="e">
        <f t="shared" si="104"/>
        <v>#N/A</v>
      </c>
      <c r="AH109" s="37" t="e">
        <f t="array" ref="AH109">INDEX([4]Sheet1!H$2:H$36,MATCH($H109,[4]Sheet1!$A$2:$A$36,0))</f>
        <v>#N/A</v>
      </c>
      <c r="AI109" t="e">
        <f>INDEX([4]Sheet1!T$2:T$36,MATCH($H109,[4]Sheet1!$A$2:$A$36,0))</f>
        <v>#N/A</v>
      </c>
      <c r="AJ109" t="e">
        <f>INDEX([4]Sheet1!U$2:U$36,MATCH($H109,[4]Sheet1!$A$2:$A$36,0))</f>
        <v>#N/A</v>
      </c>
      <c r="AK109" t="e">
        <f>INDEX([4]Sheet1!V$2:V$36,MATCH($H109,[4]Sheet1!$A$2:$A$36,0))</f>
        <v>#N/A</v>
      </c>
      <c r="AL109" t="e">
        <f>INDEX([4]Sheet1!W$2:W$36,MATCH($H109,[4]Sheet1!$A$2:$A$36,0))</f>
        <v>#N/A</v>
      </c>
      <c r="AM109" s="2" t="e">
        <f>INDEX([4]Sheet1!N$2:N$36,MATCH($H109,[4]Sheet1!$A$2:$A$36,0))</f>
        <v>#N/A</v>
      </c>
      <c r="AN109" s="2" t="e">
        <f>INDEX([4]Sheet1!O$2:O$36,MATCH($H109,[4]Sheet1!$A$2:$A$36,0))</f>
        <v>#N/A</v>
      </c>
    </row>
    <row r="110" spans="1:40" ht="14.25">
      <c r="A110" s="67">
        <v>1006</v>
      </c>
      <c r="B110" s="73">
        <v>17</v>
      </c>
      <c r="C110" s="78" t="str">
        <f t="shared" si="67"/>
        <v>{10127,47},{21006,105}</v>
      </c>
      <c r="D110" s="78">
        <v>800000</v>
      </c>
      <c r="E110" s="79">
        <v>99</v>
      </c>
      <c r="F110" s="78" t="str">
        <f t="shared" si="68"/>
        <v>{1,7657},{2,2265},{6,2036}</v>
      </c>
      <c r="G110" s="78">
        <f t="shared" si="105"/>
        <v>1</v>
      </c>
      <c r="H110" s="67" t="s">
        <v>190</v>
      </c>
      <c r="I110" s="37">
        <f t="array" ref="I110">INDEX([1]英雄界面!$I$4:$I$41,MATCH(A110,[1]英雄界面!$A$4:$A$41,0))</f>
        <v>85</v>
      </c>
      <c r="J110" s="37">
        <f t="shared" si="103"/>
        <v>1</v>
      </c>
      <c r="K110" s="37">
        <f>CHOOSE(J110,INDEX([2]勋章!$I$7:$I$24,MATCH($B110,[2]勋章!$G$7:$G$24,0)),INDEX([2]勋章!$M$7:$M$24,MATCH($B110,[2]勋章!$G$7:$G$24,0)),INDEX([2]勋章!$P$7:$P$24,MATCH($B110,[2]勋章!$G$7:$G$24,0)),INDEX([2]勋章!$S$7:$S$24,MATCH($B110,[2]勋章!$G$7:$G$24,0)))</f>
        <v>10127</v>
      </c>
      <c r="L110" s="37">
        <f t="array" ref="L110">INDEX([2]图纸掉落!$H$4:$H$38,MATCH(H110,[2]图纸掉落!$G$4:$G$38,0))</f>
        <v>21006</v>
      </c>
      <c r="M110" s="37">
        <f t="shared" si="110"/>
        <v>47</v>
      </c>
      <c r="N110" s="37">
        <f t="shared" si="87"/>
        <v>105</v>
      </c>
      <c r="O110" s="47">
        <f>INDEX([1]英雄界面!$J$4:$J$41,MATCH(A110,[1]英雄界面!$A$4:$A$41,0))/2</f>
        <v>2</v>
      </c>
      <c r="P110" s="37">
        <f t="shared" si="88"/>
        <v>1</v>
      </c>
      <c r="Q110" s="37">
        <f>INT(INDEX([1]等级属性!B$4:B$203,MATCH($AC110,[1]等级属性!$A$4:$A$203,0))*V110/10000)</f>
        <v>2265</v>
      </c>
      <c r="R110" s="37">
        <f>INT(INDEX([1]等级属性!C$4:C$203,MATCH($AC110,[1]等级属性!$A$4:$A$203,0))*W110/10000)</f>
        <v>0</v>
      </c>
      <c r="S110" s="37">
        <f>INT(INDEX([1]等级属性!D$4:D$203,MATCH($AC110,[1]等级属性!$A$4:$A$203,0))*X110/10000)</f>
        <v>7657</v>
      </c>
      <c r="T110" s="37">
        <f>INT(INDEX([1]等级属性!E$4:E$203,MATCH($AC110,[1]等级属性!$A$4:$A$203,0))*Y110/10000)</f>
        <v>2036</v>
      </c>
      <c r="U110" s="37"/>
      <c r="V110" s="37">
        <f t="array" ref="V110">INDEX(单位特点规划!D$2:D$37,MATCH($A110,单位特点规划!$A$2:$A$37,0))</f>
        <v>16600</v>
      </c>
      <c r="W110" s="37">
        <f t="array" ref="W110">INDEX(单位特点规划!E$2:E$37,MATCH($A110,单位特点规划!$A$2:$A$37,0))</f>
        <v>0</v>
      </c>
      <c r="X110" s="37">
        <f t="array" ref="X110">INDEX(单位特点规划!F$2:F$37,MATCH($A110,单位特点规划!$A$2:$A$37,0))</f>
        <v>18700</v>
      </c>
      <c r="Y110" s="37">
        <f t="array" ref="Y110">INDEX(单位特点规划!G$2:G$37,MATCH($A110,单位特点规划!$A$2:$A$37,0))</f>
        <v>21500</v>
      </c>
      <c r="Z110" s="37"/>
      <c r="AA110" s="37">
        <f t="shared" si="108"/>
        <v>1.3986013986014001</v>
      </c>
      <c r="AB110" s="37" t="e">
        <f>INT(INDEX([3]进阶属性!$C$2:$C$19,MATCH(B110,[3]进阶属性!$A$2:$A$19,0))/2*AH110)</f>
        <v>#N/A</v>
      </c>
      <c r="AC110" s="37">
        <f t="shared" si="90"/>
        <v>100</v>
      </c>
      <c r="AD110" s="37">
        <f>INT((INDEX([3]标准单位!$J$2:$J$201,MATCH($AC110,[3]标准单位!$A$2:$A$201,0))*AE110)/(1-AE110))</f>
        <v>0</v>
      </c>
      <c r="AE110" s="37">
        <f t="shared" si="107"/>
        <v>0</v>
      </c>
      <c r="AF110" s="83" t="e">
        <f>AG110/AG$20</f>
        <v>#N/A</v>
      </c>
      <c r="AG110" s="37" t="e">
        <f t="shared" si="104"/>
        <v>#N/A</v>
      </c>
      <c r="AH110" s="37" t="e">
        <f t="array" ref="AH110">INDEX([4]Sheet1!H$2:H$36,MATCH($H110,[4]Sheet1!$A$2:$A$36,0))</f>
        <v>#N/A</v>
      </c>
      <c r="AI110" t="e">
        <f>INDEX([4]Sheet1!T$2:T$36,MATCH($H110,[4]Sheet1!$A$2:$A$36,0))</f>
        <v>#N/A</v>
      </c>
      <c r="AJ110" t="e">
        <f>INDEX([4]Sheet1!U$2:U$36,MATCH($H110,[4]Sheet1!$A$2:$A$36,0))</f>
        <v>#N/A</v>
      </c>
      <c r="AK110" t="e">
        <f>INDEX([4]Sheet1!V$2:V$36,MATCH($H110,[4]Sheet1!$A$2:$A$36,0))</f>
        <v>#N/A</v>
      </c>
      <c r="AL110" t="e">
        <f>INDEX([4]Sheet1!W$2:W$36,MATCH($H110,[4]Sheet1!$A$2:$A$36,0))</f>
        <v>#N/A</v>
      </c>
      <c r="AM110" s="2" t="e">
        <f>INDEX([4]Sheet1!N$2:N$36,MATCH($H110,[4]Sheet1!$A$2:$A$36,0))</f>
        <v>#N/A</v>
      </c>
      <c r="AN110" s="2" t="e">
        <f>INDEX([4]Sheet1!O$2:O$36,MATCH($H110,[4]Sheet1!$A$2:$A$36,0))</f>
        <v>#N/A</v>
      </c>
    </row>
    <row r="111" spans="1:40" ht="14.25">
      <c r="A111" s="67">
        <v>1006</v>
      </c>
      <c r="B111" s="73">
        <v>18</v>
      </c>
      <c r="C111" s="78" t="str">
        <f t="shared" si="67"/>
        <v>{10128,50},{21006,112}</v>
      </c>
      <c r="D111" s="78">
        <v>800000</v>
      </c>
      <c r="E111" s="79">
        <v>104</v>
      </c>
      <c r="F111" s="78" t="str">
        <f t="shared" si="68"/>
        <v>{1,8802},{2,2604},{6,2341}</v>
      </c>
      <c r="G111" s="78">
        <f t="shared" si="105"/>
        <v>1</v>
      </c>
      <c r="H111" s="67" t="s">
        <v>190</v>
      </c>
      <c r="I111" s="37">
        <f t="array" ref="I111">INDEX([1]英雄界面!$I$4:$I$41,MATCH(A111,[1]英雄界面!$A$4:$A$41,0))</f>
        <v>85</v>
      </c>
      <c r="J111" s="37">
        <f t="shared" si="103"/>
        <v>1</v>
      </c>
      <c r="K111" s="37">
        <f>CHOOSE(J111,INDEX([2]勋章!$I$7:$I$24,MATCH($B111,[2]勋章!$G$7:$G$24,0)),INDEX([2]勋章!$M$7:$M$24,MATCH($B111,[2]勋章!$G$7:$G$24,0)),INDEX([2]勋章!$P$7:$P$24,MATCH($B111,[2]勋章!$G$7:$G$24,0)),INDEX([2]勋章!$S$7:$S$24,MATCH($B111,[2]勋章!$G$7:$G$24,0)))</f>
        <v>10128</v>
      </c>
      <c r="L111" s="37">
        <f t="array" ref="L111">INDEX([2]图纸掉落!$H$4:$H$38,MATCH(H111,[2]图纸掉落!$G$4:$G$38,0))</f>
        <v>21006</v>
      </c>
      <c r="M111" s="37">
        <f t="shared" si="110"/>
        <v>50</v>
      </c>
      <c r="N111" s="37">
        <f t="shared" si="87"/>
        <v>112</v>
      </c>
      <c r="O111" s="47">
        <f>INDEX([1]英雄界面!$J$4:$J$41,MATCH(A111,[1]英雄界面!$A$4:$A$41,0))/2</f>
        <v>2</v>
      </c>
      <c r="P111" s="37">
        <f t="shared" si="88"/>
        <v>1</v>
      </c>
      <c r="Q111" s="37">
        <f>INT(INDEX([1]等级属性!B$4:B$203,MATCH($AC111,[1]等级属性!$A$4:$A$203,0))*V111/10000)</f>
        <v>2604</v>
      </c>
      <c r="R111" s="37">
        <f>INT(INDEX([1]等级属性!C$4:C$203,MATCH($AC111,[1]等级属性!$A$4:$A$203,0))*W111/10000)</f>
        <v>0</v>
      </c>
      <c r="S111" s="37">
        <f>INT(INDEX([1]等级属性!D$4:D$203,MATCH($AC111,[1]等级属性!$A$4:$A$203,0))*X111/10000)</f>
        <v>8802</v>
      </c>
      <c r="T111" s="37">
        <f>INT(INDEX([1]等级属性!E$4:E$203,MATCH($AC111,[1]等级属性!$A$4:$A$203,0))*Y111/10000)</f>
        <v>2341</v>
      </c>
      <c r="U111" s="37"/>
      <c r="V111" s="37">
        <f t="array" ref="V111">INDEX(单位特点规划!D$2:D$37,MATCH($A111,单位特点规划!$A$2:$A$37,0))</f>
        <v>16600</v>
      </c>
      <c r="W111" s="37">
        <f t="array" ref="W111">INDEX(单位特点规划!E$2:E$37,MATCH($A111,单位特点规划!$A$2:$A$37,0))</f>
        <v>0</v>
      </c>
      <c r="X111" s="37">
        <f t="array" ref="X111">INDEX(单位特点规划!F$2:F$37,MATCH($A111,单位特点规划!$A$2:$A$37,0))</f>
        <v>18700</v>
      </c>
      <c r="Y111" s="37">
        <f t="array" ref="Y111">INDEX(单位特点规划!G$2:G$37,MATCH($A111,单位特点规划!$A$2:$A$37,0))</f>
        <v>21500</v>
      </c>
      <c r="Z111" s="37"/>
      <c r="AA111" s="37">
        <f t="shared" si="108"/>
        <v>1.3986013986014001</v>
      </c>
      <c r="AB111" s="37" t="e">
        <f>INT(INDEX([3]进阶属性!$C$2:$C$19,MATCH(B111,[3]进阶属性!$A$2:$A$19,0))/2*AH111)</f>
        <v>#N/A</v>
      </c>
      <c r="AC111" s="37">
        <f t="shared" si="90"/>
        <v>105</v>
      </c>
      <c r="AD111" s="37">
        <f>INT((INDEX([3]标准单位!$J$2:$J$201,MATCH($AC111,[3]标准单位!$A$2:$A$201,0))*AE111)/(1-AE111))</f>
        <v>0</v>
      </c>
      <c r="AE111" s="37">
        <f t="shared" si="107"/>
        <v>0</v>
      </c>
      <c r="AF111" s="83" t="e">
        <f>AG111/AG$21</f>
        <v>#N/A</v>
      </c>
      <c r="AG111" s="37" t="e">
        <f t="shared" si="104"/>
        <v>#N/A</v>
      </c>
      <c r="AH111" s="37" t="e">
        <f t="array" ref="AH111">INDEX([4]Sheet1!H$2:H$36,MATCH($H111,[4]Sheet1!$A$2:$A$36,0))</f>
        <v>#N/A</v>
      </c>
      <c r="AI111" t="e">
        <f>INDEX([4]Sheet1!T$2:T$36,MATCH($H111,[4]Sheet1!$A$2:$A$36,0))</f>
        <v>#N/A</v>
      </c>
      <c r="AJ111" t="e">
        <f>INDEX([4]Sheet1!U$2:U$36,MATCH($H111,[4]Sheet1!$A$2:$A$36,0))</f>
        <v>#N/A</v>
      </c>
      <c r="AK111" t="e">
        <f>INDEX([4]Sheet1!V$2:V$36,MATCH($H111,[4]Sheet1!$A$2:$A$36,0))</f>
        <v>#N/A</v>
      </c>
      <c r="AL111" t="e">
        <f>INDEX([4]Sheet1!W$2:W$36,MATCH($H111,[4]Sheet1!$A$2:$A$36,0))</f>
        <v>#N/A</v>
      </c>
      <c r="AM111" s="2" t="e">
        <f>INDEX([4]Sheet1!N$2:N$36,MATCH($H111,[4]Sheet1!$A$2:$A$36,0))</f>
        <v>#N/A</v>
      </c>
      <c r="AN111" s="2" t="e">
        <f>INDEX([4]Sheet1!O$2:O$36,MATCH($H111,[4]Sheet1!$A$2:$A$36,0))</f>
        <v>#N/A</v>
      </c>
    </row>
    <row r="112" spans="1:40" ht="14.25">
      <c r="A112" s="11">
        <v>1007</v>
      </c>
      <c r="B112" s="78">
        <v>1</v>
      </c>
      <c r="C112" s="78" t="str">
        <f t="shared" si="67"/>
        <v>{10111,1},{21007,2}</v>
      </c>
      <c r="D112" s="78">
        <v>1000</v>
      </c>
      <c r="E112" s="79">
        <v>11</v>
      </c>
      <c r="F112" s="78" t="str">
        <f t="shared" si="68"/>
        <v>{1,841},{2,316},{6,265}</v>
      </c>
      <c r="G112" s="78">
        <f t="shared" si="105"/>
        <v>1</v>
      </c>
      <c r="H112" s="11" t="s">
        <v>196</v>
      </c>
      <c r="I112" s="37">
        <f t="array" ref="I112">INDEX([1]英雄界面!$I$4:$I$41,MATCH(A112,[1]英雄界面!$A$4:$A$41,0))</f>
        <v>50</v>
      </c>
      <c r="J112" s="37">
        <f t="shared" si="103"/>
        <v>1</v>
      </c>
      <c r="K112" s="37">
        <f>CHOOSE(J112,INDEX([2]勋章!$I$7:$I$24,MATCH($B112,[2]勋章!$G$7:$G$24,0)),INDEX([2]勋章!$M$7:$M$24,MATCH($B112,[2]勋章!$G$7:$G$24,0)),INDEX([2]勋章!$P$7:$P$24,MATCH($B112,[2]勋章!$G$7:$G$24,0)),INDEX([2]勋章!$S$7:$S$24,MATCH($B112,[2]勋章!$G$7:$G$24,0)))</f>
        <v>10111</v>
      </c>
      <c r="L112" s="37">
        <f t="array" ref="L112">INDEX([2]图纸掉落!$H$4:$H$38,MATCH(H112,[2]图纸掉落!$G$4:$G$38,0))</f>
        <v>21007</v>
      </c>
      <c r="M112" s="37">
        <f t="shared" si="110"/>
        <v>1</v>
      </c>
      <c r="N112" s="37">
        <f t="shared" si="87"/>
        <v>2</v>
      </c>
      <c r="O112" s="47">
        <f>INDEX([1]英雄界面!$J$4:$J$41,MATCH(A112,[1]英雄界面!$A$4:$A$41,0))/2</f>
        <v>1.5</v>
      </c>
      <c r="P112" s="37">
        <f t="shared" si="88"/>
        <v>1.6</v>
      </c>
      <c r="Q112" s="37">
        <f>INT(INDEX([1]等级属性!B$4:B$203,MATCH($AC112,[1]等级属性!$A$4:$A$203,0))*V112/10000)</f>
        <v>198</v>
      </c>
      <c r="R112" s="37">
        <f>INT(INDEX([1]等级属性!C$4:C$203,MATCH($AC112,[1]等级属性!$A$4:$A$203,0))*W112/10000)</f>
        <v>0</v>
      </c>
      <c r="S112" s="37">
        <f>INT(INDEX([1]等级属性!D$4:D$203,MATCH($AC112,[1]等级属性!$A$4:$A$203,0))*X112/10000)</f>
        <v>526</v>
      </c>
      <c r="T112" s="37">
        <f>INT(INDEX([1]等级属性!E$4:E$203,MATCH($AC112,[1]等级属性!$A$4:$A$203,0))*Y112/10000)</f>
        <v>166</v>
      </c>
      <c r="U112" s="37"/>
      <c r="V112" s="37">
        <f t="array" ref="V112">INDEX(单位特点规划!D$2:D$37,MATCH($A112,单位特点规划!$A$2:$A$37,0))</f>
        <v>15300</v>
      </c>
      <c r="W112" s="37">
        <f t="array" ref="W112">INDEX(单位特点规划!E$2:E$37,MATCH($A112,单位特点规划!$A$2:$A$37,0))</f>
        <v>0</v>
      </c>
      <c r="X112" s="37">
        <f t="array" ref="X112">INDEX(单位特点规划!F$2:F$37,MATCH($A112,单位特点规划!$A$2:$A$37,0))</f>
        <v>13500</v>
      </c>
      <c r="Y112" s="37">
        <f t="array" ref="Y112">INDEX(单位特点规划!G$2:G$37,MATCH($A112,单位特点规划!$A$2:$A$37,0))</f>
        <v>18700</v>
      </c>
      <c r="Z112" s="37"/>
      <c r="AA112" s="37">
        <f>1/0.765</f>
        <v>1.3071895424836599</v>
      </c>
      <c r="AB112" s="37">
        <f>INT(INDEX([3]进阶属性!$C$2:$C$19,MATCH(B112,[3]进阶属性!$A$2:$A$19,0))/2*AH112)</f>
        <v>300</v>
      </c>
      <c r="AC112" s="37">
        <f t="shared" si="90"/>
        <v>10</v>
      </c>
      <c r="AD112" s="37">
        <f>INT((INDEX([3]标准单位!$J$2:$J$201,MATCH($AC112,[3]标准单位!$A$2:$A$201,0))*AE112)/(1-AE112))</f>
        <v>0</v>
      </c>
      <c r="AE112" s="37">
        <f t="shared" si="107"/>
        <v>0</v>
      </c>
      <c r="AF112" s="83">
        <f>AG112/AG$4</f>
        <v>0.87688084923443199</v>
      </c>
      <c r="AG112" s="37">
        <f t="shared" si="104"/>
        <v>126.26666666666701</v>
      </c>
      <c r="AH112" s="37">
        <f t="array" ref="AH112">INDEX([4]Sheet1!H$2:H$36,MATCH($H112,[4]Sheet1!$A$2:$A$36,0))</f>
        <v>2</v>
      </c>
      <c r="AI112">
        <f>INDEX([4]Sheet1!T$2:T$36,MATCH($H112,[4]Sheet1!$A$2:$A$36,0))</f>
        <v>0</v>
      </c>
      <c r="AJ112">
        <f>INDEX([4]Sheet1!U$2:U$36,MATCH($H112,[4]Sheet1!$A$2:$A$36,0))</f>
        <v>10</v>
      </c>
      <c r="AK112">
        <f>INDEX([4]Sheet1!V$2:V$36,MATCH($H112,[4]Sheet1!$A$2:$A$36,0))</f>
        <v>0</v>
      </c>
      <c r="AL112">
        <f>INDEX([4]Sheet1!W$2:W$36,MATCH($H112,[4]Sheet1!$A$2:$A$36,0))</f>
        <v>30</v>
      </c>
      <c r="AM112" s="2">
        <f>INDEX([4]Sheet1!N$2:N$36,MATCH($H112,[4]Sheet1!$A$2:$A$36,0))</f>
        <v>4500</v>
      </c>
      <c r="AN112" s="2" t="str">
        <f>INDEX([4]Sheet1!O$2:O$36,MATCH($H112,[4]Sheet1!$A$2:$A$36,0))</f>
        <v/>
      </c>
    </row>
    <row r="113" spans="1:40" ht="14.25">
      <c r="A113" s="11">
        <v>1007</v>
      </c>
      <c r="B113" s="78">
        <v>2</v>
      </c>
      <c r="C113" s="78" t="str">
        <f t="shared" si="67"/>
        <v>{10112,5},{21007,5}</v>
      </c>
      <c r="D113" s="78">
        <v>5000</v>
      </c>
      <c r="E113" s="79">
        <v>18</v>
      </c>
      <c r="F113" s="78" t="str">
        <f t="shared" si="68"/>
        <v>{1,1026},{2,387},{6,324}</v>
      </c>
      <c r="G113" s="78">
        <f t="shared" si="105"/>
        <v>1</v>
      </c>
      <c r="H113" s="11" t="s">
        <v>196</v>
      </c>
      <c r="I113" s="37">
        <f t="array" ref="I113">INDEX([1]英雄界面!$I$4:$I$41,MATCH(A113,[1]英雄界面!$A$4:$A$41,0))</f>
        <v>50</v>
      </c>
      <c r="J113" s="37">
        <f t="shared" si="103"/>
        <v>1</v>
      </c>
      <c r="K113" s="37">
        <f>CHOOSE(J113,INDEX([2]勋章!$I$7:$I$24,MATCH($B113,[2]勋章!$G$7:$G$24,0)),INDEX([2]勋章!$M$7:$M$24,MATCH($B113,[2]勋章!$G$7:$G$24,0)),INDEX([2]勋章!$P$7:$P$24,MATCH($B113,[2]勋章!$G$7:$G$24,0)),INDEX([2]勋章!$S$7:$S$24,MATCH($B113,[2]勋章!$G$7:$G$24,0)))</f>
        <v>10112</v>
      </c>
      <c r="L113" s="37">
        <f t="array" ref="L113">INDEX([2]图纸掉落!$H$4:$H$38,MATCH(H113,[2]图纸掉落!$G$4:$G$38,0))</f>
        <v>21007</v>
      </c>
      <c r="M113" s="37">
        <f t="shared" si="110"/>
        <v>5</v>
      </c>
      <c r="N113" s="37">
        <f t="shared" si="87"/>
        <v>5</v>
      </c>
      <c r="O113" s="47">
        <f>INDEX([1]英雄界面!$J$4:$J$41,MATCH(A113,[1]英雄界面!$A$4:$A$41,0))/2</f>
        <v>1.5</v>
      </c>
      <c r="P113" s="37">
        <f t="shared" si="88"/>
        <v>1.5</v>
      </c>
      <c r="Q113" s="37">
        <f>INT(INDEX([1]等级属性!B$4:B$203,MATCH($AC113,[1]等级属性!$A$4:$A$203,0))*V113/10000)</f>
        <v>258</v>
      </c>
      <c r="R113" s="37">
        <f>INT(INDEX([1]等级属性!C$4:C$203,MATCH($AC113,[1]等级属性!$A$4:$A$203,0))*W113/10000)</f>
        <v>0</v>
      </c>
      <c r="S113" s="37">
        <f>INT(INDEX([1]等级属性!D$4:D$203,MATCH($AC113,[1]等级属性!$A$4:$A$203,0))*X113/10000)</f>
        <v>684</v>
      </c>
      <c r="T113" s="37">
        <f>INT(INDEX([1]等级属性!E$4:E$203,MATCH($AC113,[1]等级属性!$A$4:$A$203,0))*Y113/10000)</f>
        <v>216</v>
      </c>
      <c r="U113" s="37"/>
      <c r="V113" s="37">
        <f t="array" ref="V113">INDEX(单位特点规划!D$2:D$37,MATCH($A113,单位特点规划!$A$2:$A$37,0))</f>
        <v>15300</v>
      </c>
      <c r="W113" s="37">
        <f t="array" ref="W113">INDEX(单位特点规划!E$2:E$37,MATCH($A113,单位特点规划!$A$2:$A$37,0))</f>
        <v>0</v>
      </c>
      <c r="X113" s="37">
        <f t="array" ref="X113">INDEX(单位特点规划!F$2:F$37,MATCH($A113,单位特点规划!$A$2:$A$37,0))</f>
        <v>13500</v>
      </c>
      <c r="Y113" s="37">
        <f t="array" ref="Y113">INDEX(单位特点规划!G$2:G$37,MATCH($A113,单位特点规划!$A$2:$A$37,0))</f>
        <v>18700</v>
      </c>
      <c r="Z113" s="37"/>
      <c r="AA113" s="37">
        <f t="shared" ref="AA113" si="111">1/0.765</f>
        <v>1.3071895424836599</v>
      </c>
      <c r="AB113" s="37">
        <f>INT(INDEX([3]进阶属性!$C$2:$C$19,MATCH(B113,[3]进阶属性!$A$2:$A$19,0))/2*AH113)</f>
        <v>390</v>
      </c>
      <c r="AC113" s="37">
        <f t="shared" si="90"/>
        <v>20</v>
      </c>
      <c r="AD113" s="37">
        <f>INT((INDEX([3]标准单位!$J$2:$J$201,MATCH($AC113,[3]标准单位!$A$2:$A$201,0))*AE113)/(1-AE113))</f>
        <v>0</v>
      </c>
      <c r="AE113" s="37">
        <f t="shared" si="107"/>
        <v>0</v>
      </c>
      <c r="AF113" s="83">
        <f>AG113/AG$5</f>
        <v>0.877336656578244</v>
      </c>
      <c r="AG113" s="37">
        <f t="shared" si="104"/>
        <v>164.26666666666699</v>
      </c>
      <c r="AH113" s="37">
        <f t="array" ref="AH113">INDEX([4]Sheet1!H$2:H$36,MATCH($H113,[4]Sheet1!$A$2:$A$36,0))</f>
        <v>2</v>
      </c>
      <c r="AI113">
        <f>INDEX([4]Sheet1!T$2:T$36,MATCH($H113,[4]Sheet1!$A$2:$A$36,0))</f>
        <v>0</v>
      </c>
      <c r="AJ113">
        <f>INDEX([4]Sheet1!U$2:U$36,MATCH($H113,[4]Sheet1!$A$2:$A$36,0))</f>
        <v>10</v>
      </c>
      <c r="AK113">
        <f>INDEX([4]Sheet1!V$2:V$36,MATCH($H113,[4]Sheet1!$A$2:$A$36,0))</f>
        <v>0</v>
      </c>
      <c r="AL113">
        <f>INDEX([4]Sheet1!W$2:W$36,MATCH($H113,[4]Sheet1!$A$2:$A$36,0))</f>
        <v>30</v>
      </c>
      <c r="AM113" s="2">
        <f>INDEX([4]Sheet1!N$2:N$36,MATCH($H113,[4]Sheet1!$A$2:$A$36,0))</f>
        <v>4500</v>
      </c>
      <c r="AN113" s="2" t="str">
        <f>INDEX([4]Sheet1!O$2:O$36,MATCH($H113,[4]Sheet1!$A$2:$A$36,0))</f>
        <v/>
      </c>
    </row>
    <row r="114" spans="1:40" ht="14.25">
      <c r="A114" s="11">
        <v>1007</v>
      </c>
      <c r="B114" s="78">
        <v>3</v>
      </c>
      <c r="C114" s="78" t="str">
        <f t="shared" si="67"/>
        <v>{10113,7},{21007,8}</v>
      </c>
      <c r="D114" s="78">
        <v>10000</v>
      </c>
      <c r="E114" s="79">
        <v>25</v>
      </c>
      <c r="F114" s="78" t="str">
        <f t="shared" si="68"/>
        <v>{1,1240},{2,469},{6,397}</v>
      </c>
      <c r="G114" s="78">
        <f t="shared" si="105"/>
        <v>1</v>
      </c>
      <c r="H114" s="11" t="s">
        <v>196</v>
      </c>
      <c r="I114" s="37">
        <f t="array" ref="I114">INDEX([1]英雄界面!$I$4:$I$41,MATCH(A114,[1]英雄界面!$A$4:$A$41,0))</f>
        <v>50</v>
      </c>
      <c r="J114" s="37">
        <f t="shared" ref="J114:J123" si="112">1</f>
        <v>1</v>
      </c>
      <c r="K114" s="37">
        <f>CHOOSE(J114,INDEX([2]勋章!$I$7:$I$24,MATCH($B114,[2]勋章!$G$7:$G$24,0)),INDEX([2]勋章!$M$7:$M$24,MATCH($B114,[2]勋章!$G$7:$G$24,0)),INDEX([2]勋章!$P$7:$P$24,MATCH($B114,[2]勋章!$G$7:$G$24,0)),INDEX([2]勋章!$S$7:$S$24,MATCH($B114,[2]勋章!$G$7:$G$24,0)))</f>
        <v>10113</v>
      </c>
      <c r="L114" s="37">
        <f t="array" ref="L114">INDEX([2]图纸掉落!$H$4:$H$38,MATCH(H114,[2]图纸掉落!$G$4:$G$38,0))</f>
        <v>21007</v>
      </c>
      <c r="M114" s="37">
        <f t="shared" si="110"/>
        <v>7</v>
      </c>
      <c r="N114" s="37">
        <f t="shared" si="87"/>
        <v>8</v>
      </c>
      <c r="O114" s="47">
        <f>INDEX([1]英雄界面!$J$4:$J$41,MATCH(A114,[1]英雄界面!$A$4:$A$41,0))/2</f>
        <v>1.5</v>
      </c>
      <c r="P114" s="37">
        <f t="shared" si="88"/>
        <v>1.4</v>
      </c>
      <c r="Q114" s="37">
        <f>INT(INDEX([1]等级属性!B$4:B$203,MATCH($AC114,[1]等级属性!$A$4:$A$203,0))*V114/10000)</f>
        <v>335</v>
      </c>
      <c r="R114" s="37">
        <f>INT(INDEX([1]等级属性!C$4:C$203,MATCH($AC114,[1]等级属性!$A$4:$A$203,0))*W114/10000)</f>
        <v>0</v>
      </c>
      <c r="S114" s="37">
        <f>INT(INDEX([1]等级属性!D$4:D$203,MATCH($AC114,[1]等级属性!$A$4:$A$203,0))*X114/10000)</f>
        <v>886</v>
      </c>
      <c r="T114" s="37">
        <f>INT(INDEX([1]等级属性!E$4:E$203,MATCH($AC114,[1]等级属性!$A$4:$A$203,0))*Y114/10000)</f>
        <v>284</v>
      </c>
      <c r="U114" s="37"/>
      <c r="V114" s="37">
        <f t="array" ref="V114">INDEX(单位特点规划!D$2:D$37,MATCH($A114,单位特点规划!$A$2:$A$37,0))</f>
        <v>15300</v>
      </c>
      <c r="W114" s="37">
        <f t="array" ref="W114">INDEX(单位特点规划!E$2:E$37,MATCH($A114,单位特点规划!$A$2:$A$37,0))</f>
        <v>0</v>
      </c>
      <c r="X114" s="37">
        <f t="array" ref="X114">INDEX(单位特点规划!F$2:F$37,MATCH($A114,单位特点规划!$A$2:$A$37,0))</f>
        <v>13500</v>
      </c>
      <c r="Y114" s="37">
        <f t="array" ref="Y114">INDEX(单位特点规划!G$2:G$37,MATCH($A114,单位特点规划!$A$2:$A$37,0))</f>
        <v>18700</v>
      </c>
      <c r="Z114" s="37"/>
      <c r="AA114" s="37">
        <f t="shared" ref="AA114" si="113">1/0.765</f>
        <v>1.3071895424836599</v>
      </c>
      <c r="AB114" s="37">
        <f>INT(INDEX([3]进阶属性!$C$2:$C$19,MATCH(B114,[3]进阶属性!$A$2:$A$19,0))/2*AH114)</f>
        <v>507</v>
      </c>
      <c r="AC114" s="37">
        <f t="shared" si="90"/>
        <v>30</v>
      </c>
      <c r="AD114" s="37">
        <f>INT((INDEX([3]标准单位!$J$2:$J$201,MATCH($AC114,[3]标准单位!$A$2:$A$201,0))*AE114)/(1-AE114))</f>
        <v>0</v>
      </c>
      <c r="AE114" s="37">
        <f t="shared" si="107"/>
        <v>0</v>
      </c>
      <c r="AF114" s="83">
        <f>AG114/AG$6</f>
        <v>0.87719916700939404</v>
      </c>
      <c r="AG114" s="37">
        <f t="shared" si="104"/>
        <v>213.28888888888901</v>
      </c>
      <c r="AH114" s="37">
        <f t="array" ref="AH114">INDEX([4]Sheet1!H$2:H$36,MATCH($H114,[4]Sheet1!$A$2:$A$36,0))</f>
        <v>2</v>
      </c>
      <c r="AI114">
        <f>INDEX([4]Sheet1!T$2:T$36,MATCH($H114,[4]Sheet1!$A$2:$A$36,0))</f>
        <v>0</v>
      </c>
      <c r="AJ114">
        <f>INDEX([4]Sheet1!U$2:U$36,MATCH($H114,[4]Sheet1!$A$2:$A$36,0))</f>
        <v>10</v>
      </c>
      <c r="AK114">
        <f>INDEX([4]Sheet1!V$2:V$36,MATCH($H114,[4]Sheet1!$A$2:$A$36,0))</f>
        <v>0</v>
      </c>
      <c r="AL114">
        <f>INDEX([4]Sheet1!W$2:W$36,MATCH($H114,[4]Sheet1!$A$2:$A$36,0))</f>
        <v>30</v>
      </c>
      <c r="AM114" s="2">
        <f>INDEX([4]Sheet1!N$2:N$36,MATCH($H114,[4]Sheet1!$A$2:$A$36,0))</f>
        <v>4500</v>
      </c>
      <c r="AN114" s="2" t="str">
        <f>INDEX([4]Sheet1!O$2:O$36,MATCH($H114,[4]Sheet1!$A$2:$A$36,0))</f>
        <v/>
      </c>
    </row>
    <row r="115" spans="1:40" ht="14.25">
      <c r="A115" s="11">
        <v>1007</v>
      </c>
      <c r="B115" s="78">
        <v>4</v>
      </c>
      <c r="C115" s="78" t="str">
        <f t="shared" si="67"/>
        <v>{10114,10},{21007,12}</v>
      </c>
      <c r="D115" s="78">
        <v>80000</v>
      </c>
      <c r="E115" s="79">
        <v>28</v>
      </c>
      <c r="F115" s="78" t="str">
        <f t="shared" si="68"/>
        <v>{1,1320},{2,499},{6,417}</v>
      </c>
      <c r="G115" s="78">
        <f t="shared" ref="G115:G124" si="114">1</f>
        <v>1</v>
      </c>
      <c r="H115" s="11" t="s">
        <v>196</v>
      </c>
      <c r="I115" s="37">
        <f t="array" ref="I115">INDEX([1]英雄界面!$I$4:$I$41,MATCH(A115,[1]英雄界面!$A$4:$A$41,0))</f>
        <v>50</v>
      </c>
      <c r="J115" s="37">
        <f t="shared" si="112"/>
        <v>1</v>
      </c>
      <c r="K115" s="37">
        <f>CHOOSE(J115,INDEX([2]勋章!$I$7:$I$24,MATCH($B115,[2]勋章!$G$7:$G$24,0)),INDEX([2]勋章!$M$7:$M$24,MATCH($B115,[2]勋章!$G$7:$G$24,0)),INDEX([2]勋章!$P$7:$P$24,MATCH($B115,[2]勋章!$G$7:$G$24,0)),INDEX([2]勋章!$S$7:$S$24,MATCH($B115,[2]勋章!$G$7:$G$24,0)))</f>
        <v>10114</v>
      </c>
      <c r="L115" s="37">
        <f t="array" ref="L115">INDEX([2]图纸掉落!$H$4:$H$38,MATCH(H115,[2]图纸掉落!$G$4:$G$38,0))</f>
        <v>21007</v>
      </c>
      <c r="M115" s="37">
        <f t="shared" si="110"/>
        <v>10</v>
      </c>
      <c r="N115" s="37">
        <f t="shared" si="87"/>
        <v>12</v>
      </c>
      <c r="O115" s="47">
        <f>INDEX([1]英雄界面!$J$4:$J$41,MATCH(A115,[1]英雄界面!$A$4:$A$41,0))/2</f>
        <v>1.5</v>
      </c>
      <c r="P115" s="37">
        <f t="shared" si="88"/>
        <v>1.3</v>
      </c>
      <c r="Q115" s="37">
        <f>INT(INDEX([1]等级属性!B$4:B$203,MATCH($AC115,[1]等级属性!$A$4:$A$203,0))*V115/10000)</f>
        <v>384</v>
      </c>
      <c r="R115" s="37">
        <f>INT(INDEX([1]等级属性!C$4:C$203,MATCH($AC115,[1]等级属性!$A$4:$A$203,0))*W115/10000)</f>
        <v>0</v>
      </c>
      <c r="S115" s="37">
        <f>INT(INDEX([1]等级属性!D$4:D$203,MATCH($AC115,[1]等级属性!$A$4:$A$203,0))*X115/10000)</f>
        <v>1016</v>
      </c>
      <c r="T115" s="37">
        <f>INT(INDEX([1]等级属性!E$4:E$203,MATCH($AC115,[1]等级属性!$A$4:$A$203,0))*Y115/10000)</f>
        <v>321</v>
      </c>
      <c r="U115" s="37"/>
      <c r="V115" s="37">
        <f t="array" ref="V115">INDEX(单位特点规划!D$2:D$37,MATCH($A115,单位特点规划!$A$2:$A$37,0))</f>
        <v>15300</v>
      </c>
      <c r="W115" s="37">
        <f t="array" ref="W115">INDEX(单位特点规划!E$2:E$37,MATCH($A115,单位特点规划!$A$2:$A$37,0))</f>
        <v>0</v>
      </c>
      <c r="X115" s="37">
        <f t="array" ref="X115">INDEX(单位特点规划!F$2:F$37,MATCH($A115,单位特点规划!$A$2:$A$37,0))</f>
        <v>13500</v>
      </c>
      <c r="Y115" s="37">
        <f t="array" ref="Y115">INDEX(单位特点规划!G$2:G$37,MATCH($A115,单位特点规划!$A$2:$A$37,0))</f>
        <v>18700</v>
      </c>
      <c r="Z115" s="37"/>
      <c r="AA115" s="37">
        <f t="shared" ref="AA115" si="115">1/0.765</f>
        <v>1.3071895424836599</v>
      </c>
      <c r="AB115" s="37">
        <f>INT(INDEX([3]进阶属性!$C$2:$C$19,MATCH(B115,[3]进阶属性!$A$2:$A$19,0))/2*AH115)</f>
        <v>657</v>
      </c>
      <c r="AC115" s="37">
        <f t="shared" si="90"/>
        <v>35</v>
      </c>
      <c r="AD115" s="37">
        <f>INT((INDEX([3]标准单位!$J$2:$J$201,MATCH($AC115,[3]标准单位!$A$2:$A$201,0))*AE115)/(1-AE115))</f>
        <v>0</v>
      </c>
      <c r="AE115" s="37">
        <f t="shared" ref="AE115:AE124" si="116">0</f>
        <v>0</v>
      </c>
      <c r="AF115" s="83">
        <f>AG115/AG$7</f>
        <v>0.87703599781001895</v>
      </c>
      <c r="AG115" s="37">
        <f t="shared" si="104"/>
        <v>244.1</v>
      </c>
      <c r="AH115" s="37">
        <f t="array" ref="AH115">INDEX([4]Sheet1!H$2:H$36,MATCH($H115,[4]Sheet1!$A$2:$A$36,0))</f>
        <v>2</v>
      </c>
      <c r="AI115">
        <f>INDEX([4]Sheet1!T$2:T$36,MATCH($H115,[4]Sheet1!$A$2:$A$36,0))</f>
        <v>0</v>
      </c>
      <c r="AJ115">
        <f>INDEX([4]Sheet1!U$2:U$36,MATCH($H115,[4]Sheet1!$A$2:$A$36,0))</f>
        <v>10</v>
      </c>
      <c r="AK115">
        <f>INDEX([4]Sheet1!V$2:V$36,MATCH($H115,[4]Sheet1!$A$2:$A$36,0))</f>
        <v>0</v>
      </c>
      <c r="AL115">
        <f>INDEX([4]Sheet1!W$2:W$36,MATCH($H115,[4]Sheet1!$A$2:$A$36,0))</f>
        <v>30</v>
      </c>
      <c r="AM115" s="2">
        <f>INDEX([4]Sheet1!N$2:N$36,MATCH($H115,[4]Sheet1!$A$2:$A$36,0))</f>
        <v>4500</v>
      </c>
      <c r="AN115" s="2" t="str">
        <f>INDEX([4]Sheet1!O$2:O$36,MATCH($H115,[4]Sheet1!$A$2:$A$36,0))</f>
        <v/>
      </c>
    </row>
    <row r="116" spans="1:40" ht="14.25">
      <c r="A116" s="11">
        <v>1007</v>
      </c>
      <c r="B116" s="78">
        <v>5</v>
      </c>
      <c r="C116" s="78" t="str">
        <f t="shared" si="67"/>
        <v>{10115,15},{21007,15}</v>
      </c>
      <c r="D116" s="78">
        <v>150000</v>
      </c>
      <c r="E116" s="79">
        <v>35</v>
      </c>
      <c r="F116" s="78" t="str">
        <f t="shared" si="68"/>
        <v>{1,1380},{2,520},{6,436}</v>
      </c>
      <c r="G116" s="78">
        <f t="shared" si="114"/>
        <v>1</v>
      </c>
      <c r="H116" s="11" t="s">
        <v>196</v>
      </c>
      <c r="I116" s="37">
        <f t="array" ref="I116">INDEX([1]英雄界面!$I$4:$I$41,MATCH(A116,[1]英雄界面!$A$4:$A$41,0))</f>
        <v>50</v>
      </c>
      <c r="J116" s="37">
        <f t="shared" si="112"/>
        <v>1</v>
      </c>
      <c r="K116" s="37">
        <f>CHOOSE(J116,INDEX([2]勋章!$I$7:$I$24,MATCH($B116,[2]勋章!$G$7:$G$24,0)),INDEX([2]勋章!$M$7:$M$24,MATCH($B116,[2]勋章!$G$7:$G$24,0)),INDEX([2]勋章!$P$7:$P$24,MATCH($B116,[2]勋章!$G$7:$G$24,0)),INDEX([2]勋章!$S$7:$S$24,MATCH($B116,[2]勋章!$G$7:$G$24,0)))</f>
        <v>10115</v>
      </c>
      <c r="L116" s="37">
        <f t="array" ref="L116">INDEX([2]图纸掉落!$H$4:$H$38,MATCH(H116,[2]图纸掉落!$G$4:$G$38,0))</f>
        <v>21007</v>
      </c>
      <c r="M116" s="37">
        <f t="shared" si="110"/>
        <v>15</v>
      </c>
      <c r="N116" s="37">
        <f t="shared" si="87"/>
        <v>15</v>
      </c>
      <c r="O116" s="47">
        <f>INDEX([1]英雄界面!$J$4:$J$41,MATCH(A116,[1]英雄界面!$A$4:$A$41,0))/2</f>
        <v>1.5</v>
      </c>
      <c r="P116" s="37">
        <f t="shared" si="88"/>
        <v>1.2</v>
      </c>
      <c r="Q116" s="37">
        <f>INT(INDEX([1]等级属性!B$4:B$203,MATCH($AC116,[1]等级属性!$A$4:$A$203,0))*V116/10000)</f>
        <v>434</v>
      </c>
      <c r="R116" s="37">
        <f>INT(INDEX([1]等级属性!C$4:C$203,MATCH($AC116,[1]等级属性!$A$4:$A$203,0))*W116/10000)</f>
        <v>0</v>
      </c>
      <c r="S116" s="37">
        <f>INT(INDEX([1]等级属性!D$4:D$203,MATCH($AC116,[1]等级属性!$A$4:$A$203,0))*X116/10000)</f>
        <v>1150</v>
      </c>
      <c r="T116" s="37">
        <f>INT(INDEX([1]等级属性!E$4:E$203,MATCH($AC116,[1]等级属性!$A$4:$A$203,0))*Y116/10000)</f>
        <v>364</v>
      </c>
      <c r="U116" s="37"/>
      <c r="V116" s="37">
        <f t="array" ref="V116">INDEX(单位特点规划!D$2:D$37,MATCH($A116,单位特点规划!$A$2:$A$37,0))</f>
        <v>15300</v>
      </c>
      <c r="W116" s="37">
        <f t="array" ref="W116">INDEX(单位特点规划!E$2:E$37,MATCH($A116,单位特点规划!$A$2:$A$37,0))</f>
        <v>0</v>
      </c>
      <c r="X116" s="37">
        <f t="array" ref="X116">INDEX(单位特点规划!F$2:F$37,MATCH($A116,单位特点规划!$A$2:$A$37,0))</f>
        <v>13500</v>
      </c>
      <c r="Y116" s="37">
        <f t="array" ref="Y116">INDEX(单位特点规划!G$2:G$37,MATCH($A116,单位特点规划!$A$2:$A$37,0))</f>
        <v>18700</v>
      </c>
      <c r="Z116" s="37"/>
      <c r="AA116" s="37">
        <f t="shared" ref="AA116" si="117">1/0.765</f>
        <v>1.3071895424836599</v>
      </c>
      <c r="AB116" s="37">
        <f>INT(INDEX([3]进阶属性!$C$2:$C$19,MATCH(B116,[3]进阶属性!$A$2:$A$19,0))/2*AH116)</f>
        <v>852</v>
      </c>
      <c r="AC116" s="37">
        <f t="shared" si="90"/>
        <v>40</v>
      </c>
      <c r="AD116" s="37">
        <f>INT((INDEX([3]标准单位!$J$2:$J$201,MATCH($AC116,[3]标准单位!$A$2:$A$201,0))*AE116)/(1-AE116))</f>
        <v>0</v>
      </c>
      <c r="AE116" s="37">
        <f t="shared" si="116"/>
        <v>0</v>
      </c>
      <c r="AF116" s="83">
        <f>AG116/AG$8</f>
        <v>0.87737285145420596</v>
      </c>
      <c r="AG116" s="37">
        <f t="shared" si="104"/>
        <v>276.28888888888901</v>
      </c>
      <c r="AH116" s="37">
        <f t="array" ref="AH116">INDEX([4]Sheet1!H$2:H$36,MATCH($H116,[4]Sheet1!$A$2:$A$36,0))</f>
        <v>2</v>
      </c>
      <c r="AI116">
        <f>INDEX([4]Sheet1!T$2:T$36,MATCH($H116,[4]Sheet1!$A$2:$A$36,0))</f>
        <v>0</v>
      </c>
      <c r="AJ116">
        <f>INDEX([4]Sheet1!U$2:U$36,MATCH($H116,[4]Sheet1!$A$2:$A$36,0))</f>
        <v>10</v>
      </c>
      <c r="AK116">
        <f>INDEX([4]Sheet1!V$2:V$36,MATCH($H116,[4]Sheet1!$A$2:$A$36,0))</f>
        <v>0</v>
      </c>
      <c r="AL116">
        <f>INDEX([4]Sheet1!W$2:W$36,MATCH($H116,[4]Sheet1!$A$2:$A$36,0))</f>
        <v>30</v>
      </c>
      <c r="AM116" s="2">
        <f>INDEX([4]Sheet1!N$2:N$36,MATCH($H116,[4]Sheet1!$A$2:$A$36,0))</f>
        <v>4500</v>
      </c>
      <c r="AN116" s="2" t="str">
        <f>INDEX([4]Sheet1!O$2:O$36,MATCH($H116,[4]Sheet1!$A$2:$A$36,0))</f>
        <v/>
      </c>
    </row>
    <row r="117" spans="1:40" ht="14.25">
      <c r="A117" s="11">
        <v>1007</v>
      </c>
      <c r="B117" s="78">
        <v>6</v>
      </c>
      <c r="C117" s="78" t="str">
        <f t="shared" si="67"/>
        <v>{10116,20},{21007,16}</v>
      </c>
      <c r="D117" s="78">
        <v>250000</v>
      </c>
      <c r="E117" s="79">
        <v>40</v>
      </c>
      <c r="F117" s="78" t="str">
        <f t="shared" si="68"/>
        <v>{1,1452},{2,547},{6,462}</v>
      </c>
      <c r="G117" s="78">
        <f t="shared" si="114"/>
        <v>1</v>
      </c>
      <c r="H117" s="11" t="s">
        <v>196</v>
      </c>
      <c r="I117" s="37">
        <f t="array" ref="I117">INDEX([1]英雄界面!$I$4:$I$41,MATCH(A117,[1]英雄界面!$A$4:$A$41,0))</f>
        <v>50</v>
      </c>
      <c r="J117" s="37">
        <f t="shared" si="112"/>
        <v>1</v>
      </c>
      <c r="K117" s="37">
        <f>CHOOSE(J117,INDEX([2]勋章!$I$7:$I$24,MATCH($B117,[2]勋章!$G$7:$G$24,0)),INDEX([2]勋章!$M$7:$M$24,MATCH($B117,[2]勋章!$G$7:$G$24,0)),INDEX([2]勋章!$P$7:$P$24,MATCH($B117,[2]勋章!$G$7:$G$24,0)),INDEX([2]勋章!$S$7:$S$24,MATCH($B117,[2]勋章!$G$7:$G$24,0)))</f>
        <v>10116</v>
      </c>
      <c r="L117" s="37">
        <f t="array" ref="L117">INDEX([2]图纸掉落!$H$4:$H$38,MATCH(H117,[2]图纸掉落!$G$4:$G$38,0))</f>
        <v>21007</v>
      </c>
      <c r="M117" s="37">
        <f t="shared" si="110"/>
        <v>20</v>
      </c>
      <c r="N117" s="37">
        <f t="shared" si="87"/>
        <v>16</v>
      </c>
      <c r="O117" s="47">
        <f>INDEX([1]英雄界面!$J$4:$J$41,MATCH(A117,[1]英雄界面!$A$4:$A$41,0))/2</f>
        <v>1.5</v>
      </c>
      <c r="P117" s="37">
        <f t="shared" si="88"/>
        <v>1.1000000000000001</v>
      </c>
      <c r="Q117" s="37">
        <f>INT(INDEX([1]等级属性!B$4:B$203,MATCH($AC117,[1]等级属性!$A$4:$A$203,0))*V117/10000)</f>
        <v>498</v>
      </c>
      <c r="R117" s="37">
        <f>INT(INDEX([1]等级属性!C$4:C$203,MATCH($AC117,[1]等级属性!$A$4:$A$203,0))*W117/10000)</f>
        <v>0</v>
      </c>
      <c r="S117" s="37">
        <f>INT(INDEX([1]等级属性!D$4:D$203,MATCH($AC117,[1]等级属性!$A$4:$A$203,0))*X117/10000)</f>
        <v>1320</v>
      </c>
      <c r="T117" s="37">
        <f>INT(INDEX([1]等级属性!E$4:E$203,MATCH($AC117,[1]等级属性!$A$4:$A$203,0))*Y117/10000)</f>
        <v>420</v>
      </c>
      <c r="U117" s="37"/>
      <c r="V117" s="37">
        <f t="array" ref="V117">INDEX(单位特点规划!D$2:D$37,MATCH($A117,单位特点规划!$A$2:$A$37,0))</f>
        <v>15300</v>
      </c>
      <c r="W117" s="37">
        <f t="array" ref="W117">INDEX(单位特点规划!E$2:E$37,MATCH($A117,单位特点规划!$A$2:$A$37,0))</f>
        <v>0</v>
      </c>
      <c r="X117" s="37">
        <f t="array" ref="X117">INDEX(单位特点规划!F$2:F$37,MATCH($A117,单位特点规划!$A$2:$A$37,0))</f>
        <v>13500</v>
      </c>
      <c r="Y117" s="37">
        <f t="array" ref="Y117">INDEX(单位特点规划!G$2:G$37,MATCH($A117,单位特点规划!$A$2:$A$37,0))</f>
        <v>18700</v>
      </c>
      <c r="Z117" s="37"/>
      <c r="AA117" s="37">
        <f t="shared" ref="AA117:AA122" si="118">1/0.765</f>
        <v>1.3071895424836599</v>
      </c>
      <c r="AB117" s="37">
        <f>INT(INDEX([3]进阶属性!$C$2:$C$19,MATCH(B117,[3]进阶属性!$A$2:$A$19,0))/2*AH117)</f>
        <v>1107</v>
      </c>
      <c r="AC117" s="37">
        <f t="shared" si="90"/>
        <v>45</v>
      </c>
      <c r="AD117" s="37">
        <f>INT((INDEX([3]标准单位!$J$2:$J$201,MATCH($AC117,[3]标准单位!$A$2:$A$201,0))*AE117)/(1-AE117))</f>
        <v>0</v>
      </c>
      <c r="AE117" s="37">
        <f t="shared" si="116"/>
        <v>0</v>
      </c>
      <c r="AF117" s="83">
        <f>AG117/AG$9</f>
        <v>0.87700365856868401</v>
      </c>
      <c r="AG117" s="37">
        <f t="shared" si="104"/>
        <v>317.33333333333297</v>
      </c>
      <c r="AH117" s="37">
        <f t="array" ref="AH117">INDEX([4]Sheet1!H$2:H$36,MATCH($H117,[4]Sheet1!$A$2:$A$36,0))</f>
        <v>2</v>
      </c>
      <c r="AI117">
        <f>INDEX([4]Sheet1!T$2:T$36,MATCH($H117,[4]Sheet1!$A$2:$A$36,0))</f>
        <v>0</v>
      </c>
      <c r="AJ117">
        <f>INDEX([4]Sheet1!U$2:U$36,MATCH($H117,[4]Sheet1!$A$2:$A$36,0))</f>
        <v>10</v>
      </c>
      <c r="AK117">
        <f>INDEX([4]Sheet1!V$2:V$36,MATCH($H117,[4]Sheet1!$A$2:$A$36,0))</f>
        <v>0</v>
      </c>
      <c r="AL117">
        <f>INDEX([4]Sheet1!W$2:W$36,MATCH($H117,[4]Sheet1!$A$2:$A$36,0))</f>
        <v>30</v>
      </c>
      <c r="AM117" s="2">
        <f>INDEX([4]Sheet1!N$2:N$36,MATCH($H117,[4]Sheet1!$A$2:$A$36,0))</f>
        <v>4500</v>
      </c>
      <c r="AN117" s="2" t="str">
        <f>INDEX([4]Sheet1!O$2:O$36,MATCH($H117,[4]Sheet1!$A$2:$A$36,0))</f>
        <v/>
      </c>
    </row>
    <row r="118" spans="1:40" ht="14.25">
      <c r="A118" s="11">
        <v>1007</v>
      </c>
      <c r="B118" s="78">
        <v>7</v>
      </c>
      <c r="C118" s="78" t="str">
        <f t="shared" si="67"/>
        <v>{10117,22},{21007,26}</v>
      </c>
      <c r="D118" s="78">
        <v>300000</v>
      </c>
      <c r="E118" s="79">
        <v>45</v>
      </c>
      <c r="F118" s="78" t="str">
        <f t="shared" si="68"/>
        <v>{1,1494},{2,564},{6,478}</v>
      </c>
      <c r="G118" s="78">
        <f t="shared" si="114"/>
        <v>1</v>
      </c>
      <c r="H118" s="11" t="s">
        <v>196</v>
      </c>
      <c r="I118" s="37">
        <f t="array" ref="I118">INDEX([1]英雄界面!$I$4:$I$41,MATCH(A118,[1]英雄界面!$A$4:$A$41,0))</f>
        <v>50</v>
      </c>
      <c r="J118" s="37">
        <f t="shared" si="112"/>
        <v>1</v>
      </c>
      <c r="K118" s="37">
        <f>CHOOSE(J118,INDEX([2]勋章!$I$7:$I$24,MATCH($B118,[2]勋章!$G$7:$G$24,0)),INDEX([2]勋章!$M$7:$M$24,MATCH($B118,[2]勋章!$G$7:$G$24,0)),INDEX([2]勋章!$P$7:$P$24,MATCH($B118,[2]勋章!$G$7:$G$24,0)),INDEX([2]勋章!$S$7:$S$24,MATCH($B118,[2]勋章!$G$7:$G$24,0)))</f>
        <v>10117</v>
      </c>
      <c r="L118" s="37">
        <f t="array" ref="L118">INDEX([2]图纸掉落!$H$4:$H$38,MATCH(H118,[2]图纸掉落!$G$4:$G$38,0))</f>
        <v>21007</v>
      </c>
      <c r="M118" s="37">
        <f t="shared" si="110"/>
        <v>22</v>
      </c>
      <c r="N118" s="37">
        <f t="shared" si="87"/>
        <v>26</v>
      </c>
      <c r="O118" s="47">
        <f>INDEX([1]英雄界面!$J$4:$J$41,MATCH(A118,[1]英雄界面!$A$4:$A$41,0))/2</f>
        <v>1.5</v>
      </c>
      <c r="P118" s="37">
        <f t="shared" si="88"/>
        <v>1</v>
      </c>
      <c r="Q118" s="37">
        <f>INT(INDEX([1]等级属性!B$4:B$203,MATCH($AC118,[1]等级属性!$A$4:$A$203,0))*V118/10000)</f>
        <v>564</v>
      </c>
      <c r="R118" s="37">
        <f>INT(INDEX([1]等级属性!C$4:C$203,MATCH($AC118,[1]等级属性!$A$4:$A$203,0))*W118/10000)</f>
        <v>0</v>
      </c>
      <c r="S118" s="37">
        <f>INT(INDEX([1]等级属性!D$4:D$203,MATCH($AC118,[1]等级属性!$A$4:$A$203,0))*X118/10000)</f>
        <v>1494</v>
      </c>
      <c r="T118" s="37">
        <f>INT(INDEX([1]等级属性!E$4:E$203,MATCH($AC118,[1]等级属性!$A$4:$A$203,0))*Y118/10000)</f>
        <v>478</v>
      </c>
      <c r="U118" s="37"/>
      <c r="V118" s="37">
        <f t="array" ref="V118">INDEX(单位特点规划!D$2:D$37,MATCH($A118,单位特点规划!$A$2:$A$37,0))</f>
        <v>15300</v>
      </c>
      <c r="W118" s="37">
        <f t="array" ref="W118">INDEX(单位特点规划!E$2:E$37,MATCH($A118,单位特点规划!$A$2:$A$37,0))</f>
        <v>0</v>
      </c>
      <c r="X118" s="37">
        <f t="array" ref="X118">INDEX(单位特点规划!F$2:F$37,MATCH($A118,单位特点规划!$A$2:$A$37,0))</f>
        <v>13500</v>
      </c>
      <c r="Y118" s="37">
        <f t="array" ref="Y118">INDEX(单位特点规划!G$2:G$37,MATCH($A118,单位特点规划!$A$2:$A$37,0))</f>
        <v>18700</v>
      </c>
      <c r="Z118" s="37"/>
      <c r="AA118" s="37">
        <f t="shared" si="118"/>
        <v>1.3071895424836599</v>
      </c>
      <c r="AB118" s="37">
        <f>INT(INDEX([3]进阶属性!$C$2:$C$19,MATCH(B118,[3]进阶属性!$A$2:$A$19,0))/2*AH118)</f>
        <v>1437</v>
      </c>
      <c r="AC118" s="37">
        <f t="shared" si="90"/>
        <v>50</v>
      </c>
      <c r="AD118" s="37">
        <f>INT((INDEX([3]标准单位!$J$2:$J$201,MATCH($AC118,[3]标准单位!$A$2:$A$201,0))*AE118)/(1-AE118))</f>
        <v>0</v>
      </c>
      <c r="AE118" s="37">
        <f t="shared" si="116"/>
        <v>0</v>
      </c>
      <c r="AF118" s="83">
        <f>AG118/AG$10</f>
        <v>0.877481750127865</v>
      </c>
      <c r="AG118" s="37">
        <f t="shared" si="104"/>
        <v>359.46666666666698</v>
      </c>
      <c r="AH118" s="37">
        <f t="array" ref="AH118">INDEX([4]Sheet1!H$2:H$36,MATCH($H118,[4]Sheet1!$A$2:$A$36,0))</f>
        <v>2</v>
      </c>
      <c r="AI118">
        <f>INDEX([4]Sheet1!T$2:T$36,MATCH($H118,[4]Sheet1!$A$2:$A$36,0))</f>
        <v>0</v>
      </c>
      <c r="AJ118">
        <f>INDEX([4]Sheet1!U$2:U$36,MATCH($H118,[4]Sheet1!$A$2:$A$36,0))</f>
        <v>10</v>
      </c>
      <c r="AK118">
        <f>INDEX([4]Sheet1!V$2:V$36,MATCH($H118,[4]Sheet1!$A$2:$A$36,0))</f>
        <v>0</v>
      </c>
      <c r="AL118">
        <f>INDEX([4]Sheet1!W$2:W$36,MATCH($H118,[4]Sheet1!$A$2:$A$36,0))</f>
        <v>30</v>
      </c>
      <c r="AM118" s="2">
        <f>INDEX([4]Sheet1!N$2:N$36,MATCH($H118,[4]Sheet1!$A$2:$A$36,0))</f>
        <v>4500</v>
      </c>
      <c r="AN118" s="2" t="str">
        <f>INDEX([4]Sheet1!O$2:O$36,MATCH($H118,[4]Sheet1!$A$2:$A$36,0))</f>
        <v/>
      </c>
    </row>
    <row r="119" spans="1:40" ht="14.25">
      <c r="A119" s="11">
        <v>1007</v>
      </c>
      <c r="B119" s="78">
        <v>8</v>
      </c>
      <c r="C119" s="78" t="str">
        <f t="shared" si="67"/>
        <v>{10118,25},{21007,29}</v>
      </c>
      <c r="D119" s="78">
        <v>350000</v>
      </c>
      <c r="E119" s="79">
        <v>50</v>
      </c>
      <c r="F119" s="78" t="str">
        <f t="shared" si="68"/>
        <v>{1,1717},{2,648},{6,547}</v>
      </c>
      <c r="G119" s="78">
        <f t="shared" si="114"/>
        <v>1</v>
      </c>
      <c r="H119" s="11" t="s">
        <v>196</v>
      </c>
      <c r="I119" s="37">
        <f t="array" ref="I119">INDEX([1]英雄界面!$I$4:$I$41,MATCH(A119,[1]英雄界面!$A$4:$A$41,0))</f>
        <v>50</v>
      </c>
      <c r="J119" s="37">
        <f t="shared" si="112"/>
        <v>1</v>
      </c>
      <c r="K119" s="37">
        <f>CHOOSE(J119,INDEX([2]勋章!$I$7:$I$24,MATCH($B119,[2]勋章!$G$7:$G$24,0)),INDEX([2]勋章!$M$7:$M$24,MATCH($B119,[2]勋章!$G$7:$G$24,0)),INDEX([2]勋章!$P$7:$P$24,MATCH($B119,[2]勋章!$G$7:$G$24,0)),INDEX([2]勋章!$S$7:$S$24,MATCH($B119,[2]勋章!$G$7:$G$24,0)))</f>
        <v>10118</v>
      </c>
      <c r="L119" s="37">
        <f t="array" ref="L119">INDEX([2]图纸掉落!$H$4:$H$38,MATCH(H119,[2]图纸掉落!$G$4:$G$38,0))</f>
        <v>21007</v>
      </c>
      <c r="M119" s="37">
        <f t="shared" si="110"/>
        <v>25</v>
      </c>
      <c r="N119" s="37">
        <f t="shared" si="87"/>
        <v>29</v>
      </c>
      <c r="O119" s="47">
        <f>INDEX([1]英雄界面!$J$4:$J$41,MATCH(A119,[1]英雄界面!$A$4:$A$41,0))/2</f>
        <v>1.5</v>
      </c>
      <c r="P119" s="37">
        <f t="shared" si="88"/>
        <v>1</v>
      </c>
      <c r="Q119" s="37">
        <f>INT(INDEX([1]等级属性!B$4:B$203,MATCH($AC119,[1]等级属性!$A$4:$A$203,0))*V119/10000)</f>
        <v>648</v>
      </c>
      <c r="R119" s="37">
        <f>INT(INDEX([1]等级属性!C$4:C$203,MATCH($AC119,[1]等级属性!$A$4:$A$203,0))*W119/10000)</f>
        <v>0</v>
      </c>
      <c r="S119" s="37">
        <f>INT(INDEX([1]等级属性!D$4:D$203,MATCH($AC119,[1]等级属性!$A$4:$A$203,0))*X119/10000)</f>
        <v>1717</v>
      </c>
      <c r="T119" s="37">
        <f>INT(INDEX([1]等级属性!E$4:E$203,MATCH($AC119,[1]等级属性!$A$4:$A$203,0))*Y119/10000)</f>
        <v>547</v>
      </c>
      <c r="U119" s="37"/>
      <c r="V119" s="37">
        <f t="array" ref="V119">INDEX(单位特点规划!D$2:D$37,MATCH($A119,单位特点规划!$A$2:$A$37,0))</f>
        <v>15300</v>
      </c>
      <c r="W119" s="37">
        <f t="array" ref="W119">INDEX(单位特点规划!E$2:E$37,MATCH($A119,单位特点规划!$A$2:$A$37,0))</f>
        <v>0</v>
      </c>
      <c r="X119" s="37">
        <f t="array" ref="X119">INDEX(单位特点规划!F$2:F$37,MATCH($A119,单位特点规划!$A$2:$A$37,0))</f>
        <v>13500</v>
      </c>
      <c r="Y119" s="37">
        <f t="array" ref="Y119">INDEX(单位特点规划!G$2:G$37,MATCH($A119,单位特点规划!$A$2:$A$37,0))</f>
        <v>18700</v>
      </c>
      <c r="Z119" s="37"/>
      <c r="AA119" s="37">
        <f t="shared" si="118"/>
        <v>1.3071895424836599</v>
      </c>
      <c r="AB119" s="37">
        <f>INT(INDEX([3]进阶属性!$C$2:$C$19,MATCH(B119,[3]进阶属性!$A$2:$A$19,0))/2*AH119)</f>
        <v>1866</v>
      </c>
      <c r="AC119" s="37">
        <f t="shared" si="90"/>
        <v>55</v>
      </c>
      <c r="AD119" s="37">
        <f>INT((INDEX([3]标准单位!$J$2:$J$201,MATCH($AC119,[3]标准单位!$A$2:$A$201,0))*AE119)/(1-AE119))</f>
        <v>0</v>
      </c>
      <c r="AE119" s="37">
        <f t="shared" si="116"/>
        <v>0</v>
      </c>
      <c r="AF119" s="83">
        <f>AG119/AG$11</f>
        <v>0.87708898150770898</v>
      </c>
      <c r="AG119" s="37">
        <f t="shared" si="104"/>
        <v>412.86666666666702</v>
      </c>
      <c r="AH119" s="37">
        <f t="array" ref="AH119">INDEX([4]Sheet1!H$2:H$36,MATCH($H119,[4]Sheet1!$A$2:$A$36,0))</f>
        <v>2</v>
      </c>
      <c r="AI119">
        <f>INDEX([4]Sheet1!T$2:T$36,MATCH($H119,[4]Sheet1!$A$2:$A$36,0))</f>
        <v>0</v>
      </c>
      <c r="AJ119">
        <f>INDEX([4]Sheet1!U$2:U$36,MATCH($H119,[4]Sheet1!$A$2:$A$36,0))</f>
        <v>10</v>
      </c>
      <c r="AK119">
        <f>INDEX([4]Sheet1!V$2:V$36,MATCH($H119,[4]Sheet1!$A$2:$A$36,0))</f>
        <v>0</v>
      </c>
      <c r="AL119">
        <f>INDEX([4]Sheet1!W$2:W$36,MATCH($H119,[4]Sheet1!$A$2:$A$36,0))</f>
        <v>30</v>
      </c>
      <c r="AM119" s="2">
        <f>INDEX([4]Sheet1!N$2:N$36,MATCH($H119,[4]Sheet1!$A$2:$A$36,0))</f>
        <v>4500</v>
      </c>
      <c r="AN119" s="2" t="str">
        <f>INDEX([4]Sheet1!O$2:O$36,MATCH($H119,[4]Sheet1!$A$2:$A$36,0))</f>
        <v/>
      </c>
    </row>
    <row r="120" spans="1:40" ht="14.25">
      <c r="A120" s="11">
        <v>1007</v>
      </c>
      <c r="B120" s="78">
        <v>9</v>
      </c>
      <c r="C120" s="78" t="str">
        <f t="shared" si="67"/>
        <v>{10119,27},{21007,30}</v>
      </c>
      <c r="D120" s="78">
        <v>400000</v>
      </c>
      <c r="E120" s="79">
        <v>55</v>
      </c>
      <c r="F120" s="78" t="str">
        <f t="shared" si="68"/>
        <v>{1,1939},{2,732},{6,618}</v>
      </c>
      <c r="G120" s="78">
        <f t="shared" si="114"/>
        <v>1</v>
      </c>
      <c r="H120" s="11" t="s">
        <v>196</v>
      </c>
      <c r="I120" s="37">
        <f t="array" ref="I120">INDEX([1]英雄界面!$I$4:$I$41,MATCH(A120,[1]英雄界面!$A$4:$A$41,0))</f>
        <v>50</v>
      </c>
      <c r="J120" s="37">
        <f t="shared" si="112"/>
        <v>1</v>
      </c>
      <c r="K120" s="37">
        <f>CHOOSE(J120,INDEX([2]勋章!$I$7:$I$24,MATCH($B120,[2]勋章!$G$7:$G$24,0)),INDEX([2]勋章!$M$7:$M$24,MATCH($B120,[2]勋章!$G$7:$G$24,0)),INDEX([2]勋章!$P$7:$P$24,MATCH($B120,[2]勋章!$G$7:$G$24,0)),INDEX([2]勋章!$S$7:$S$24,MATCH($B120,[2]勋章!$G$7:$G$24,0)))</f>
        <v>10119</v>
      </c>
      <c r="L120" s="37">
        <f t="array" ref="L120">INDEX([2]图纸掉落!$H$4:$H$38,MATCH(H120,[2]图纸掉落!$G$4:$G$38,0))</f>
        <v>21007</v>
      </c>
      <c r="M120" s="37">
        <f t="shared" si="110"/>
        <v>27</v>
      </c>
      <c r="N120" s="37">
        <f t="shared" si="87"/>
        <v>30</v>
      </c>
      <c r="O120" s="47">
        <f>INDEX([1]英雄界面!$J$4:$J$41,MATCH(A120,[1]英雄界面!$A$4:$A$41,0))/2</f>
        <v>1.5</v>
      </c>
      <c r="P120" s="37">
        <f t="shared" si="88"/>
        <v>1</v>
      </c>
      <c r="Q120" s="37">
        <f>INT(INDEX([1]等级属性!B$4:B$203,MATCH($AC120,[1]等级属性!$A$4:$A$203,0))*V120/10000)</f>
        <v>732</v>
      </c>
      <c r="R120" s="37">
        <f>INT(INDEX([1]等级属性!C$4:C$203,MATCH($AC120,[1]等级属性!$A$4:$A$203,0))*W120/10000)</f>
        <v>0</v>
      </c>
      <c r="S120" s="37">
        <f>INT(INDEX([1]等级属性!D$4:D$203,MATCH($AC120,[1]等级属性!$A$4:$A$203,0))*X120/10000)</f>
        <v>1939</v>
      </c>
      <c r="T120" s="37">
        <f>INT(INDEX([1]等级属性!E$4:E$203,MATCH($AC120,[1]等级属性!$A$4:$A$203,0))*Y120/10000)</f>
        <v>618</v>
      </c>
      <c r="U120" s="37"/>
      <c r="V120" s="37">
        <f t="array" ref="V120">INDEX(单位特点规划!D$2:D$37,MATCH($A120,单位特点规划!$A$2:$A$37,0))</f>
        <v>15300</v>
      </c>
      <c r="W120" s="37">
        <f t="array" ref="W120">INDEX(单位特点规划!E$2:E$37,MATCH($A120,单位特点规划!$A$2:$A$37,0))</f>
        <v>0</v>
      </c>
      <c r="X120" s="37">
        <f t="array" ref="X120">INDEX(单位特点规划!F$2:F$37,MATCH($A120,单位特点规划!$A$2:$A$37,0))</f>
        <v>13500</v>
      </c>
      <c r="Y120" s="37">
        <f t="array" ref="Y120">INDEX(单位特点规划!G$2:G$37,MATCH($A120,单位特点规划!$A$2:$A$37,0))</f>
        <v>18700</v>
      </c>
      <c r="Z120" s="37"/>
      <c r="AA120" s="37">
        <f t="shared" si="118"/>
        <v>1.3071895424836599</v>
      </c>
      <c r="AB120" s="37">
        <f>INT(INDEX([3]进阶属性!$C$2:$C$19,MATCH(B120,[3]进阶属性!$A$2:$A$19,0))/2*AH120)</f>
        <v>2424</v>
      </c>
      <c r="AC120" s="37">
        <f t="shared" si="90"/>
        <v>60</v>
      </c>
      <c r="AD120" s="37">
        <f>INT((INDEX([3]标准单位!$J$2:$J$201,MATCH($AC120,[3]标准单位!$A$2:$A$201,0))*AE120)/(1-AE120))</f>
        <v>0</v>
      </c>
      <c r="AE120" s="37">
        <f t="shared" si="116"/>
        <v>0</v>
      </c>
      <c r="AF120" s="83">
        <f>AG120/AG$12</f>
        <v>0.87676273872518695</v>
      </c>
      <c r="AG120" s="37">
        <f t="shared" si="104"/>
        <v>466.3</v>
      </c>
      <c r="AH120" s="37">
        <f t="array" ref="AH120">INDEX([4]Sheet1!H$2:H$36,MATCH($H120,[4]Sheet1!$A$2:$A$36,0))</f>
        <v>2</v>
      </c>
      <c r="AI120">
        <f>INDEX([4]Sheet1!T$2:T$36,MATCH($H120,[4]Sheet1!$A$2:$A$36,0))</f>
        <v>0</v>
      </c>
      <c r="AJ120">
        <f>INDEX([4]Sheet1!U$2:U$36,MATCH($H120,[4]Sheet1!$A$2:$A$36,0))</f>
        <v>10</v>
      </c>
      <c r="AK120">
        <f>INDEX([4]Sheet1!V$2:V$36,MATCH($H120,[4]Sheet1!$A$2:$A$36,0))</f>
        <v>0</v>
      </c>
      <c r="AL120">
        <f>INDEX([4]Sheet1!W$2:W$36,MATCH($H120,[4]Sheet1!$A$2:$A$36,0))</f>
        <v>30</v>
      </c>
      <c r="AM120" s="2">
        <f>INDEX([4]Sheet1!N$2:N$36,MATCH($H120,[4]Sheet1!$A$2:$A$36,0))</f>
        <v>4500</v>
      </c>
      <c r="AN120" s="2" t="str">
        <f>INDEX([4]Sheet1!O$2:O$36,MATCH($H120,[4]Sheet1!$A$2:$A$36,0))</f>
        <v/>
      </c>
    </row>
    <row r="121" spans="1:40" ht="14.25">
      <c r="A121" s="11">
        <v>1007</v>
      </c>
      <c r="B121" s="78">
        <v>10</v>
      </c>
      <c r="C121" s="78" t="str">
        <f t="shared" si="67"/>
        <v>{10120,30},{21007,45}</v>
      </c>
      <c r="D121" s="78">
        <v>450000</v>
      </c>
      <c r="E121" s="79">
        <v>60</v>
      </c>
      <c r="F121" s="78" t="str">
        <f t="shared" si="68"/>
        <v>{1,2227},{2,841},{6,712}</v>
      </c>
      <c r="G121" s="78">
        <f t="shared" si="114"/>
        <v>1</v>
      </c>
      <c r="H121" s="11" t="s">
        <v>196</v>
      </c>
      <c r="I121" s="37">
        <f t="array" ref="I121">INDEX([1]英雄界面!$I$4:$I$41,MATCH(A121,[1]英雄界面!$A$4:$A$41,0))</f>
        <v>50</v>
      </c>
      <c r="J121" s="37">
        <f t="shared" si="112"/>
        <v>1</v>
      </c>
      <c r="K121" s="37">
        <f>CHOOSE(J121,INDEX([2]勋章!$I$7:$I$24,MATCH($B121,[2]勋章!$G$7:$G$24,0)),INDEX([2]勋章!$M$7:$M$24,MATCH($B121,[2]勋章!$G$7:$G$24,0)),INDEX([2]勋章!$P$7:$P$24,MATCH($B121,[2]勋章!$G$7:$G$24,0)),INDEX([2]勋章!$S$7:$S$24,MATCH($B121,[2]勋章!$G$7:$G$24,0)))</f>
        <v>10120</v>
      </c>
      <c r="L121" s="37">
        <f t="array" ref="L121">INDEX([2]图纸掉落!$H$4:$H$38,MATCH(H121,[2]图纸掉落!$G$4:$G$38,0))</f>
        <v>21007</v>
      </c>
      <c r="M121" s="37">
        <f t="shared" si="110"/>
        <v>30</v>
      </c>
      <c r="N121" s="37">
        <f t="shared" si="87"/>
        <v>45</v>
      </c>
      <c r="O121" s="47">
        <f>INDEX([1]英雄界面!$J$4:$J$41,MATCH(A121,[1]英雄界面!$A$4:$A$41,0))/2</f>
        <v>1.5</v>
      </c>
      <c r="P121" s="37">
        <f t="shared" si="88"/>
        <v>1</v>
      </c>
      <c r="Q121" s="37">
        <f>INT(INDEX([1]等级属性!B$4:B$203,MATCH($AC121,[1]等级属性!$A$4:$A$203,0))*V121/10000)</f>
        <v>841</v>
      </c>
      <c r="R121" s="37">
        <f>INT(INDEX([1]等级属性!C$4:C$203,MATCH($AC121,[1]等级属性!$A$4:$A$203,0))*W121/10000)</f>
        <v>0</v>
      </c>
      <c r="S121" s="37">
        <f>INT(INDEX([1]等级属性!D$4:D$203,MATCH($AC121,[1]等级属性!$A$4:$A$203,0))*X121/10000)</f>
        <v>2227</v>
      </c>
      <c r="T121" s="37">
        <f>INT(INDEX([1]等级属性!E$4:E$203,MATCH($AC121,[1]等级属性!$A$4:$A$203,0))*Y121/10000)</f>
        <v>712</v>
      </c>
      <c r="U121" s="37"/>
      <c r="V121" s="37">
        <f t="array" ref="V121">INDEX(单位特点规划!D$2:D$37,MATCH($A121,单位特点规划!$A$2:$A$37,0))</f>
        <v>15300</v>
      </c>
      <c r="W121" s="37">
        <f t="array" ref="W121">INDEX(单位特点规划!E$2:E$37,MATCH($A121,单位特点规划!$A$2:$A$37,0))</f>
        <v>0</v>
      </c>
      <c r="X121" s="37">
        <f t="array" ref="X121">INDEX(单位特点规划!F$2:F$37,MATCH($A121,单位特点规划!$A$2:$A$37,0))</f>
        <v>13500</v>
      </c>
      <c r="Y121" s="37">
        <f t="array" ref="Y121">INDEX(单位特点规划!G$2:G$37,MATCH($A121,单位特点规划!$A$2:$A$37,0))</f>
        <v>18700</v>
      </c>
      <c r="Z121" s="37"/>
      <c r="AA121" s="37">
        <f t="shared" si="118"/>
        <v>1.3071895424836599</v>
      </c>
      <c r="AB121" s="37">
        <f>INT(INDEX([3]进阶属性!$C$2:$C$19,MATCH(B121,[3]进阶属性!$A$2:$A$19,0))/2*AH121)</f>
        <v>3150</v>
      </c>
      <c r="AC121" s="37">
        <f t="shared" si="90"/>
        <v>65</v>
      </c>
      <c r="AD121" s="37">
        <f>INT((INDEX([3]标准单位!$J$2:$J$201,MATCH($AC121,[3]标准单位!$A$2:$A$201,0))*AE121)/(1-AE121))</f>
        <v>0</v>
      </c>
      <c r="AE121" s="37">
        <f t="shared" si="116"/>
        <v>0</v>
      </c>
      <c r="AF121" s="83">
        <f>AG121/AG$13</f>
        <v>0.87728996275764903</v>
      </c>
      <c r="AG121" s="37">
        <f t="shared" si="104"/>
        <v>535.81111111111102</v>
      </c>
      <c r="AH121" s="37">
        <f t="array" ref="AH121">INDEX([4]Sheet1!H$2:H$36,MATCH($H121,[4]Sheet1!$A$2:$A$36,0))</f>
        <v>2</v>
      </c>
      <c r="AI121">
        <f>INDEX([4]Sheet1!T$2:T$36,MATCH($H121,[4]Sheet1!$A$2:$A$36,0))</f>
        <v>0</v>
      </c>
      <c r="AJ121">
        <f>INDEX([4]Sheet1!U$2:U$36,MATCH($H121,[4]Sheet1!$A$2:$A$36,0))</f>
        <v>10</v>
      </c>
      <c r="AK121">
        <f>INDEX([4]Sheet1!V$2:V$36,MATCH($H121,[4]Sheet1!$A$2:$A$36,0))</f>
        <v>0</v>
      </c>
      <c r="AL121">
        <f>INDEX([4]Sheet1!W$2:W$36,MATCH($H121,[4]Sheet1!$A$2:$A$36,0))</f>
        <v>30</v>
      </c>
      <c r="AM121" s="2">
        <f>INDEX([4]Sheet1!N$2:N$36,MATCH($H121,[4]Sheet1!$A$2:$A$36,0))</f>
        <v>4500</v>
      </c>
      <c r="AN121" s="2" t="str">
        <f>INDEX([4]Sheet1!O$2:O$36,MATCH($H121,[4]Sheet1!$A$2:$A$36,0))</f>
        <v/>
      </c>
    </row>
    <row r="122" spans="1:40" ht="14.25">
      <c r="A122" s="11">
        <v>1007</v>
      </c>
      <c r="B122" s="78">
        <v>11</v>
      </c>
      <c r="C122" s="78" t="str">
        <f t="shared" si="67"/>
        <v>{10121,32},{21007,61}</v>
      </c>
      <c r="D122" s="78">
        <v>500000</v>
      </c>
      <c r="E122" s="79">
        <v>65</v>
      </c>
      <c r="F122" s="78" t="str">
        <f t="shared" si="68"/>
        <v>{1,2519},{2,951},{6,805}</v>
      </c>
      <c r="G122" s="78">
        <f t="shared" si="114"/>
        <v>1</v>
      </c>
      <c r="H122" s="11" t="s">
        <v>196</v>
      </c>
      <c r="I122" s="37">
        <f t="array" ref="I122">INDEX([1]英雄界面!$I$4:$I$41,MATCH(A122,[1]英雄界面!$A$4:$A$41,0))</f>
        <v>50</v>
      </c>
      <c r="J122" s="37">
        <f t="shared" si="112"/>
        <v>1</v>
      </c>
      <c r="K122" s="37">
        <f>CHOOSE(J122,INDEX([2]勋章!$I$7:$I$24,MATCH($B122,[2]勋章!$G$7:$G$24,0)),INDEX([2]勋章!$M$7:$M$24,MATCH($B122,[2]勋章!$G$7:$G$24,0)),INDEX([2]勋章!$P$7:$P$24,MATCH($B122,[2]勋章!$G$7:$G$24,0)),INDEX([2]勋章!$S$7:$S$24,MATCH($B122,[2]勋章!$G$7:$G$24,0)))</f>
        <v>10121</v>
      </c>
      <c r="L122" s="37">
        <f t="array" ref="L122">INDEX([2]图纸掉落!$H$4:$H$38,MATCH(H122,[2]图纸掉落!$G$4:$G$38,0))</f>
        <v>21007</v>
      </c>
      <c r="M122" s="37">
        <f t="shared" si="110"/>
        <v>32</v>
      </c>
      <c r="N122" s="37">
        <f t="shared" si="87"/>
        <v>61</v>
      </c>
      <c r="O122" s="47">
        <f>INDEX([1]英雄界面!$J$4:$J$41,MATCH(A122,[1]英雄界面!$A$4:$A$41,0))/2</f>
        <v>1.5</v>
      </c>
      <c r="P122" s="37">
        <f t="shared" si="88"/>
        <v>1</v>
      </c>
      <c r="Q122" s="37">
        <f>INT(INDEX([1]等级属性!B$4:B$203,MATCH($AC122,[1]等级属性!$A$4:$A$203,0))*V122/10000)</f>
        <v>951</v>
      </c>
      <c r="R122" s="37">
        <f>INT(INDEX([1]等级属性!C$4:C$203,MATCH($AC122,[1]等级属性!$A$4:$A$203,0))*W122/10000)</f>
        <v>0</v>
      </c>
      <c r="S122" s="37">
        <f>INT(INDEX([1]等级属性!D$4:D$203,MATCH($AC122,[1]等级属性!$A$4:$A$203,0))*X122/10000)</f>
        <v>2519</v>
      </c>
      <c r="T122" s="37">
        <f>INT(INDEX([1]等级属性!E$4:E$203,MATCH($AC122,[1]等级属性!$A$4:$A$203,0))*Y122/10000)</f>
        <v>805</v>
      </c>
      <c r="U122" s="37"/>
      <c r="V122" s="37">
        <f t="array" ref="V122">INDEX(单位特点规划!D$2:D$37,MATCH($A122,单位特点规划!$A$2:$A$37,0))</f>
        <v>15300</v>
      </c>
      <c r="W122" s="37">
        <f t="array" ref="W122">INDEX(单位特点规划!E$2:E$37,MATCH($A122,单位特点规划!$A$2:$A$37,0))</f>
        <v>0</v>
      </c>
      <c r="X122" s="37">
        <f t="array" ref="X122">INDEX(单位特点规划!F$2:F$37,MATCH($A122,单位特点规划!$A$2:$A$37,0))</f>
        <v>13500</v>
      </c>
      <c r="Y122" s="37">
        <f t="array" ref="Y122">INDEX(单位特点规划!G$2:G$37,MATCH($A122,单位特点规划!$A$2:$A$37,0))</f>
        <v>18700</v>
      </c>
      <c r="Z122" s="37"/>
      <c r="AA122" s="37">
        <f t="shared" si="118"/>
        <v>1.3071895424836599</v>
      </c>
      <c r="AB122" s="37">
        <f>INT(INDEX([3]进阶属性!$C$2:$C$19,MATCH(B122,[3]进阶属性!$A$2:$A$19,0))/2*AH122)</f>
        <v>4095</v>
      </c>
      <c r="AC122" s="37">
        <f t="shared" si="90"/>
        <v>70</v>
      </c>
      <c r="AD122" s="37">
        <f>INT((INDEX([3]标准单位!$J$2:$J$201,MATCH($AC122,[3]标准单位!$A$2:$A$201,0))*AE122)/(1-AE122))</f>
        <v>0</v>
      </c>
      <c r="AE122" s="37">
        <f t="shared" si="116"/>
        <v>0</v>
      </c>
      <c r="AF122" s="83">
        <f>AG122/AG$14</f>
        <v>0.87734053994429595</v>
      </c>
      <c r="AG122" s="37">
        <f t="shared" si="104"/>
        <v>606</v>
      </c>
      <c r="AH122" s="37">
        <f t="array" ref="AH122">INDEX([4]Sheet1!H$2:H$36,MATCH($H122,[4]Sheet1!$A$2:$A$36,0))</f>
        <v>2</v>
      </c>
      <c r="AI122">
        <f>INDEX([4]Sheet1!T$2:T$36,MATCH($H122,[4]Sheet1!$A$2:$A$36,0))</f>
        <v>0</v>
      </c>
      <c r="AJ122">
        <f>INDEX([4]Sheet1!U$2:U$36,MATCH($H122,[4]Sheet1!$A$2:$A$36,0))</f>
        <v>10</v>
      </c>
      <c r="AK122">
        <f>INDEX([4]Sheet1!V$2:V$36,MATCH($H122,[4]Sheet1!$A$2:$A$36,0))</f>
        <v>0</v>
      </c>
      <c r="AL122">
        <f>INDEX([4]Sheet1!W$2:W$36,MATCH($H122,[4]Sheet1!$A$2:$A$36,0))</f>
        <v>30</v>
      </c>
      <c r="AM122" s="2">
        <f>INDEX([4]Sheet1!N$2:N$36,MATCH($H122,[4]Sheet1!$A$2:$A$36,0))</f>
        <v>4500</v>
      </c>
      <c r="AN122" s="2" t="str">
        <f>INDEX([4]Sheet1!O$2:O$36,MATCH($H122,[4]Sheet1!$A$2:$A$36,0))</f>
        <v/>
      </c>
    </row>
    <row r="123" spans="1:40" ht="14.25">
      <c r="A123" s="11">
        <v>1007</v>
      </c>
      <c r="B123" s="78">
        <v>12</v>
      </c>
      <c r="C123" s="78" t="str">
        <f t="shared" si="67"/>
        <v>{10122,35},{21007,66}</v>
      </c>
      <c r="D123" s="78">
        <v>550000</v>
      </c>
      <c r="E123" s="79">
        <v>70</v>
      </c>
      <c r="F123" s="78" t="str">
        <f t="shared" si="68"/>
        <v>{1,2895},{2,1093},{6,925}</v>
      </c>
      <c r="G123" s="78">
        <f t="shared" si="114"/>
        <v>1</v>
      </c>
      <c r="H123" s="11" t="s">
        <v>196</v>
      </c>
      <c r="I123" s="37">
        <f t="array" ref="I123">INDEX([1]英雄界面!$I$4:$I$41,MATCH(A123,[1]英雄界面!$A$4:$A$41,0))</f>
        <v>50</v>
      </c>
      <c r="J123" s="37">
        <f t="shared" si="112"/>
        <v>1</v>
      </c>
      <c r="K123" s="37">
        <f>CHOOSE(J123,INDEX([2]勋章!$I$7:$I$24,MATCH($B123,[2]勋章!$G$7:$G$24,0)),INDEX([2]勋章!$M$7:$M$24,MATCH($B123,[2]勋章!$G$7:$G$24,0)),INDEX([2]勋章!$P$7:$P$24,MATCH($B123,[2]勋章!$G$7:$G$24,0)),INDEX([2]勋章!$S$7:$S$24,MATCH($B123,[2]勋章!$G$7:$G$24,0)))</f>
        <v>10122</v>
      </c>
      <c r="L123" s="37">
        <f t="array" ref="L123">INDEX([2]图纸掉落!$H$4:$H$38,MATCH(H123,[2]图纸掉落!$G$4:$G$38,0))</f>
        <v>21007</v>
      </c>
      <c r="M123" s="37">
        <f t="shared" si="110"/>
        <v>35</v>
      </c>
      <c r="N123" s="37">
        <f t="shared" si="87"/>
        <v>66</v>
      </c>
      <c r="O123" s="47">
        <f>INDEX([1]英雄界面!$J$4:$J$41,MATCH(A123,[1]英雄界面!$A$4:$A$41,0))/2</f>
        <v>1.5</v>
      </c>
      <c r="P123" s="37">
        <f t="shared" si="88"/>
        <v>1</v>
      </c>
      <c r="Q123" s="37">
        <f>INT(INDEX([1]等级属性!B$4:B$203,MATCH($AC123,[1]等级属性!$A$4:$A$203,0))*V123/10000)</f>
        <v>1093</v>
      </c>
      <c r="R123" s="37">
        <f>INT(INDEX([1]等级属性!C$4:C$203,MATCH($AC123,[1]等级属性!$A$4:$A$203,0))*W123/10000)</f>
        <v>0</v>
      </c>
      <c r="S123" s="37">
        <f>INT(INDEX([1]等级属性!D$4:D$203,MATCH($AC123,[1]等级属性!$A$4:$A$203,0))*X123/10000)</f>
        <v>2895</v>
      </c>
      <c r="T123" s="37">
        <f>INT(INDEX([1]等级属性!E$4:E$203,MATCH($AC123,[1]等级属性!$A$4:$A$203,0))*Y123/10000)</f>
        <v>925</v>
      </c>
      <c r="U123" s="37"/>
      <c r="V123" s="37">
        <f t="array" ref="V123">INDEX(单位特点规划!D$2:D$37,MATCH($A123,单位特点规划!$A$2:$A$37,0))</f>
        <v>15300</v>
      </c>
      <c r="W123" s="37">
        <f t="array" ref="W123">INDEX(单位特点规划!E$2:E$37,MATCH($A123,单位特点规划!$A$2:$A$37,0))</f>
        <v>0</v>
      </c>
      <c r="X123" s="37">
        <f t="array" ref="X123">INDEX(单位特点规划!F$2:F$37,MATCH($A123,单位特点规划!$A$2:$A$37,0))</f>
        <v>13500</v>
      </c>
      <c r="Y123" s="37">
        <f t="array" ref="Y123">INDEX(单位特点规划!G$2:G$37,MATCH($A123,单位特点规划!$A$2:$A$37,0))</f>
        <v>18700</v>
      </c>
      <c r="Z123" s="37"/>
      <c r="AA123" s="37">
        <f t="shared" ref="AA123" si="119">1/0.765</f>
        <v>1.3071895424836599</v>
      </c>
      <c r="AB123" s="37">
        <f>INT(INDEX([3]进阶属性!$C$2:$C$19,MATCH(B123,[3]进阶属性!$A$2:$A$19,0))/2*AH123)</f>
        <v>5322</v>
      </c>
      <c r="AC123" s="37">
        <f t="shared" si="90"/>
        <v>75</v>
      </c>
      <c r="AD123" s="37">
        <f>INT((INDEX([3]标准单位!$J$2:$J$201,MATCH($AC123,[3]标准单位!$A$2:$A$201,0))*AE123)/(1-AE123))</f>
        <v>0</v>
      </c>
      <c r="AE123" s="37">
        <f t="shared" si="116"/>
        <v>0</v>
      </c>
      <c r="AF123" s="83">
        <f>AG123/AG$15</f>
        <v>0.87729190410493296</v>
      </c>
      <c r="AG123" s="37">
        <f t="shared" si="104"/>
        <v>696.444444444444</v>
      </c>
      <c r="AH123" s="37">
        <f t="array" ref="AH123">INDEX([4]Sheet1!H$2:H$36,MATCH($H123,[4]Sheet1!$A$2:$A$36,0))</f>
        <v>2</v>
      </c>
      <c r="AI123">
        <f>INDEX([4]Sheet1!T$2:T$36,MATCH($H123,[4]Sheet1!$A$2:$A$36,0))</f>
        <v>0</v>
      </c>
      <c r="AJ123">
        <f>INDEX([4]Sheet1!U$2:U$36,MATCH($H123,[4]Sheet1!$A$2:$A$36,0))</f>
        <v>10</v>
      </c>
      <c r="AK123">
        <f>INDEX([4]Sheet1!V$2:V$36,MATCH($H123,[4]Sheet1!$A$2:$A$36,0))</f>
        <v>0</v>
      </c>
      <c r="AL123">
        <f>INDEX([4]Sheet1!W$2:W$36,MATCH($H123,[4]Sheet1!$A$2:$A$36,0))</f>
        <v>30</v>
      </c>
      <c r="AM123" s="2">
        <f>INDEX([4]Sheet1!N$2:N$36,MATCH($H123,[4]Sheet1!$A$2:$A$36,0))</f>
        <v>4500</v>
      </c>
      <c r="AN123" s="2" t="str">
        <f>INDEX([4]Sheet1!O$2:O$36,MATCH($H123,[4]Sheet1!$A$2:$A$36,0))</f>
        <v/>
      </c>
    </row>
    <row r="124" spans="1:40" ht="14.25">
      <c r="A124" s="11">
        <v>1007</v>
      </c>
      <c r="B124" s="78">
        <v>13</v>
      </c>
      <c r="C124" s="78" t="str">
        <f t="shared" si="67"/>
        <v>{10123,37},{21007,70}</v>
      </c>
      <c r="D124" s="78">
        <v>600000</v>
      </c>
      <c r="E124" s="79">
        <v>75</v>
      </c>
      <c r="F124" s="78" t="str">
        <f t="shared" si="68"/>
        <v>{1,3272},{2,1236},{6,1047}</v>
      </c>
      <c r="G124" s="78">
        <f t="shared" si="114"/>
        <v>1</v>
      </c>
      <c r="H124" s="11" t="s">
        <v>196</v>
      </c>
      <c r="I124" s="37">
        <f t="array" ref="I124">INDEX([1]英雄界面!$I$4:$I$41,MATCH(A124,[1]英雄界面!$A$4:$A$41,0))</f>
        <v>50</v>
      </c>
      <c r="J124" s="37">
        <f t="shared" ref="J124:J133" si="120">1</f>
        <v>1</v>
      </c>
      <c r="K124" s="37">
        <f>CHOOSE(J124,INDEX([2]勋章!$I$7:$I$24,MATCH($B124,[2]勋章!$G$7:$G$24,0)),INDEX([2]勋章!$M$7:$M$24,MATCH($B124,[2]勋章!$G$7:$G$24,0)),INDEX([2]勋章!$P$7:$P$24,MATCH($B124,[2]勋章!$G$7:$G$24,0)),INDEX([2]勋章!$S$7:$S$24,MATCH($B124,[2]勋章!$G$7:$G$24,0)))</f>
        <v>10123</v>
      </c>
      <c r="L124" s="37">
        <f t="array" ref="L124">INDEX([2]图纸掉落!$H$4:$H$38,MATCH(H124,[2]图纸掉落!$G$4:$G$38,0))</f>
        <v>21007</v>
      </c>
      <c r="M124" s="37">
        <f t="shared" si="110"/>
        <v>37</v>
      </c>
      <c r="N124" s="37">
        <f t="shared" si="87"/>
        <v>70</v>
      </c>
      <c r="O124" s="47">
        <f>INDEX([1]英雄界面!$J$4:$J$41,MATCH(A124,[1]英雄界面!$A$4:$A$41,0))/2</f>
        <v>1.5</v>
      </c>
      <c r="P124" s="37">
        <f t="shared" si="88"/>
        <v>1</v>
      </c>
      <c r="Q124" s="37">
        <f>INT(INDEX([1]等级属性!B$4:B$203,MATCH($AC124,[1]等级属性!$A$4:$A$203,0))*V124/10000)</f>
        <v>1236</v>
      </c>
      <c r="R124" s="37">
        <f>INT(INDEX([1]等级属性!C$4:C$203,MATCH($AC124,[1]等级属性!$A$4:$A$203,0))*W124/10000)</f>
        <v>0</v>
      </c>
      <c r="S124" s="37">
        <f>INT(INDEX([1]等级属性!D$4:D$203,MATCH($AC124,[1]等级属性!$A$4:$A$203,0))*X124/10000)</f>
        <v>3272</v>
      </c>
      <c r="T124" s="37">
        <f>INT(INDEX([1]等级属性!E$4:E$203,MATCH($AC124,[1]等级属性!$A$4:$A$203,0))*Y124/10000)</f>
        <v>1047</v>
      </c>
      <c r="U124" s="37"/>
      <c r="V124" s="37">
        <f t="array" ref="V124">INDEX(单位特点规划!D$2:D$37,MATCH($A124,单位特点规划!$A$2:$A$37,0))</f>
        <v>15300</v>
      </c>
      <c r="W124" s="37">
        <f t="array" ref="W124">INDEX(单位特点规划!E$2:E$37,MATCH($A124,单位特点规划!$A$2:$A$37,0))</f>
        <v>0</v>
      </c>
      <c r="X124" s="37">
        <f t="array" ref="X124">INDEX(单位特点规划!F$2:F$37,MATCH($A124,单位特点规划!$A$2:$A$37,0))</f>
        <v>13500</v>
      </c>
      <c r="Y124" s="37">
        <f t="array" ref="Y124">INDEX(单位特点规划!G$2:G$37,MATCH($A124,单位特点规划!$A$2:$A$37,0))</f>
        <v>18700</v>
      </c>
      <c r="Z124" s="37"/>
      <c r="AA124" s="37">
        <f t="shared" ref="AA124:AA129" si="121">1/0.765</f>
        <v>1.3071895424836599</v>
      </c>
      <c r="AB124" s="37">
        <f>INT(INDEX([3]进阶属性!$C$2:$C$19,MATCH(B124,[3]进阶属性!$A$2:$A$19,0))/2*AH124)</f>
        <v>6918</v>
      </c>
      <c r="AC124" s="37">
        <f t="shared" si="90"/>
        <v>80</v>
      </c>
      <c r="AD124" s="37">
        <f>INT((INDEX([3]标准单位!$J$2:$J$201,MATCH($AC124,[3]标准单位!$A$2:$A$201,0))*AE124)/(1-AE124))</f>
        <v>0</v>
      </c>
      <c r="AE124" s="37">
        <f t="shared" si="116"/>
        <v>0</v>
      </c>
      <c r="AF124" s="83">
        <f>AG124/AG$16</f>
        <v>0.877377212718088</v>
      </c>
      <c r="AG124" s="37">
        <f t="shared" si="104"/>
        <v>787.36666666666702</v>
      </c>
      <c r="AH124" s="37">
        <f t="array" ref="AH124">INDEX([4]Sheet1!H$2:H$36,MATCH($H124,[4]Sheet1!$A$2:$A$36,0))</f>
        <v>2</v>
      </c>
      <c r="AI124">
        <f>INDEX([4]Sheet1!T$2:T$36,MATCH($H124,[4]Sheet1!$A$2:$A$36,0))</f>
        <v>0</v>
      </c>
      <c r="AJ124">
        <f>INDEX([4]Sheet1!U$2:U$36,MATCH($H124,[4]Sheet1!$A$2:$A$36,0))</f>
        <v>10</v>
      </c>
      <c r="AK124">
        <f>INDEX([4]Sheet1!V$2:V$36,MATCH($H124,[4]Sheet1!$A$2:$A$36,0))</f>
        <v>0</v>
      </c>
      <c r="AL124">
        <f>INDEX([4]Sheet1!W$2:W$36,MATCH($H124,[4]Sheet1!$A$2:$A$36,0))</f>
        <v>30</v>
      </c>
      <c r="AM124" s="2">
        <f>INDEX([4]Sheet1!N$2:N$36,MATCH($H124,[4]Sheet1!$A$2:$A$36,0))</f>
        <v>4500</v>
      </c>
      <c r="AN124" s="2" t="str">
        <f>INDEX([4]Sheet1!O$2:O$36,MATCH($H124,[4]Sheet1!$A$2:$A$36,0))</f>
        <v/>
      </c>
    </row>
    <row r="125" spans="1:40" ht="14.25">
      <c r="A125" s="11">
        <v>1007</v>
      </c>
      <c r="B125" s="78">
        <v>14</v>
      </c>
      <c r="C125" s="78" t="str">
        <f t="shared" si="67"/>
        <v>{10124,40},{21007,91}</v>
      </c>
      <c r="D125" s="78">
        <v>650000</v>
      </c>
      <c r="E125" s="79">
        <v>80</v>
      </c>
      <c r="F125" s="78" t="str">
        <f t="shared" si="68"/>
        <v>{1,3762},{2,1421},{6,1202}</v>
      </c>
      <c r="G125" s="78">
        <f t="shared" ref="G125:G134" si="122">1</f>
        <v>1</v>
      </c>
      <c r="H125" s="11" t="s">
        <v>196</v>
      </c>
      <c r="I125" s="37">
        <f t="array" ref="I125">INDEX([1]英雄界面!$I$4:$I$41,MATCH(A125,[1]英雄界面!$A$4:$A$41,0))</f>
        <v>50</v>
      </c>
      <c r="J125" s="37">
        <f t="shared" si="120"/>
        <v>1</v>
      </c>
      <c r="K125" s="37">
        <f>CHOOSE(J125,INDEX([2]勋章!$I$7:$I$24,MATCH($B125,[2]勋章!$G$7:$G$24,0)),INDEX([2]勋章!$M$7:$M$24,MATCH($B125,[2]勋章!$G$7:$G$24,0)),INDEX([2]勋章!$P$7:$P$24,MATCH($B125,[2]勋章!$G$7:$G$24,0)),INDEX([2]勋章!$S$7:$S$24,MATCH($B125,[2]勋章!$G$7:$G$24,0)))</f>
        <v>10124</v>
      </c>
      <c r="L125" s="37">
        <f t="array" ref="L125">INDEX([2]图纸掉落!$H$4:$H$38,MATCH(H125,[2]图纸掉落!$G$4:$G$38,0))</f>
        <v>21007</v>
      </c>
      <c r="M125" s="37">
        <f t="shared" si="110"/>
        <v>40</v>
      </c>
      <c r="N125" s="37">
        <f t="shared" si="87"/>
        <v>91</v>
      </c>
      <c r="O125" s="47">
        <f>INDEX([1]英雄界面!$J$4:$J$41,MATCH(A125,[1]英雄界面!$A$4:$A$41,0))/2</f>
        <v>1.5</v>
      </c>
      <c r="P125" s="37">
        <f t="shared" si="88"/>
        <v>1</v>
      </c>
      <c r="Q125" s="37">
        <f>INT(INDEX([1]等级属性!B$4:B$203,MATCH($AC125,[1]等级属性!$A$4:$A$203,0))*V125/10000)</f>
        <v>1421</v>
      </c>
      <c r="R125" s="37">
        <f>INT(INDEX([1]等级属性!C$4:C$203,MATCH($AC125,[1]等级属性!$A$4:$A$203,0))*W125/10000)</f>
        <v>0</v>
      </c>
      <c r="S125" s="37">
        <f>INT(INDEX([1]等级属性!D$4:D$203,MATCH($AC125,[1]等级属性!$A$4:$A$203,0))*X125/10000)</f>
        <v>3762</v>
      </c>
      <c r="T125" s="37">
        <f>INT(INDEX([1]等级属性!E$4:E$203,MATCH($AC125,[1]等级属性!$A$4:$A$203,0))*Y125/10000)</f>
        <v>1202</v>
      </c>
      <c r="U125" s="37"/>
      <c r="V125" s="37">
        <f t="array" ref="V125">INDEX(单位特点规划!D$2:D$37,MATCH($A125,单位特点规划!$A$2:$A$37,0))</f>
        <v>15300</v>
      </c>
      <c r="W125" s="37">
        <f t="array" ref="W125">INDEX(单位特点规划!E$2:E$37,MATCH($A125,单位特点规划!$A$2:$A$37,0))</f>
        <v>0</v>
      </c>
      <c r="X125" s="37">
        <f t="array" ref="X125">INDEX(单位特点规划!F$2:F$37,MATCH($A125,单位特点规划!$A$2:$A$37,0))</f>
        <v>13500</v>
      </c>
      <c r="Y125" s="37">
        <f t="array" ref="Y125">INDEX(单位特点规划!G$2:G$37,MATCH($A125,单位特点规划!$A$2:$A$37,0))</f>
        <v>18700</v>
      </c>
      <c r="Z125" s="37"/>
      <c r="AA125" s="37">
        <f t="shared" si="121"/>
        <v>1.3071895424836599</v>
      </c>
      <c r="AB125" s="37">
        <f>INT(INDEX([3]进阶属性!$C$2:$C$19,MATCH(B125,[3]进阶属性!$A$2:$A$19,0))/2*AH125)</f>
        <v>8991</v>
      </c>
      <c r="AC125" s="37">
        <f t="shared" si="90"/>
        <v>85</v>
      </c>
      <c r="AD125" s="37">
        <f>INT((INDEX([3]标准单位!$J$2:$J$201,MATCH($AC125,[3]标准单位!$A$2:$A$201,0))*AE125)/(1-AE125))</f>
        <v>0</v>
      </c>
      <c r="AE125" s="37">
        <f t="shared" ref="AE125:AE134" si="123">0</f>
        <v>0</v>
      </c>
      <c r="AF125" s="83">
        <f>AG125/AG$17</f>
        <v>0.87733178240185095</v>
      </c>
      <c r="AG125" s="37">
        <f t="shared" si="104"/>
        <v>905.08888888888896</v>
      </c>
      <c r="AH125" s="37">
        <f t="array" ref="AH125">INDEX([4]Sheet1!H$2:H$36,MATCH($H125,[4]Sheet1!$A$2:$A$36,0))</f>
        <v>2</v>
      </c>
      <c r="AI125">
        <f>INDEX([4]Sheet1!T$2:T$36,MATCH($H125,[4]Sheet1!$A$2:$A$36,0))</f>
        <v>0</v>
      </c>
      <c r="AJ125">
        <f>INDEX([4]Sheet1!U$2:U$36,MATCH($H125,[4]Sheet1!$A$2:$A$36,0))</f>
        <v>10</v>
      </c>
      <c r="AK125">
        <f>INDEX([4]Sheet1!V$2:V$36,MATCH($H125,[4]Sheet1!$A$2:$A$36,0))</f>
        <v>0</v>
      </c>
      <c r="AL125">
        <f>INDEX([4]Sheet1!W$2:W$36,MATCH($H125,[4]Sheet1!$A$2:$A$36,0))</f>
        <v>30</v>
      </c>
      <c r="AM125" s="2">
        <f>INDEX([4]Sheet1!N$2:N$36,MATCH($H125,[4]Sheet1!$A$2:$A$36,0))</f>
        <v>4500</v>
      </c>
      <c r="AN125" s="2" t="str">
        <f>INDEX([4]Sheet1!O$2:O$36,MATCH($H125,[4]Sheet1!$A$2:$A$36,0))</f>
        <v/>
      </c>
    </row>
    <row r="126" spans="1:40" ht="14.25">
      <c r="A126" s="11">
        <v>1007</v>
      </c>
      <c r="B126" s="78">
        <v>15</v>
      </c>
      <c r="C126" s="78" t="str">
        <f t="shared" si="67"/>
        <v>{10125,42},{21007,95}</v>
      </c>
      <c r="D126" s="78">
        <v>700000</v>
      </c>
      <c r="E126" s="79">
        <v>85</v>
      </c>
      <c r="F126" s="78" t="str">
        <f t="shared" si="68"/>
        <v>{1,4252},{2,1606},{6,1363}</v>
      </c>
      <c r="G126" s="78">
        <f t="shared" si="122"/>
        <v>1</v>
      </c>
      <c r="H126" s="11" t="s">
        <v>196</v>
      </c>
      <c r="I126" s="37">
        <f t="array" ref="I126">INDEX([1]英雄界面!$I$4:$I$41,MATCH(A126,[1]英雄界面!$A$4:$A$41,0))</f>
        <v>50</v>
      </c>
      <c r="J126" s="37">
        <f t="shared" si="120"/>
        <v>1</v>
      </c>
      <c r="K126" s="37">
        <f>CHOOSE(J126,INDEX([2]勋章!$I$7:$I$24,MATCH($B126,[2]勋章!$G$7:$G$24,0)),INDEX([2]勋章!$M$7:$M$24,MATCH($B126,[2]勋章!$G$7:$G$24,0)),INDEX([2]勋章!$P$7:$P$24,MATCH($B126,[2]勋章!$G$7:$G$24,0)),INDEX([2]勋章!$S$7:$S$24,MATCH($B126,[2]勋章!$G$7:$G$24,0)))</f>
        <v>10125</v>
      </c>
      <c r="L126" s="37">
        <f t="array" ref="L126">INDEX([2]图纸掉落!$H$4:$H$38,MATCH(H126,[2]图纸掉落!$G$4:$G$38,0))</f>
        <v>21007</v>
      </c>
      <c r="M126" s="37">
        <f t="shared" si="110"/>
        <v>42</v>
      </c>
      <c r="N126" s="37">
        <f t="shared" si="87"/>
        <v>95</v>
      </c>
      <c r="O126" s="47">
        <f>INDEX([1]英雄界面!$J$4:$J$41,MATCH(A126,[1]英雄界面!$A$4:$A$41,0))/2</f>
        <v>1.5</v>
      </c>
      <c r="P126" s="37">
        <f t="shared" si="88"/>
        <v>1</v>
      </c>
      <c r="Q126" s="37">
        <f>INT(INDEX([1]等级属性!B$4:B$203,MATCH($AC126,[1]等级属性!$A$4:$A$203,0))*V126/10000)</f>
        <v>1606</v>
      </c>
      <c r="R126" s="37">
        <f>INT(INDEX([1]等级属性!C$4:C$203,MATCH($AC126,[1]等级属性!$A$4:$A$203,0))*W126/10000)</f>
        <v>0</v>
      </c>
      <c r="S126" s="37">
        <f>INT(INDEX([1]等级属性!D$4:D$203,MATCH($AC126,[1]等级属性!$A$4:$A$203,0))*X126/10000)</f>
        <v>4252</v>
      </c>
      <c r="T126" s="37">
        <f>INT(INDEX([1]等级属性!E$4:E$203,MATCH($AC126,[1]等级属性!$A$4:$A$203,0))*Y126/10000)</f>
        <v>1363</v>
      </c>
      <c r="U126" s="37"/>
      <c r="V126" s="37">
        <f t="array" ref="V126">INDEX(单位特点规划!D$2:D$37,MATCH($A126,单位特点规划!$A$2:$A$37,0))</f>
        <v>15300</v>
      </c>
      <c r="W126" s="37">
        <f t="array" ref="W126">INDEX(单位特点规划!E$2:E$37,MATCH($A126,单位特点规划!$A$2:$A$37,0))</f>
        <v>0</v>
      </c>
      <c r="X126" s="37">
        <f t="array" ref="X126">INDEX(单位特点规划!F$2:F$37,MATCH($A126,单位特点规划!$A$2:$A$37,0))</f>
        <v>13500</v>
      </c>
      <c r="Y126" s="37">
        <f t="array" ref="Y126">INDEX(单位特点规划!G$2:G$37,MATCH($A126,单位特点规划!$A$2:$A$37,0))</f>
        <v>18700</v>
      </c>
      <c r="Z126" s="37"/>
      <c r="AA126" s="37">
        <f t="shared" si="121"/>
        <v>1.3071895424836599</v>
      </c>
      <c r="AB126" s="37">
        <f>INT(INDEX([3]进阶属性!$C$2:$C$19,MATCH(B126,[3]进阶属性!$A$2:$A$19,0))/2*AH126)</f>
        <v>11688</v>
      </c>
      <c r="AC126" s="37">
        <f t="shared" si="90"/>
        <v>90</v>
      </c>
      <c r="AD126" s="37">
        <f>INT((INDEX([3]标准单位!$J$2:$J$201,MATCH($AC126,[3]标准单位!$A$2:$A$201,0))*AE126)/(1-AE126))</f>
        <v>0</v>
      </c>
      <c r="AE126" s="37">
        <f t="shared" si="123"/>
        <v>0</v>
      </c>
      <c r="AF126" s="83">
        <f>AG126/AG$18</f>
        <v>0.87735992836867305</v>
      </c>
      <c r="AG126" s="37">
        <f t="shared" si="104"/>
        <v>1023.41111111111</v>
      </c>
      <c r="AH126" s="37">
        <f t="array" ref="AH126">INDEX([4]Sheet1!H$2:H$36,MATCH($H126,[4]Sheet1!$A$2:$A$36,0))</f>
        <v>2</v>
      </c>
      <c r="AI126">
        <f>INDEX([4]Sheet1!T$2:T$36,MATCH($H126,[4]Sheet1!$A$2:$A$36,0))</f>
        <v>0</v>
      </c>
      <c r="AJ126">
        <f>INDEX([4]Sheet1!U$2:U$36,MATCH($H126,[4]Sheet1!$A$2:$A$36,0))</f>
        <v>10</v>
      </c>
      <c r="AK126">
        <f>INDEX([4]Sheet1!V$2:V$36,MATCH($H126,[4]Sheet1!$A$2:$A$36,0))</f>
        <v>0</v>
      </c>
      <c r="AL126">
        <f>INDEX([4]Sheet1!W$2:W$36,MATCH($H126,[4]Sheet1!$A$2:$A$36,0))</f>
        <v>30</v>
      </c>
      <c r="AM126" s="2">
        <f>INDEX([4]Sheet1!N$2:N$36,MATCH($H126,[4]Sheet1!$A$2:$A$36,0))</f>
        <v>4500</v>
      </c>
      <c r="AN126" s="2" t="str">
        <f>INDEX([4]Sheet1!O$2:O$36,MATCH($H126,[4]Sheet1!$A$2:$A$36,0))</f>
        <v/>
      </c>
    </row>
    <row r="127" spans="1:40" ht="14.25">
      <c r="A127" s="11">
        <v>1007</v>
      </c>
      <c r="B127" s="78">
        <v>16</v>
      </c>
      <c r="C127" s="78" t="str">
        <f t="shared" si="67"/>
        <v>{10126,45},{21007,101}</v>
      </c>
      <c r="D127" s="78">
        <v>750000</v>
      </c>
      <c r="E127" s="79">
        <v>90</v>
      </c>
      <c r="F127" s="78" t="str">
        <f t="shared" si="68"/>
        <v>{1,4888},{2,1846},{6,1565}</v>
      </c>
      <c r="G127" s="78">
        <f t="shared" si="122"/>
        <v>1</v>
      </c>
      <c r="H127" s="11" t="s">
        <v>196</v>
      </c>
      <c r="I127" s="37">
        <f t="array" ref="I127">INDEX([1]英雄界面!$I$4:$I$41,MATCH(A127,[1]英雄界面!$A$4:$A$41,0))</f>
        <v>50</v>
      </c>
      <c r="J127" s="37">
        <f t="shared" si="120"/>
        <v>1</v>
      </c>
      <c r="K127" s="37">
        <f>CHOOSE(J127,INDEX([2]勋章!$I$7:$I$24,MATCH($B127,[2]勋章!$G$7:$G$24,0)),INDEX([2]勋章!$M$7:$M$24,MATCH($B127,[2]勋章!$G$7:$G$24,0)),INDEX([2]勋章!$P$7:$P$24,MATCH($B127,[2]勋章!$G$7:$G$24,0)),INDEX([2]勋章!$S$7:$S$24,MATCH($B127,[2]勋章!$G$7:$G$24,0)))</f>
        <v>10126</v>
      </c>
      <c r="L127" s="37">
        <f t="array" ref="L127">INDEX([2]图纸掉落!$H$4:$H$38,MATCH(H127,[2]图纸掉落!$G$4:$G$38,0))</f>
        <v>21007</v>
      </c>
      <c r="M127" s="37">
        <f t="shared" si="110"/>
        <v>45</v>
      </c>
      <c r="N127" s="37">
        <f t="shared" si="87"/>
        <v>101</v>
      </c>
      <c r="O127" s="47">
        <f>INDEX([1]英雄界面!$J$4:$J$41,MATCH(A127,[1]英雄界面!$A$4:$A$41,0))/2</f>
        <v>1.5</v>
      </c>
      <c r="P127" s="37">
        <f t="shared" si="88"/>
        <v>1</v>
      </c>
      <c r="Q127" s="37">
        <f>INT(INDEX([1]等级属性!B$4:B$203,MATCH($AC127,[1]等级属性!$A$4:$A$203,0))*V127/10000)</f>
        <v>1846</v>
      </c>
      <c r="R127" s="37">
        <f>INT(INDEX([1]等级属性!C$4:C$203,MATCH($AC127,[1]等级属性!$A$4:$A$203,0))*W127/10000)</f>
        <v>0</v>
      </c>
      <c r="S127" s="37">
        <f>INT(INDEX([1]等级属性!D$4:D$203,MATCH($AC127,[1]等级属性!$A$4:$A$203,0))*X127/10000)</f>
        <v>4888</v>
      </c>
      <c r="T127" s="37">
        <f>INT(INDEX([1]等级属性!E$4:E$203,MATCH($AC127,[1]等级属性!$A$4:$A$203,0))*Y127/10000)</f>
        <v>1565</v>
      </c>
      <c r="U127" s="37"/>
      <c r="V127" s="37">
        <f t="array" ref="V127">INDEX(单位特点规划!D$2:D$37,MATCH($A127,单位特点规划!$A$2:$A$37,0))</f>
        <v>15300</v>
      </c>
      <c r="W127" s="37">
        <f t="array" ref="W127">INDEX(单位特点规划!E$2:E$37,MATCH($A127,单位特点规划!$A$2:$A$37,0))</f>
        <v>0</v>
      </c>
      <c r="X127" s="37">
        <f t="array" ref="X127">INDEX(单位特点规划!F$2:F$37,MATCH($A127,单位特点规划!$A$2:$A$37,0))</f>
        <v>13500</v>
      </c>
      <c r="Y127" s="37">
        <f t="array" ref="Y127">INDEX(单位特点规划!G$2:G$37,MATCH($A127,单位特点规划!$A$2:$A$37,0))</f>
        <v>18700</v>
      </c>
      <c r="Z127" s="37"/>
      <c r="AA127" s="37">
        <f t="shared" si="121"/>
        <v>1.3071895424836599</v>
      </c>
      <c r="AB127" s="37">
        <f>INT(INDEX([3]进阶属性!$C$2:$C$19,MATCH(B127,[3]进阶属性!$A$2:$A$19,0))/2*AH127)</f>
        <v>15192</v>
      </c>
      <c r="AC127" s="37">
        <f t="shared" si="90"/>
        <v>95</v>
      </c>
      <c r="AD127" s="37">
        <f>INT((INDEX([3]标准单位!$J$2:$J$201,MATCH($AC127,[3]标准单位!$A$2:$A$201,0))*AE127)/(1-AE127))</f>
        <v>0</v>
      </c>
      <c r="AE127" s="37">
        <f t="shared" si="123"/>
        <v>0</v>
      </c>
      <c r="AF127" s="83">
        <f>AG127/AG$19</f>
        <v>0.87743570981175001</v>
      </c>
      <c r="AG127" s="37">
        <f t="shared" si="104"/>
        <v>1176.2777777777801</v>
      </c>
      <c r="AH127" s="37">
        <f t="array" ref="AH127">INDEX([4]Sheet1!H$2:H$36,MATCH($H127,[4]Sheet1!$A$2:$A$36,0))</f>
        <v>2</v>
      </c>
      <c r="AI127">
        <f>INDEX([4]Sheet1!T$2:T$36,MATCH($H127,[4]Sheet1!$A$2:$A$36,0))</f>
        <v>0</v>
      </c>
      <c r="AJ127">
        <f>INDEX([4]Sheet1!U$2:U$36,MATCH($H127,[4]Sheet1!$A$2:$A$36,0))</f>
        <v>10</v>
      </c>
      <c r="AK127">
        <f>INDEX([4]Sheet1!V$2:V$36,MATCH($H127,[4]Sheet1!$A$2:$A$36,0))</f>
        <v>0</v>
      </c>
      <c r="AL127">
        <f>INDEX([4]Sheet1!W$2:W$36,MATCH($H127,[4]Sheet1!$A$2:$A$36,0))</f>
        <v>30</v>
      </c>
      <c r="AM127" s="2">
        <f>INDEX([4]Sheet1!N$2:N$36,MATCH($H127,[4]Sheet1!$A$2:$A$36,0))</f>
        <v>4500</v>
      </c>
      <c r="AN127" s="2" t="str">
        <f>INDEX([4]Sheet1!O$2:O$36,MATCH($H127,[4]Sheet1!$A$2:$A$36,0))</f>
        <v/>
      </c>
    </row>
    <row r="128" spans="1:40" ht="14.25">
      <c r="A128" s="11">
        <v>1007</v>
      </c>
      <c r="B128" s="78">
        <v>17</v>
      </c>
      <c r="C128" s="78" t="str">
        <f t="shared" si="67"/>
        <v>{10127,47},{21007,105}</v>
      </c>
      <c r="D128" s="78">
        <v>800000</v>
      </c>
      <c r="E128" s="79">
        <v>95</v>
      </c>
      <c r="F128" s="78" t="str">
        <f t="shared" si="68"/>
        <v>{1,5528},{2,2088},{6,1770}</v>
      </c>
      <c r="G128" s="78">
        <f t="shared" si="122"/>
        <v>1</v>
      </c>
      <c r="H128" s="11" t="s">
        <v>196</v>
      </c>
      <c r="I128" s="37">
        <f t="array" ref="I128">INDEX([1]英雄界面!$I$4:$I$41,MATCH(A128,[1]英雄界面!$A$4:$A$41,0))</f>
        <v>50</v>
      </c>
      <c r="J128" s="37">
        <f t="shared" si="120"/>
        <v>1</v>
      </c>
      <c r="K128" s="37">
        <f>CHOOSE(J128,INDEX([2]勋章!$I$7:$I$24,MATCH($B128,[2]勋章!$G$7:$G$24,0)),INDEX([2]勋章!$M$7:$M$24,MATCH($B128,[2]勋章!$G$7:$G$24,0)),INDEX([2]勋章!$P$7:$P$24,MATCH($B128,[2]勋章!$G$7:$G$24,0)),INDEX([2]勋章!$S$7:$S$24,MATCH($B128,[2]勋章!$G$7:$G$24,0)))</f>
        <v>10127</v>
      </c>
      <c r="L128" s="37">
        <f t="array" ref="L128">INDEX([2]图纸掉落!$H$4:$H$38,MATCH(H128,[2]图纸掉落!$G$4:$G$38,0))</f>
        <v>21007</v>
      </c>
      <c r="M128" s="37">
        <f t="shared" ref="M128" si="124">M110</f>
        <v>47</v>
      </c>
      <c r="N128" s="37">
        <f t="shared" si="87"/>
        <v>105</v>
      </c>
      <c r="O128" s="47">
        <f>INDEX([1]英雄界面!$J$4:$J$41,MATCH(A128,[1]英雄界面!$A$4:$A$41,0))/2</f>
        <v>1.5</v>
      </c>
      <c r="P128" s="37">
        <f t="shared" si="88"/>
        <v>1</v>
      </c>
      <c r="Q128" s="37">
        <f>INT(INDEX([1]等级属性!B$4:B$203,MATCH($AC128,[1]等级属性!$A$4:$A$203,0))*V128/10000)</f>
        <v>2088</v>
      </c>
      <c r="R128" s="37">
        <f>INT(INDEX([1]等级属性!C$4:C$203,MATCH($AC128,[1]等级属性!$A$4:$A$203,0))*W128/10000)</f>
        <v>0</v>
      </c>
      <c r="S128" s="37">
        <f>INT(INDEX([1]等级属性!D$4:D$203,MATCH($AC128,[1]等级属性!$A$4:$A$203,0))*X128/10000)</f>
        <v>5528</v>
      </c>
      <c r="T128" s="37">
        <f>INT(INDEX([1]等级属性!E$4:E$203,MATCH($AC128,[1]等级属性!$A$4:$A$203,0))*Y128/10000)</f>
        <v>1770</v>
      </c>
      <c r="U128" s="37"/>
      <c r="V128" s="37">
        <f t="array" ref="V128">INDEX(单位特点规划!D$2:D$37,MATCH($A128,单位特点规划!$A$2:$A$37,0))</f>
        <v>15300</v>
      </c>
      <c r="W128" s="37">
        <f t="array" ref="W128">INDEX(单位特点规划!E$2:E$37,MATCH($A128,单位特点规划!$A$2:$A$37,0))</f>
        <v>0</v>
      </c>
      <c r="X128" s="37">
        <f t="array" ref="X128">INDEX(单位特点规划!F$2:F$37,MATCH($A128,单位特点规划!$A$2:$A$37,0))</f>
        <v>13500</v>
      </c>
      <c r="Y128" s="37">
        <f t="array" ref="Y128">INDEX(单位特点规划!G$2:G$37,MATCH($A128,单位特点规划!$A$2:$A$37,0))</f>
        <v>18700</v>
      </c>
      <c r="Z128" s="37"/>
      <c r="AA128" s="37">
        <f t="shared" si="121"/>
        <v>1.3071895424836599</v>
      </c>
      <c r="AB128" s="37">
        <f>INT(INDEX([3]进阶属性!$C$2:$C$19,MATCH(B128,[3]进阶属性!$A$2:$A$19,0))/2*AH128)</f>
        <v>19749</v>
      </c>
      <c r="AC128" s="37">
        <f t="shared" si="90"/>
        <v>100</v>
      </c>
      <c r="AD128" s="37">
        <f>INT((INDEX([3]标准单位!$J$2:$J$201,MATCH($AC128,[3]标准单位!$A$2:$A$201,0))*AE128)/(1-AE128))</f>
        <v>0</v>
      </c>
      <c r="AE128" s="37">
        <f t="shared" si="123"/>
        <v>0</v>
      </c>
      <c r="AF128" s="83">
        <f>AG128/AG$20</f>
        <v>0.87738802993615195</v>
      </c>
      <c r="AG128" s="37">
        <f t="shared" si="104"/>
        <v>1330.3333333333301</v>
      </c>
      <c r="AH128" s="37">
        <f t="array" ref="AH128">INDEX([4]Sheet1!H$2:H$36,MATCH($H128,[4]Sheet1!$A$2:$A$36,0))</f>
        <v>2</v>
      </c>
      <c r="AI128">
        <f>INDEX([4]Sheet1!T$2:T$36,MATCH($H128,[4]Sheet1!$A$2:$A$36,0))</f>
        <v>0</v>
      </c>
      <c r="AJ128">
        <f>INDEX([4]Sheet1!U$2:U$36,MATCH($H128,[4]Sheet1!$A$2:$A$36,0))</f>
        <v>10</v>
      </c>
      <c r="AK128">
        <f>INDEX([4]Sheet1!V$2:V$36,MATCH($H128,[4]Sheet1!$A$2:$A$36,0))</f>
        <v>0</v>
      </c>
      <c r="AL128">
        <f>INDEX([4]Sheet1!W$2:W$36,MATCH($H128,[4]Sheet1!$A$2:$A$36,0))</f>
        <v>30</v>
      </c>
      <c r="AM128" s="2">
        <f>INDEX([4]Sheet1!N$2:N$36,MATCH($H128,[4]Sheet1!$A$2:$A$36,0))</f>
        <v>4500</v>
      </c>
      <c r="AN128" s="2" t="str">
        <f>INDEX([4]Sheet1!O$2:O$36,MATCH($H128,[4]Sheet1!$A$2:$A$36,0))</f>
        <v/>
      </c>
    </row>
    <row r="129" spans="1:40" ht="14.25">
      <c r="A129" s="11">
        <v>1007</v>
      </c>
      <c r="B129" s="78">
        <v>18</v>
      </c>
      <c r="C129" s="78" t="str">
        <f t="shared" si="67"/>
        <v>{10128,50},{21007,112}</v>
      </c>
      <c r="D129" s="78">
        <v>800000</v>
      </c>
      <c r="E129" s="79">
        <v>100</v>
      </c>
      <c r="F129" s="78" t="str">
        <f t="shared" si="68"/>
        <v>{1,6354},{2,2400},{6,2036}</v>
      </c>
      <c r="G129" s="78">
        <f t="shared" si="122"/>
        <v>1</v>
      </c>
      <c r="H129" s="11" t="s">
        <v>196</v>
      </c>
      <c r="I129" s="37">
        <f t="array" ref="I129">INDEX([1]英雄界面!$I$4:$I$41,MATCH(A129,[1]英雄界面!$A$4:$A$41,0))</f>
        <v>50</v>
      </c>
      <c r="J129" s="37">
        <f t="shared" si="120"/>
        <v>1</v>
      </c>
      <c r="K129" s="37">
        <f>CHOOSE(J129,INDEX([2]勋章!$I$7:$I$24,MATCH($B129,[2]勋章!$G$7:$G$24,0)),INDEX([2]勋章!$M$7:$M$24,MATCH($B129,[2]勋章!$G$7:$G$24,0)),INDEX([2]勋章!$P$7:$P$24,MATCH($B129,[2]勋章!$G$7:$G$24,0)),INDEX([2]勋章!$S$7:$S$24,MATCH($B129,[2]勋章!$G$7:$G$24,0)))</f>
        <v>10128</v>
      </c>
      <c r="L129" s="37">
        <f t="array" ref="L129">INDEX([2]图纸掉落!$H$4:$H$38,MATCH(H129,[2]图纸掉落!$G$4:$G$38,0))</f>
        <v>21007</v>
      </c>
      <c r="M129" s="37">
        <f t="shared" ref="M129:M147" si="125">M111</f>
        <v>50</v>
      </c>
      <c r="N129" s="37">
        <f t="shared" si="87"/>
        <v>112</v>
      </c>
      <c r="O129" s="47">
        <f>INDEX([1]英雄界面!$J$4:$J$41,MATCH(A129,[1]英雄界面!$A$4:$A$41,0))/2</f>
        <v>1.5</v>
      </c>
      <c r="P129" s="37">
        <f t="shared" si="88"/>
        <v>1</v>
      </c>
      <c r="Q129" s="37">
        <f>INT(INDEX([1]等级属性!B$4:B$203,MATCH($AC129,[1]等级属性!$A$4:$A$203,0))*V129/10000)</f>
        <v>2400</v>
      </c>
      <c r="R129" s="37">
        <f>INT(INDEX([1]等级属性!C$4:C$203,MATCH($AC129,[1]等级属性!$A$4:$A$203,0))*W129/10000)</f>
        <v>0</v>
      </c>
      <c r="S129" s="37">
        <f>INT(INDEX([1]等级属性!D$4:D$203,MATCH($AC129,[1]等级属性!$A$4:$A$203,0))*X129/10000)</f>
        <v>6354</v>
      </c>
      <c r="T129" s="37">
        <f>INT(INDEX([1]等级属性!E$4:E$203,MATCH($AC129,[1]等级属性!$A$4:$A$203,0))*Y129/10000)</f>
        <v>2036</v>
      </c>
      <c r="U129" s="37"/>
      <c r="V129" s="37">
        <f t="array" ref="V129">INDEX(单位特点规划!D$2:D$37,MATCH($A129,单位特点规划!$A$2:$A$37,0))</f>
        <v>15300</v>
      </c>
      <c r="W129" s="37">
        <f t="array" ref="W129">INDEX(单位特点规划!E$2:E$37,MATCH($A129,单位特点规划!$A$2:$A$37,0))</f>
        <v>0</v>
      </c>
      <c r="X129" s="37">
        <f t="array" ref="X129">INDEX(单位特点规划!F$2:F$37,MATCH($A129,单位特点规划!$A$2:$A$37,0))</f>
        <v>13500</v>
      </c>
      <c r="Y129" s="37">
        <f t="array" ref="Y129">INDEX(单位特点规划!G$2:G$37,MATCH($A129,单位特点规划!$A$2:$A$37,0))</f>
        <v>18700</v>
      </c>
      <c r="Z129" s="37"/>
      <c r="AA129" s="37">
        <f t="shared" si="121"/>
        <v>1.3071895424836599</v>
      </c>
      <c r="AB129" s="37">
        <f>INT(INDEX([3]进阶属性!$C$2:$C$19,MATCH(B129,[3]进阶属性!$A$2:$A$19,0))/2*AH129)</f>
        <v>25671</v>
      </c>
      <c r="AC129" s="37">
        <f t="shared" si="90"/>
        <v>105</v>
      </c>
      <c r="AD129" s="37">
        <f>INT((INDEX([3]标准单位!$J$2:$J$201,MATCH($AC129,[3]标准单位!$A$2:$A$201,0))*AE129)/(1-AE129))</f>
        <v>0</v>
      </c>
      <c r="AE129" s="37">
        <f t="shared" si="123"/>
        <v>0</v>
      </c>
      <c r="AF129" s="83">
        <f>AG129/AG$21</f>
        <v>0.87742651136993899</v>
      </c>
      <c r="AG129" s="37">
        <f t="shared" si="104"/>
        <v>1529.2666666666701</v>
      </c>
      <c r="AH129" s="37">
        <f t="array" ref="AH129">INDEX([4]Sheet1!H$2:H$36,MATCH($H129,[4]Sheet1!$A$2:$A$36,0))</f>
        <v>2</v>
      </c>
      <c r="AI129">
        <f>INDEX([4]Sheet1!T$2:T$36,MATCH($H129,[4]Sheet1!$A$2:$A$36,0))</f>
        <v>0</v>
      </c>
      <c r="AJ129">
        <f>INDEX([4]Sheet1!U$2:U$36,MATCH($H129,[4]Sheet1!$A$2:$A$36,0))</f>
        <v>10</v>
      </c>
      <c r="AK129">
        <f>INDEX([4]Sheet1!V$2:V$36,MATCH($H129,[4]Sheet1!$A$2:$A$36,0))</f>
        <v>0</v>
      </c>
      <c r="AL129">
        <f>INDEX([4]Sheet1!W$2:W$36,MATCH($H129,[4]Sheet1!$A$2:$A$36,0))</f>
        <v>30</v>
      </c>
      <c r="AM129" s="2">
        <f>INDEX([4]Sheet1!N$2:N$36,MATCH($H129,[4]Sheet1!$A$2:$A$36,0))</f>
        <v>4500</v>
      </c>
      <c r="AN129" s="2" t="str">
        <f>INDEX([4]Sheet1!O$2:O$36,MATCH($H129,[4]Sheet1!$A$2:$A$36,0))</f>
        <v/>
      </c>
    </row>
    <row r="130" spans="1:40" ht="14.25">
      <c r="A130" s="67">
        <v>1008</v>
      </c>
      <c r="B130" s="73">
        <v>1</v>
      </c>
      <c r="C130" s="78" t="str">
        <f t="shared" si="67"/>
        <v>{10111,1},{21008,2}</v>
      </c>
      <c r="D130" s="78">
        <v>1000</v>
      </c>
      <c r="E130" s="79">
        <v>14</v>
      </c>
      <c r="F130" s="78" t="str">
        <f t="shared" si="68"/>
        <v>{1,936},{2,252},{6,155}</v>
      </c>
      <c r="G130" s="78">
        <f t="shared" si="122"/>
        <v>1</v>
      </c>
      <c r="H130" s="67" t="s">
        <v>206</v>
      </c>
      <c r="I130" s="37">
        <f t="array" ref="I130">INDEX([1]英雄界面!$I$4:$I$41,MATCH(A130,[1]英雄界面!$A$4:$A$41,0))</f>
        <v>35</v>
      </c>
      <c r="J130" s="37">
        <f t="shared" si="120"/>
        <v>1</v>
      </c>
      <c r="K130" s="37">
        <f>CHOOSE(J130,INDEX([2]勋章!$I$7:$I$24,MATCH($B130,[2]勋章!$G$7:$G$24,0)),INDEX([2]勋章!$M$7:$M$24,MATCH($B130,[2]勋章!$G$7:$G$24,0)),INDEX([2]勋章!$P$7:$P$24,MATCH($B130,[2]勋章!$G$7:$G$24,0)),INDEX([2]勋章!$S$7:$S$24,MATCH($B130,[2]勋章!$G$7:$G$24,0)))</f>
        <v>10111</v>
      </c>
      <c r="L130" s="37">
        <f t="array" ref="L130">INDEX([2]图纸掉落!$H$4:$H$38,MATCH(H130,[2]图纸掉落!$G$4:$G$38,0))</f>
        <v>21008</v>
      </c>
      <c r="M130" s="37">
        <f t="shared" si="125"/>
        <v>1</v>
      </c>
      <c r="N130" s="37">
        <f t="shared" si="87"/>
        <v>2</v>
      </c>
      <c r="O130" s="47">
        <f>INDEX([1]英雄界面!$J$4:$J$41,MATCH(A130,[1]英雄界面!$A$4:$A$41,0))/2</f>
        <v>0.75</v>
      </c>
      <c r="P130" s="37">
        <f t="shared" si="88"/>
        <v>1.6</v>
      </c>
      <c r="Q130" s="37">
        <f>INT(INDEX([1]等级属性!B$4:B$203,MATCH($AC130,[1]等级属性!$A$4:$A$203,0))*V130/10000)</f>
        <v>158</v>
      </c>
      <c r="R130" s="37">
        <f>INT(INDEX([1]等级属性!C$4:C$203,MATCH($AC130,[1]等级属性!$A$4:$A$203,0))*W130/10000)</f>
        <v>0</v>
      </c>
      <c r="S130" s="37">
        <f>INT(INDEX([1]等级属性!D$4:D$203,MATCH($AC130,[1]等级属性!$A$4:$A$203,0))*X130/10000)</f>
        <v>585</v>
      </c>
      <c r="T130" s="37">
        <f>INT(INDEX([1]等级属性!E$4:E$203,MATCH($AC130,[1]等级属性!$A$4:$A$203,0))*Y130/10000)</f>
        <v>97</v>
      </c>
      <c r="U130" s="37"/>
      <c r="V130" s="37">
        <f t="array" ref="V130">INDEX(单位特点规划!D$2:D$37,MATCH($A130,单位特点规划!$A$2:$A$37,0))</f>
        <v>12200</v>
      </c>
      <c r="W130" s="37">
        <f t="array" ref="W130">INDEX(单位特点规划!E$2:E$37,MATCH($A130,单位特点规划!$A$2:$A$37,0))</f>
        <v>0</v>
      </c>
      <c r="X130" s="37">
        <f t="array" ref="X130">INDEX(单位特点规划!F$2:F$37,MATCH($A130,单位特点规划!$A$2:$A$37,0))</f>
        <v>15000</v>
      </c>
      <c r="Y130" s="37">
        <f t="array" ref="Y130">INDEX(单位特点规划!G$2:G$37,MATCH($A130,单位特点规划!$A$2:$A$37,0))</f>
        <v>11000</v>
      </c>
      <c r="Z130" s="37"/>
      <c r="AA130" s="37">
        <f>1/0.46</f>
        <v>2.1739130434782599</v>
      </c>
      <c r="AB130" s="37">
        <f>INT(INDEX([3]进阶属性!$C$2:$C$19,MATCH(B130,[3]进阶属性!$A$2:$A$19,0))/2*AH130)</f>
        <v>300</v>
      </c>
      <c r="AC130" s="37">
        <f t="shared" si="90"/>
        <v>10</v>
      </c>
      <c r="AD130" s="37">
        <f>INT((INDEX([3]标准单位!$J$2:$J$201,MATCH($AC130,[3]标准单位!$A$2:$A$201,0))*AE130)/(1-AE130))</f>
        <v>0</v>
      </c>
      <c r="AE130" s="37">
        <f t="shared" si="123"/>
        <v>0</v>
      </c>
      <c r="AF130" s="83">
        <f>AG130/AG$4</f>
        <v>0.896866078022862</v>
      </c>
      <c r="AG130" s="37">
        <f t="shared" si="104"/>
        <v>129.14444444444399</v>
      </c>
      <c r="AH130" s="37">
        <f t="array" ref="AH130">INDEX([4]Sheet1!H$2:H$36,MATCH($H130,[4]Sheet1!$A$2:$A$36,0))</f>
        <v>2</v>
      </c>
      <c r="AI130">
        <f>INDEX([4]Sheet1!T$2:T$36,MATCH($H130,[4]Sheet1!$A$2:$A$36,0))</f>
        <v>0</v>
      </c>
      <c r="AJ130">
        <f>INDEX([4]Sheet1!U$2:U$36,MATCH($H130,[4]Sheet1!$A$2:$A$36,0))</f>
        <v>9.9692307692307693</v>
      </c>
      <c r="AK130">
        <f>INDEX([4]Sheet1!V$2:V$36,MATCH($H130,[4]Sheet1!$A$2:$A$36,0))</f>
        <v>0</v>
      </c>
      <c r="AL130">
        <f>INDEX([4]Sheet1!W$2:W$36,MATCH($H130,[4]Sheet1!$A$2:$A$36,0))</f>
        <v>18.0555555555556</v>
      </c>
      <c r="AM130" s="2">
        <f>INDEX([4]Sheet1!N$2:N$36,MATCH($H130,[4]Sheet1!$A$2:$A$36,0))</f>
        <v>3600</v>
      </c>
      <c r="AN130" s="2" t="str">
        <f>INDEX([4]Sheet1!O$2:O$36,MATCH($H130,[4]Sheet1!$A$2:$A$36,0))</f>
        <v/>
      </c>
    </row>
    <row r="131" spans="1:40" ht="14.25">
      <c r="A131" s="67">
        <v>1008</v>
      </c>
      <c r="B131" s="73">
        <v>2</v>
      </c>
      <c r="C131" s="78" t="str">
        <f t="shared" si="67"/>
        <v>{10112,5},{21008,5}</v>
      </c>
      <c r="D131" s="78">
        <v>5000</v>
      </c>
      <c r="E131" s="79">
        <v>19</v>
      </c>
      <c r="F131" s="78" t="str">
        <f t="shared" si="68"/>
        <v>{1,1140},{2,309},{6,190}</v>
      </c>
      <c r="G131" s="78">
        <f t="shared" si="122"/>
        <v>1</v>
      </c>
      <c r="H131" s="67" t="s">
        <v>206</v>
      </c>
      <c r="I131" s="37">
        <f t="array" ref="I131">INDEX([1]英雄界面!$I$4:$I$41,MATCH(A131,[1]英雄界面!$A$4:$A$41,0))</f>
        <v>35</v>
      </c>
      <c r="J131" s="37">
        <f t="shared" si="120"/>
        <v>1</v>
      </c>
      <c r="K131" s="37">
        <f>CHOOSE(J131,INDEX([2]勋章!$I$7:$I$24,MATCH($B131,[2]勋章!$G$7:$G$24,0)),INDEX([2]勋章!$M$7:$M$24,MATCH($B131,[2]勋章!$G$7:$G$24,0)),INDEX([2]勋章!$P$7:$P$24,MATCH($B131,[2]勋章!$G$7:$G$24,0)),INDEX([2]勋章!$S$7:$S$24,MATCH($B131,[2]勋章!$G$7:$G$24,0)))</f>
        <v>10112</v>
      </c>
      <c r="L131" s="37">
        <f t="array" ref="L131">INDEX([2]图纸掉落!$H$4:$H$38,MATCH(H131,[2]图纸掉落!$G$4:$G$38,0))</f>
        <v>21008</v>
      </c>
      <c r="M131" s="37">
        <f t="shared" si="125"/>
        <v>5</v>
      </c>
      <c r="N131" s="37">
        <f t="shared" si="87"/>
        <v>5</v>
      </c>
      <c r="O131" s="47">
        <f>INDEX([1]英雄界面!$J$4:$J$41,MATCH(A131,[1]英雄界面!$A$4:$A$41,0))/2</f>
        <v>0.75</v>
      </c>
      <c r="P131" s="37">
        <f t="shared" si="88"/>
        <v>1.5</v>
      </c>
      <c r="Q131" s="37">
        <f>INT(INDEX([1]等级属性!B$4:B$203,MATCH($AC131,[1]等级属性!$A$4:$A$203,0))*V131/10000)</f>
        <v>206</v>
      </c>
      <c r="R131" s="37">
        <f>INT(INDEX([1]等级属性!C$4:C$203,MATCH($AC131,[1]等级属性!$A$4:$A$203,0))*W131/10000)</f>
        <v>0</v>
      </c>
      <c r="S131" s="37">
        <f>INT(INDEX([1]等级属性!D$4:D$203,MATCH($AC131,[1]等级属性!$A$4:$A$203,0))*X131/10000)</f>
        <v>760</v>
      </c>
      <c r="T131" s="37">
        <f>INT(INDEX([1]等级属性!E$4:E$203,MATCH($AC131,[1]等级属性!$A$4:$A$203,0))*Y131/10000)</f>
        <v>127</v>
      </c>
      <c r="U131" s="37"/>
      <c r="V131" s="37">
        <f t="array" ref="V131">INDEX(单位特点规划!D$2:D$37,MATCH($A131,单位特点规划!$A$2:$A$37,0))</f>
        <v>12200</v>
      </c>
      <c r="W131" s="37">
        <f t="array" ref="W131">INDEX(单位特点规划!E$2:E$37,MATCH($A131,单位特点规划!$A$2:$A$37,0))</f>
        <v>0</v>
      </c>
      <c r="X131" s="37">
        <f t="array" ref="X131">INDEX(单位特点规划!F$2:F$37,MATCH($A131,单位特点规划!$A$2:$A$37,0))</f>
        <v>15000</v>
      </c>
      <c r="Y131" s="37">
        <f t="array" ref="Y131">INDEX(单位特点规划!G$2:G$37,MATCH($A131,单位特点规划!$A$2:$A$37,0))</f>
        <v>11000</v>
      </c>
      <c r="Z131" s="37"/>
      <c r="AA131" s="37">
        <f t="shared" ref="AA131" si="126">1/0.46</f>
        <v>2.1739130434782599</v>
      </c>
      <c r="AB131" s="37">
        <f>INT(INDEX([3]进阶属性!$C$2:$C$19,MATCH(B131,[3]进阶属性!$A$2:$A$19,0))/2*AH131)</f>
        <v>390</v>
      </c>
      <c r="AC131" s="37">
        <f t="shared" si="90"/>
        <v>20</v>
      </c>
      <c r="AD131" s="37">
        <f>INT((INDEX([3]标准单位!$J$2:$J$201,MATCH($AC131,[3]标准单位!$A$2:$A$201,0))*AE131)/(1-AE131))</f>
        <v>0</v>
      </c>
      <c r="AE131" s="37">
        <f t="shared" si="123"/>
        <v>0</v>
      </c>
      <c r="AF131" s="83">
        <f>AG131/AG$5</f>
        <v>0.89715743872767195</v>
      </c>
      <c r="AG131" s="37">
        <f t="shared" si="104"/>
        <v>167.97777777777799</v>
      </c>
      <c r="AH131" s="37">
        <f t="array" ref="AH131">INDEX([4]Sheet1!H$2:H$36,MATCH($H131,[4]Sheet1!$A$2:$A$36,0))</f>
        <v>2</v>
      </c>
      <c r="AI131">
        <f>INDEX([4]Sheet1!T$2:T$36,MATCH($H131,[4]Sheet1!$A$2:$A$36,0))</f>
        <v>0</v>
      </c>
      <c r="AJ131">
        <f>INDEX([4]Sheet1!U$2:U$36,MATCH($H131,[4]Sheet1!$A$2:$A$36,0))</f>
        <v>9.9692307692307693</v>
      </c>
      <c r="AK131">
        <f>INDEX([4]Sheet1!V$2:V$36,MATCH($H131,[4]Sheet1!$A$2:$A$36,0))</f>
        <v>0</v>
      </c>
      <c r="AL131">
        <f>INDEX([4]Sheet1!W$2:W$36,MATCH($H131,[4]Sheet1!$A$2:$A$36,0))</f>
        <v>18.0555555555556</v>
      </c>
      <c r="AM131" s="2">
        <f>INDEX([4]Sheet1!N$2:N$36,MATCH($H131,[4]Sheet1!$A$2:$A$36,0))</f>
        <v>3600</v>
      </c>
      <c r="AN131" s="2" t="str">
        <f>INDEX([4]Sheet1!O$2:O$36,MATCH($H131,[4]Sheet1!$A$2:$A$36,0))</f>
        <v/>
      </c>
    </row>
    <row r="132" spans="1:40" ht="14.25">
      <c r="A132" s="67">
        <v>1008</v>
      </c>
      <c r="B132" s="73">
        <v>3</v>
      </c>
      <c r="C132" s="78" t="str">
        <f t="shared" si="67"/>
        <v>{10113,7},{21008,8}</v>
      </c>
      <c r="D132" s="78">
        <v>10000</v>
      </c>
      <c r="E132" s="79">
        <v>24</v>
      </c>
      <c r="F132" s="78" t="str">
        <f t="shared" si="68"/>
        <v>{1,1379},{2,373},{6,233}</v>
      </c>
      <c r="G132" s="78">
        <f t="shared" si="122"/>
        <v>1</v>
      </c>
      <c r="H132" s="67" t="s">
        <v>206</v>
      </c>
      <c r="I132" s="37">
        <f t="array" ref="I132">INDEX([1]英雄界面!$I$4:$I$41,MATCH(A132,[1]英雄界面!$A$4:$A$41,0))</f>
        <v>35</v>
      </c>
      <c r="J132" s="37">
        <f t="shared" si="120"/>
        <v>1</v>
      </c>
      <c r="K132" s="37">
        <f>CHOOSE(J132,INDEX([2]勋章!$I$7:$I$24,MATCH($B132,[2]勋章!$G$7:$G$24,0)),INDEX([2]勋章!$M$7:$M$24,MATCH($B132,[2]勋章!$G$7:$G$24,0)),INDEX([2]勋章!$P$7:$P$24,MATCH($B132,[2]勋章!$G$7:$G$24,0)),INDEX([2]勋章!$S$7:$S$24,MATCH($B132,[2]勋章!$G$7:$G$24,0)))</f>
        <v>10113</v>
      </c>
      <c r="L132" s="37">
        <f t="array" ref="L132">INDEX([2]图纸掉落!$H$4:$H$38,MATCH(H132,[2]图纸掉落!$G$4:$G$38,0))</f>
        <v>21008</v>
      </c>
      <c r="M132" s="37">
        <f t="shared" si="125"/>
        <v>7</v>
      </c>
      <c r="N132" s="37">
        <f t="shared" si="87"/>
        <v>8</v>
      </c>
      <c r="O132" s="47">
        <f>INDEX([1]英雄界面!$J$4:$J$41,MATCH(A132,[1]英雄界面!$A$4:$A$41,0))/2</f>
        <v>0.75</v>
      </c>
      <c r="P132" s="37">
        <f t="shared" si="88"/>
        <v>1.4</v>
      </c>
      <c r="Q132" s="37">
        <f>INT(INDEX([1]等级属性!B$4:B$203,MATCH($AC132,[1]等级属性!$A$4:$A$203,0))*V132/10000)</f>
        <v>267</v>
      </c>
      <c r="R132" s="37">
        <f>INT(INDEX([1]等级属性!C$4:C$203,MATCH($AC132,[1]等级属性!$A$4:$A$203,0))*W132/10000)</f>
        <v>0</v>
      </c>
      <c r="S132" s="37">
        <f>INT(INDEX([1]等级属性!D$4:D$203,MATCH($AC132,[1]等级属性!$A$4:$A$203,0))*X132/10000)</f>
        <v>985</v>
      </c>
      <c r="T132" s="37">
        <f>INT(INDEX([1]等级属性!E$4:E$203,MATCH($AC132,[1]等级属性!$A$4:$A$203,0))*Y132/10000)</f>
        <v>167</v>
      </c>
      <c r="U132" s="37"/>
      <c r="V132" s="37">
        <f t="array" ref="V132">INDEX(单位特点规划!D$2:D$37,MATCH($A132,单位特点规划!$A$2:$A$37,0))</f>
        <v>12200</v>
      </c>
      <c r="W132" s="37">
        <f t="array" ref="W132">INDEX(单位特点规划!E$2:E$37,MATCH($A132,单位特点规划!$A$2:$A$37,0))</f>
        <v>0</v>
      </c>
      <c r="X132" s="37">
        <f t="array" ref="X132">INDEX(单位特点规划!F$2:F$37,MATCH($A132,单位特点规划!$A$2:$A$37,0))</f>
        <v>15000</v>
      </c>
      <c r="Y132" s="37">
        <f t="array" ref="Y132">INDEX(单位特点规划!G$2:G$37,MATCH($A132,单位特点规划!$A$2:$A$37,0))</f>
        <v>11000</v>
      </c>
      <c r="Z132" s="37"/>
      <c r="AA132" s="37">
        <f t="shared" ref="AA132" si="127">1/0.46</f>
        <v>2.1739130434782599</v>
      </c>
      <c r="AB132" s="37">
        <f>INT(INDEX([3]进阶属性!$C$2:$C$19,MATCH(B132,[3]进阶属性!$A$2:$A$19,0))/2*AH132)</f>
        <v>507</v>
      </c>
      <c r="AC132" s="37">
        <f t="shared" si="90"/>
        <v>30</v>
      </c>
      <c r="AD132" s="37">
        <f>INT((INDEX([3]标准单位!$J$2:$J$201,MATCH($AC132,[3]标准单位!$A$2:$A$201,0))*AE132)/(1-AE132))</f>
        <v>0</v>
      </c>
      <c r="AE132" s="37">
        <f t="shared" si="123"/>
        <v>0</v>
      </c>
      <c r="AF132" s="83">
        <f>AG132/AG$6</f>
        <v>0.89636904878478696</v>
      </c>
      <c r="AG132" s="37">
        <f t="shared" si="104"/>
        <v>217.95</v>
      </c>
      <c r="AH132" s="37">
        <f t="array" ref="AH132">INDEX([4]Sheet1!H$2:H$36,MATCH($H132,[4]Sheet1!$A$2:$A$36,0))</f>
        <v>2</v>
      </c>
      <c r="AI132">
        <f>INDEX([4]Sheet1!T$2:T$36,MATCH($H132,[4]Sheet1!$A$2:$A$36,0))</f>
        <v>0</v>
      </c>
      <c r="AJ132">
        <f>INDEX([4]Sheet1!U$2:U$36,MATCH($H132,[4]Sheet1!$A$2:$A$36,0))</f>
        <v>9.9692307692307693</v>
      </c>
      <c r="AK132">
        <f>INDEX([4]Sheet1!V$2:V$36,MATCH($H132,[4]Sheet1!$A$2:$A$36,0))</f>
        <v>0</v>
      </c>
      <c r="AL132">
        <f>INDEX([4]Sheet1!W$2:W$36,MATCH($H132,[4]Sheet1!$A$2:$A$36,0))</f>
        <v>18.0555555555556</v>
      </c>
      <c r="AM132" s="2">
        <f>INDEX([4]Sheet1!N$2:N$36,MATCH($H132,[4]Sheet1!$A$2:$A$36,0))</f>
        <v>3600</v>
      </c>
      <c r="AN132" s="2" t="str">
        <f>INDEX([4]Sheet1!O$2:O$36,MATCH($H132,[4]Sheet1!$A$2:$A$36,0))</f>
        <v/>
      </c>
    </row>
    <row r="133" spans="1:40" ht="14.25">
      <c r="A133" s="67">
        <v>1008</v>
      </c>
      <c r="B133" s="73">
        <v>4</v>
      </c>
      <c r="C133" s="78" t="str">
        <f t="shared" ref="C133:C196" si="128">"{"&amp;K133&amp;","&amp;ROUNDUP(M133,0)&amp;"},"&amp;"{"&amp;L133&amp;","&amp;ROUNDUP(N133,0)&amp;"}"</f>
        <v>{10114,10},{21008,12}</v>
      </c>
      <c r="D133" s="78">
        <v>80000</v>
      </c>
      <c r="E133" s="79">
        <v>30</v>
      </c>
      <c r="F133" s="78" t="str">
        <f t="shared" ref="F133:F196" si="129">"{1,"&amp;INT(S133*P133)&amp;"},{2,"&amp;INT(Q133*P133)&amp;"},"&amp;IF(R133=0,"","{3,"&amp;INT(R133*P133)&amp;"},")&amp;"{6,"&amp;INT(T133*P133)&amp;"}"</f>
        <v>{1,1467},{2,397},{6,245}</v>
      </c>
      <c r="G133" s="78">
        <f t="shared" si="122"/>
        <v>1</v>
      </c>
      <c r="H133" s="67" t="s">
        <v>206</v>
      </c>
      <c r="I133" s="37">
        <f t="array" ref="I133">INDEX([1]英雄界面!$I$4:$I$41,MATCH(A133,[1]英雄界面!$A$4:$A$41,0))</f>
        <v>35</v>
      </c>
      <c r="J133" s="37">
        <f t="shared" si="120"/>
        <v>1</v>
      </c>
      <c r="K133" s="37">
        <f>CHOOSE(J133,INDEX([2]勋章!$I$7:$I$24,MATCH($B133,[2]勋章!$G$7:$G$24,0)),INDEX([2]勋章!$M$7:$M$24,MATCH($B133,[2]勋章!$G$7:$G$24,0)),INDEX([2]勋章!$P$7:$P$24,MATCH($B133,[2]勋章!$G$7:$G$24,0)),INDEX([2]勋章!$S$7:$S$24,MATCH($B133,[2]勋章!$G$7:$G$24,0)))</f>
        <v>10114</v>
      </c>
      <c r="L133" s="37">
        <f t="array" ref="L133">INDEX([2]图纸掉落!$H$4:$H$38,MATCH(H133,[2]图纸掉落!$G$4:$G$38,0))</f>
        <v>21008</v>
      </c>
      <c r="M133" s="37">
        <f t="shared" si="125"/>
        <v>10</v>
      </c>
      <c r="N133" s="37">
        <f t="shared" si="87"/>
        <v>12</v>
      </c>
      <c r="O133" s="47">
        <f>INDEX([1]英雄界面!$J$4:$J$41,MATCH(A133,[1]英雄界面!$A$4:$A$41,0))/2</f>
        <v>0.75</v>
      </c>
      <c r="P133" s="37">
        <f t="shared" si="88"/>
        <v>1.3</v>
      </c>
      <c r="Q133" s="37">
        <f>INT(INDEX([1]等级属性!B$4:B$203,MATCH($AC133,[1]等级属性!$A$4:$A$203,0))*V133/10000)</f>
        <v>306</v>
      </c>
      <c r="R133" s="37">
        <f>INT(INDEX([1]等级属性!C$4:C$203,MATCH($AC133,[1]等级属性!$A$4:$A$203,0))*W133/10000)</f>
        <v>0</v>
      </c>
      <c r="S133" s="37">
        <f>INT(INDEX([1]等级属性!D$4:D$203,MATCH($AC133,[1]等级属性!$A$4:$A$203,0))*X133/10000)</f>
        <v>1129</v>
      </c>
      <c r="T133" s="37">
        <f>INT(INDEX([1]等级属性!E$4:E$203,MATCH($AC133,[1]等级属性!$A$4:$A$203,0))*Y133/10000)</f>
        <v>189</v>
      </c>
      <c r="U133" s="37"/>
      <c r="V133" s="37">
        <f t="array" ref="V133">INDEX(单位特点规划!D$2:D$37,MATCH($A133,单位特点规划!$A$2:$A$37,0))</f>
        <v>12200</v>
      </c>
      <c r="W133" s="37">
        <f t="array" ref="W133">INDEX(单位特点规划!E$2:E$37,MATCH($A133,单位特点规划!$A$2:$A$37,0))</f>
        <v>0</v>
      </c>
      <c r="X133" s="37">
        <f t="array" ref="X133">INDEX(单位特点规划!F$2:F$37,MATCH($A133,单位特点规划!$A$2:$A$37,0))</f>
        <v>15000</v>
      </c>
      <c r="Y133" s="37">
        <f t="array" ref="Y133">INDEX(单位特点规划!G$2:G$37,MATCH($A133,单位特点规划!$A$2:$A$37,0))</f>
        <v>11000</v>
      </c>
      <c r="Z133" s="37"/>
      <c r="AA133" s="37">
        <f t="shared" ref="AA133" si="130">1/0.46</f>
        <v>2.1739130434782599</v>
      </c>
      <c r="AB133" s="37">
        <f>INT(INDEX([3]进阶属性!$C$2:$C$19,MATCH(B133,[3]进阶属性!$A$2:$A$19,0))/2*AH133)</f>
        <v>657</v>
      </c>
      <c r="AC133" s="37">
        <f t="shared" si="90"/>
        <v>35</v>
      </c>
      <c r="AD133" s="37">
        <f>INT((INDEX([3]标准单位!$J$2:$J$201,MATCH($AC133,[3]标准单位!$A$2:$A$201,0))*AE133)/(1-AE133))</f>
        <v>0</v>
      </c>
      <c r="AE133" s="37">
        <f t="shared" si="123"/>
        <v>0</v>
      </c>
      <c r="AF133" s="83">
        <f>AG133/AG$7</f>
        <v>0.89667738844785105</v>
      </c>
      <c r="AG133" s="37">
        <f t="shared" ref="AG133" si="131">(Q133/AM133*1000+IF(AN133&lt;&gt;"",R133/AN133*1000,0)+S133/3+T133/5)/AH133</f>
        <v>249.566666666667</v>
      </c>
      <c r="AH133" s="37">
        <f t="array" ref="AH133">INDEX([4]Sheet1!H$2:H$36,MATCH($H133,[4]Sheet1!$A$2:$A$36,0))</f>
        <v>2</v>
      </c>
      <c r="AI133">
        <f>INDEX([4]Sheet1!T$2:T$36,MATCH($H133,[4]Sheet1!$A$2:$A$36,0))</f>
        <v>0</v>
      </c>
      <c r="AJ133">
        <f>INDEX([4]Sheet1!U$2:U$36,MATCH($H133,[4]Sheet1!$A$2:$A$36,0))</f>
        <v>9.9692307692307693</v>
      </c>
      <c r="AK133">
        <f>INDEX([4]Sheet1!V$2:V$36,MATCH($H133,[4]Sheet1!$A$2:$A$36,0))</f>
        <v>0</v>
      </c>
      <c r="AL133">
        <f>INDEX([4]Sheet1!W$2:W$36,MATCH($H133,[4]Sheet1!$A$2:$A$36,0))</f>
        <v>18.0555555555556</v>
      </c>
      <c r="AM133" s="2">
        <f>INDEX([4]Sheet1!N$2:N$36,MATCH($H133,[4]Sheet1!$A$2:$A$36,0))</f>
        <v>3600</v>
      </c>
      <c r="AN133" s="2" t="str">
        <f>INDEX([4]Sheet1!O$2:O$36,MATCH($H133,[4]Sheet1!$A$2:$A$36,0))</f>
        <v/>
      </c>
    </row>
    <row r="134" spans="1:40" ht="14.25">
      <c r="A134" s="67">
        <v>1008</v>
      </c>
      <c r="B134" s="73">
        <v>5</v>
      </c>
      <c r="C134" s="78" t="str">
        <f t="shared" si="128"/>
        <v>{10115,15},{21008,15}</v>
      </c>
      <c r="D134" s="78">
        <v>150000</v>
      </c>
      <c r="E134" s="79">
        <v>37</v>
      </c>
      <c r="F134" s="78" t="str">
        <f t="shared" si="129"/>
        <v>{1,1533},{2,415},{6,256}</v>
      </c>
      <c r="G134" s="78">
        <f t="shared" si="122"/>
        <v>1</v>
      </c>
      <c r="H134" s="67" t="s">
        <v>206</v>
      </c>
      <c r="I134" s="37">
        <f t="array" ref="I134">INDEX([1]英雄界面!$I$4:$I$41,MATCH(A134,[1]英雄界面!$A$4:$A$41,0))</f>
        <v>35</v>
      </c>
      <c r="J134" s="37">
        <f t="shared" ref="J134:J143" si="132">1</f>
        <v>1</v>
      </c>
      <c r="K134" s="37">
        <f>CHOOSE(J134,INDEX([2]勋章!$I$7:$I$24,MATCH($B134,[2]勋章!$G$7:$G$24,0)),INDEX([2]勋章!$M$7:$M$24,MATCH($B134,[2]勋章!$G$7:$G$24,0)),INDEX([2]勋章!$P$7:$P$24,MATCH($B134,[2]勋章!$G$7:$G$24,0)),INDEX([2]勋章!$S$7:$S$24,MATCH($B134,[2]勋章!$G$7:$G$24,0)))</f>
        <v>10115</v>
      </c>
      <c r="L134" s="37">
        <f t="array" ref="L134">INDEX([2]图纸掉落!$H$4:$H$38,MATCH(H134,[2]图纸掉落!$G$4:$G$38,0))</f>
        <v>21008</v>
      </c>
      <c r="M134" s="37">
        <f t="shared" si="125"/>
        <v>15</v>
      </c>
      <c r="N134" s="37">
        <f t="shared" si="87"/>
        <v>15</v>
      </c>
      <c r="O134" s="47">
        <f>INDEX([1]英雄界面!$J$4:$J$41,MATCH(A134,[1]英雄界面!$A$4:$A$41,0))/2</f>
        <v>0.75</v>
      </c>
      <c r="P134" s="37">
        <f t="shared" si="88"/>
        <v>1.2</v>
      </c>
      <c r="Q134" s="37">
        <f>INT(INDEX([1]等级属性!B$4:B$203,MATCH($AC134,[1]等级属性!$A$4:$A$203,0))*V134/10000)</f>
        <v>346</v>
      </c>
      <c r="R134" s="37">
        <f>INT(INDEX([1]等级属性!C$4:C$203,MATCH($AC134,[1]等级属性!$A$4:$A$203,0))*W134/10000)</f>
        <v>0</v>
      </c>
      <c r="S134" s="37">
        <f>INT(INDEX([1]等级属性!D$4:D$203,MATCH($AC134,[1]等级属性!$A$4:$A$203,0))*X134/10000)</f>
        <v>1278</v>
      </c>
      <c r="T134" s="37">
        <f>INT(INDEX([1]等级属性!E$4:E$203,MATCH($AC134,[1]等级属性!$A$4:$A$203,0))*Y134/10000)</f>
        <v>214</v>
      </c>
      <c r="U134" s="37"/>
      <c r="V134" s="37">
        <f t="array" ref="V134">INDEX(单位特点规划!D$2:D$37,MATCH($A134,单位特点规划!$A$2:$A$37,0))</f>
        <v>12200</v>
      </c>
      <c r="W134" s="37">
        <f t="array" ref="W134">INDEX(单位特点规划!E$2:E$37,MATCH($A134,单位特点规划!$A$2:$A$37,0))</f>
        <v>0</v>
      </c>
      <c r="X134" s="37">
        <f t="array" ref="X134">INDEX(单位特点规划!F$2:F$37,MATCH($A134,单位特点规划!$A$2:$A$37,0))</f>
        <v>15000</v>
      </c>
      <c r="Y134" s="37">
        <f t="array" ref="Y134">INDEX(单位特点规划!G$2:G$37,MATCH($A134,单位特点规划!$A$2:$A$37,0))</f>
        <v>11000</v>
      </c>
      <c r="Z134" s="37"/>
      <c r="AA134" s="37">
        <f t="shared" ref="AA134" si="133">1/0.46</f>
        <v>2.1739130434782599</v>
      </c>
      <c r="AB134" s="37">
        <f>INT(INDEX([3]进阶属性!$C$2:$C$19,MATCH(B134,[3]进阶属性!$A$2:$A$19,0))/2*AH134)</f>
        <v>852</v>
      </c>
      <c r="AC134" s="37">
        <f t="shared" si="90"/>
        <v>40</v>
      </c>
      <c r="AD134" s="37">
        <f>INT((INDEX([3]标准单位!$J$2:$J$201,MATCH($AC134,[3]标准单位!$A$2:$A$201,0))*AE134)/(1-AE134))</f>
        <v>0</v>
      </c>
      <c r="AE134" s="37">
        <f t="shared" si="123"/>
        <v>0</v>
      </c>
      <c r="AF134" s="83">
        <f>AG134/AG$8</f>
        <v>0.89695549170825095</v>
      </c>
      <c r="AG134" s="37">
        <f t="shared" ref="AG134" si="134">(Q134/AM134*1000+IF(AN134&lt;&gt;"",R134/AN134*1000,0)+S134/3+T134/5)/AH134</f>
        <v>282.45555555555597</v>
      </c>
      <c r="AH134" s="37">
        <f t="array" ref="AH134">INDEX([4]Sheet1!H$2:H$36,MATCH($H134,[4]Sheet1!$A$2:$A$36,0))</f>
        <v>2</v>
      </c>
      <c r="AI134">
        <f>INDEX([4]Sheet1!T$2:T$36,MATCH($H134,[4]Sheet1!$A$2:$A$36,0))</f>
        <v>0</v>
      </c>
      <c r="AJ134">
        <f>INDEX([4]Sheet1!U$2:U$36,MATCH($H134,[4]Sheet1!$A$2:$A$36,0))</f>
        <v>9.9692307692307693</v>
      </c>
      <c r="AK134">
        <f>INDEX([4]Sheet1!V$2:V$36,MATCH($H134,[4]Sheet1!$A$2:$A$36,0))</f>
        <v>0</v>
      </c>
      <c r="AL134">
        <f>INDEX([4]Sheet1!W$2:W$36,MATCH($H134,[4]Sheet1!$A$2:$A$36,0))</f>
        <v>18.0555555555556</v>
      </c>
      <c r="AM134" s="2">
        <f>INDEX([4]Sheet1!N$2:N$36,MATCH($H134,[4]Sheet1!$A$2:$A$36,0))</f>
        <v>3600</v>
      </c>
      <c r="AN134" s="2" t="str">
        <f>INDEX([4]Sheet1!O$2:O$36,MATCH($H134,[4]Sheet1!$A$2:$A$36,0))</f>
        <v/>
      </c>
    </row>
    <row r="135" spans="1:40" ht="14.25">
      <c r="A135" s="67">
        <v>1008</v>
      </c>
      <c r="B135" s="73">
        <v>6</v>
      </c>
      <c r="C135" s="78" t="str">
        <f t="shared" si="128"/>
        <v>{10116,20},{21008,16}</v>
      </c>
      <c r="D135" s="78">
        <v>250000</v>
      </c>
      <c r="E135" s="79">
        <v>42</v>
      </c>
      <c r="F135" s="78" t="str">
        <f t="shared" si="129"/>
        <v>{1,1613},{2,436},{6,271}</v>
      </c>
      <c r="G135" s="78">
        <f t="shared" ref="G135:G144" si="135">1</f>
        <v>1</v>
      </c>
      <c r="H135" s="67" t="s">
        <v>206</v>
      </c>
      <c r="I135" s="37">
        <f t="array" ref="I135">INDEX([1]英雄界面!$I$4:$I$41,MATCH(A135,[1]英雄界面!$A$4:$A$41,0))</f>
        <v>35</v>
      </c>
      <c r="J135" s="37">
        <f t="shared" si="132"/>
        <v>1</v>
      </c>
      <c r="K135" s="37">
        <f>CHOOSE(J135,INDEX([2]勋章!$I$7:$I$24,MATCH($B135,[2]勋章!$G$7:$G$24,0)),INDEX([2]勋章!$M$7:$M$24,MATCH($B135,[2]勋章!$G$7:$G$24,0)),INDEX([2]勋章!$P$7:$P$24,MATCH($B135,[2]勋章!$G$7:$G$24,0)),INDEX([2]勋章!$S$7:$S$24,MATCH($B135,[2]勋章!$G$7:$G$24,0)))</f>
        <v>10116</v>
      </c>
      <c r="L135" s="37">
        <f t="array" ref="L135">INDEX([2]图纸掉落!$H$4:$H$38,MATCH(H135,[2]图纸掉落!$G$4:$G$38,0))</f>
        <v>21008</v>
      </c>
      <c r="M135" s="37">
        <f t="shared" si="125"/>
        <v>20</v>
      </c>
      <c r="N135" s="37">
        <f t="shared" si="87"/>
        <v>16</v>
      </c>
      <c r="O135" s="47">
        <f>INDEX([1]英雄界面!$J$4:$J$41,MATCH(A135,[1]英雄界面!$A$4:$A$41,0))/2</f>
        <v>0.75</v>
      </c>
      <c r="P135" s="37">
        <f t="shared" si="88"/>
        <v>1.1000000000000001</v>
      </c>
      <c r="Q135" s="37">
        <f>INT(INDEX([1]等级属性!B$4:B$203,MATCH($AC135,[1]等级属性!$A$4:$A$203,0))*V135/10000)</f>
        <v>397</v>
      </c>
      <c r="R135" s="37">
        <f>INT(INDEX([1]等级属性!C$4:C$203,MATCH($AC135,[1]等级属性!$A$4:$A$203,0))*W135/10000)</f>
        <v>0</v>
      </c>
      <c r="S135" s="37">
        <f>INT(INDEX([1]等级属性!D$4:D$203,MATCH($AC135,[1]等级属性!$A$4:$A$203,0))*X135/10000)</f>
        <v>1467</v>
      </c>
      <c r="T135" s="37">
        <f>INT(INDEX([1]等级属性!E$4:E$203,MATCH($AC135,[1]等级属性!$A$4:$A$203,0))*Y135/10000)</f>
        <v>247</v>
      </c>
      <c r="U135" s="37"/>
      <c r="V135" s="37">
        <f t="array" ref="V135">INDEX(单位特点规划!D$2:D$37,MATCH($A135,单位特点规划!$A$2:$A$37,0))</f>
        <v>12200</v>
      </c>
      <c r="W135" s="37">
        <f t="array" ref="W135">INDEX(单位特点规划!E$2:E$37,MATCH($A135,单位特点规划!$A$2:$A$37,0))</f>
        <v>0</v>
      </c>
      <c r="X135" s="37">
        <f t="array" ref="X135">INDEX(单位特点规划!F$2:F$37,MATCH($A135,单位特点规划!$A$2:$A$37,0))</f>
        <v>15000</v>
      </c>
      <c r="Y135" s="37">
        <f t="array" ref="Y135">INDEX(单位特点规划!G$2:G$37,MATCH($A135,单位特点规划!$A$2:$A$37,0))</f>
        <v>11000</v>
      </c>
      <c r="Z135" s="37"/>
      <c r="AA135" s="37">
        <f t="shared" ref="AA135:AA140" si="136">1/0.46</f>
        <v>2.1739130434782599</v>
      </c>
      <c r="AB135" s="37">
        <f>INT(INDEX([3]进阶属性!$C$2:$C$19,MATCH(B135,[3]进阶属性!$A$2:$A$19,0))/2*AH135)</f>
        <v>1107</v>
      </c>
      <c r="AC135" s="37">
        <f t="shared" si="90"/>
        <v>45</v>
      </c>
      <c r="AD135" s="37">
        <f>INT((INDEX([3]标准单位!$J$2:$J$201,MATCH($AC135,[3]标准单位!$A$2:$A$201,0))*AE135)/(1-AE135))</f>
        <v>0</v>
      </c>
      <c r="AE135" s="37">
        <f t="shared" ref="AE135:AE144" si="137">0</f>
        <v>0</v>
      </c>
      <c r="AF135" s="83">
        <f>AG135/AG$9</f>
        <v>0.896364681213206</v>
      </c>
      <c r="AG135" s="37">
        <f t="shared" ref="AG135" si="138">(Q135/AM135*1000+IF(AN135&lt;&gt;"",R135/AN135*1000,0)+S135/3+T135/5)/AH135</f>
        <v>324.33888888888902</v>
      </c>
      <c r="AH135" s="37">
        <f t="array" ref="AH135">INDEX([4]Sheet1!H$2:H$36,MATCH($H135,[4]Sheet1!$A$2:$A$36,0))</f>
        <v>2</v>
      </c>
      <c r="AI135">
        <f>INDEX([4]Sheet1!T$2:T$36,MATCH($H135,[4]Sheet1!$A$2:$A$36,0))</f>
        <v>0</v>
      </c>
      <c r="AJ135">
        <f>INDEX([4]Sheet1!U$2:U$36,MATCH($H135,[4]Sheet1!$A$2:$A$36,0))</f>
        <v>9.9692307692307693</v>
      </c>
      <c r="AK135">
        <f>INDEX([4]Sheet1!V$2:V$36,MATCH($H135,[4]Sheet1!$A$2:$A$36,0))</f>
        <v>0</v>
      </c>
      <c r="AL135">
        <f>INDEX([4]Sheet1!W$2:W$36,MATCH($H135,[4]Sheet1!$A$2:$A$36,0))</f>
        <v>18.0555555555556</v>
      </c>
      <c r="AM135" s="2">
        <f>INDEX([4]Sheet1!N$2:N$36,MATCH($H135,[4]Sheet1!$A$2:$A$36,0))</f>
        <v>3600</v>
      </c>
      <c r="AN135" s="2" t="str">
        <f>INDEX([4]Sheet1!O$2:O$36,MATCH($H135,[4]Sheet1!$A$2:$A$36,0))</f>
        <v/>
      </c>
    </row>
    <row r="136" spans="1:40" ht="14.25">
      <c r="A136" s="67">
        <v>1008</v>
      </c>
      <c r="B136" s="73">
        <v>7</v>
      </c>
      <c r="C136" s="78" t="str">
        <f t="shared" si="128"/>
        <v>{10117,22},{21008,26}</v>
      </c>
      <c r="D136" s="78">
        <v>300000</v>
      </c>
      <c r="E136" s="79">
        <v>47</v>
      </c>
      <c r="F136" s="78" t="str">
        <f t="shared" si="129"/>
        <v>{1,1660},{2,450},{6,281}</v>
      </c>
      <c r="G136" s="78">
        <f t="shared" si="135"/>
        <v>1</v>
      </c>
      <c r="H136" s="67" t="s">
        <v>206</v>
      </c>
      <c r="I136" s="37">
        <f t="array" ref="I136">INDEX([1]英雄界面!$I$4:$I$41,MATCH(A136,[1]英雄界面!$A$4:$A$41,0))</f>
        <v>35</v>
      </c>
      <c r="J136" s="37">
        <f t="shared" si="132"/>
        <v>1</v>
      </c>
      <c r="K136" s="37">
        <f>CHOOSE(J136,INDEX([2]勋章!$I$7:$I$24,MATCH($B136,[2]勋章!$G$7:$G$24,0)),INDEX([2]勋章!$M$7:$M$24,MATCH($B136,[2]勋章!$G$7:$G$24,0)),INDEX([2]勋章!$P$7:$P$24,MATCH($B136,[2]勋章!$G$7:$G$24,0)),INDEX([2]勋章!$S$7:$S$24,MATCH($B136,[2]勋章!$G$7:$G$24,0)))</f>
        <v>10117</v>
      </c>
      <c r="L136" s="37">
        <f t="array" ref="L136">INDEX([2]图纸掉落!$H$4:$H$38,MATCH(H136,[2]图纸掉落!$G$4:$G$38,0))</f>
        <v>21008</v>
      </c>
      <c r="M136" s="37">
        <f t="shared" si="125"/>
        <v>22</v>
      </c>
      <c r="N136" s="37">
        <f t="shared" si="87"/>
        <v>26</v>
      </c>
      <c r="O136" s="47">
        <f>INDEX([1]英雄界面!$J$4:$J$41,MATCH(A136,[1]英雄界面!$A$4:$A$41,0))/2</f>
        <v>0.75</v>
      </c>
      <c r="P136" s="37">
        <f t="shared" si="88"/>
        <v>1</v>
      </c>
      <c r="Q136" s="37">
        <f>INT(INDEX([1]等级属性!B$4:B$203,MATCH($AC136,[1]等级属性!$A$4:$A$203,0))*V136/10000)</f>
        <v>450</v>
      </c>
      <c r="R136" s="37">
        <f>INT(INDEX([1]等级属性!C$4:C$203,MATCH($AC136,[1]等级属性!$A$4:$A$203,0))*W136/10000)</f>
        <v>0</v>
      </c>
      <c r="S136" s="37">
        <f>INT(INDEX([1]等级属性!D$4:D$203,MATCH($AC136,[1]等级属性!$A$4:$A$203,0))*X136/10000)</f>
        <v>1660</v>
      </c>
      <c r="T136" s="37">
        <f>INT(INDEX([1]等级属性!E$4:E$203,MATCH($AC136,[1]等级属性!$A$4:$A$203,0))*Y136/10000)</f>
        <v>281</v>
      </c>
      <c r="U136" s="37"/>
      <c r="V136" s="37">
        <f t="array" ref="V136">INDEX(单位特点规划!D$2:D$37,MATCH($A136,单位特点规划!$A$2:$A$37,0))</f>
        <v>12200</v>
      </c>
      <c r="W136" s="37">
        <f t="array" ref="W136">INDEX(单位特点规划!E$2:E$37,MATCH($A136,单位特点规划!$A$2:$A$37,0))</f>
        <v>0</v>
      </c>
      <c r="X136" s="37">
        <f t="array" ref="X136">INDEX(单位特点规划!F$2:F$37,MATCH($A136,单位特点规划!$A$2:$A$37,0))</f>
        <v>15000</v>
      </c>
      <c r="Y136" s="37">
        <f t="array" ref="Y136">INDEX(单位特点规划!G$2:G$37,MATCH($A136,单位特点规划!$A$2:$A$37,0))</f>
        <v>11000</v>
      </c>
      <c r="Z136" s="37"/>
      <c r="AA136" s="37">
        <f t="shared" si="136"/>
        <v>2.1739130434782599</v>
      </c>
      <c r="AB136" s="37">
        <f>INT(INDEX([3]进阶属性!$C$2:$C$19,MATCH(B136,[3]进阶属性!$A$2:$A$19,0))/2*AH136)</f>
        <v>1437</v>
      </c>
      <c r="AC136" s="37">
        <f t="shared" si="90"/>
        <v>50</v>
      </c>
      <c r="AD136" s="37">
        <f>INT((INDEX([3]标准单位!$J$2:$J$201,MATCH($AC136,[3]标准单位!$A$2:$A$201,0))*AE136)/(1-AE136))</f>
        <v>0</v>
      </c>
      <c r="AE136" s="37">
        <f t="shared" si="137"/>
        <v>0</v>
      </c>
      <c r="AF136" s="83">
        <f>AG136/AG$10</f>
        <v>0.89652206258427503</v>
      </c>
      <c r="AG136" s="37">
        <f t="shared" ref="AG136:AG165" si="139">(Q136/AM136*1000+IF(AN136&lt;&gt;"",R136/AN136*1000,0)+S136/3+T136/5)/AH136</f>
        <v>367.26666666666699</v>
      </c>
      <c r="AH136" s="37">
        <f t="array" ref="AH136">INDEX([4]Sheet1!H$2:H$36,MATCH($H136,[4]Sheet1!$A$2:$A$36,0))</f>
        <v>2</v>
      </c>
      <c r="AI136">
        <f>INDEX([4]Sheet1!T$2:T$36,MATCH($H136,[4]Sheet1!$A$2:$A$36,0))</f>
        <v>0</v>
      </c>
      <c r="AJ136">
        <f>INDEX([4]Sheet1!U$2:U$36,MATCH($H136,[4]Sheet1!$A$2:$A$36,0))</f>
        <v>9.9692307692307693</v>
      </c>
      <c r="AK136">
        <f>INDEX([4]Sheet1!V$2:V$36,MATCH($H136,[4]Sheet1!$A$2:$A$36,0))</f>
        <v>0</v>
      </c>
      <c r="AL136">
        <f>INDEX([4]Sheet1!W$2:W$36,MATCH($H136,[4]Sheet1!$A$2:$A$36,0))</f>
        <v>18.0555555555556</v>
      </c>
      <c r="AM136" s="2">
        <f>INDEX([4]Sheet1!N$2:N$36,MATCH($H136,[4]Sheet1!$A$2:$A$36,0))</f>
        <v>3600</v>
      </c>
      <c r="AN136" s="2" t="str">
        <f>INDEX([4]Sheet1!O$2:O$36,MATCH($H136,[4]Sheet1!$A$2:$A$36,0))</f>
        <v/>
      </c>
    </row>
    <row r="137" spans="1:40" ht="14.25">
      <c r="A137" s="67">
        <v>1008</v>
      </c>
      <c r="B137" s="73">
        <v>8</v>
      </c>
      <c r="C137" s="78" t="str">
        <f t="shared" si="128"/>
        <v>{10118,25},{21008,29}</v>
      </c>
      <c r="D137" s="78">
        <v>350000</v>
      </c>
      <c r="E137" s="79">
        <v>52</v>
      </c>
      <c r="F137" s="78" t="str">
        <f t="shared" si="129"/>
        <v>{1,1908},{2,517},{6,322}</v>
      </c>
      <c r="G137" s="78">
        <f t="shared" si="135"/>
        <v>1</v>
      </c>
      <c r="H137" s="67" t="s">
        <v>206</v>
      </c>
      <c r="I137" s="37">
        <f t="array" ref="I137">INDEX([1]英雄界面!$I$4:$I$41,MATCH(A137,[1]英雄界面!$A$4:$A$41,0))</f>
        <v>35</v>
      </c>
      <c r="J137" s="37">
        <f t="shared" si="132"/>
        <v>1</v>
      </c>
      <c r="K137" s="37">
        <f>CHOOSE(J137,INDEX([2]勋章!$I$7:$I$24,MATCH($B137,[2]勋章!$G$7:$G$24,0)),INDEX([2]勋章!$M$7:$M$24,MATCH($B137,[2]勋章!$G$7:$G$24,0)),INDEX([2]勋章!$P$7:$P$24,MATCH($B137,[2]勋章!$G$7:$G$24,0)),INDEX([2]勋章!$S$7:$S$24,MATCH($B137,[2]勋章!$G$7:$G$24,0)))</f>
        <v>10118</v>
      </c>
      <c r="L137" s="37">
        <f t="array" ref="L137">INDEX([2]图纸掉落!$H$4:$H$38,MATCH(H137,[2]图纸掉落!$G$4:$G$38,0))</f>
        <v>21008</v>
      </c>
      <c r="M137" s="37">
        <f t="shared" si="125"/>
        <v>25</v>
      </c>
      <c r="N137" s="37">
        <f t="shared" si="87"/>
        <v>29</v>
      </c>
      <c r="O137" s="47">
        <f>INDEX([1]英雄界面!$J$4:$J$41,MATCH(A137,[1]英雄界面!$A$4:$A$41,0))/2</f>
        <v>0.75</v>
      </c>
      <c r="P137" s="37">
        <f t="shared" si="88"/>
        <v>1</v>
      </c>
      <c r="Q137" s="37">
        <f>INT(INDEX([1]等级属性!B$4:B$203,MATCH($AC137,[1]等级属性!$A$4:$A$203,0))*V137/10000)</f>
        <v>517</v>
      </c>
      <c r="R137" s="37">
        <f>INT(INDEX([1]等级属性!C$4:C$203,MATCH($AC137,[1]等级属性!$A$4:$A$203,0))*W137/10000)</f>
        <v>0</v>
      </c>
      <c r="S137" s="37">
        <f>INT(INDEX([1]等级属性!D$4:D$203,MATCH($AC137,[1]等级属性!$A$4:$A$203,0))*X137/10000)</f>
        <v>1908</v>
      </c>
      <c r="T137" s="37">
        <f>INT(INDEX([1]等级属性!E$4:E$203,MATCH($AC137,[1]等级属性!$A$4:$A$203,0))*Y137/10000)</f>
        <v>322</v>
      </c>
      <c r="U137" s="37"/>
      <c r="V137" s="37">
        <f t="array" ref="V137">INDEX(单位特点规划!D$2:D$37,MATCH($A137,单位特点规划!$A$2:$A$37,0))</f>
        <v>12200</v>
      </c>
      <c r="W137" s="37">
        <f t="array" ref="W137">INDEX(单位特点规划!E$2:E$37,MATCH($A137,单位特点规划!$A$2:$A$37,0))</f>
        <v>0</v>
      </c>
      <c r="X137" s="37">
        <f t="array" ref="X137">INDEX(单位特点规划!F$2:F$37,MATCH($A137,单位特点规划!$A$2:$A$37,0))</f>
        <v>15000</v>
      </c>
      <c r="Y137" s="37">
        <f t="array" ref="Y137">INDEX(单位特点规划!G$2:G$37,MATCH($A137,单位特点规划!$A$2:$A$37,0))</f>
        <v>11000</v>
      </c>
      <c r="Z137" s="37"/>
      <c r="AA137" s="37">
        <f t="shared" si="136"/>
        <v>2.1739130434782599</v>
      </c>
      <c r="AB137" s="37">
        <f>INT(INDEX([3]进阶属性!$C$2:$C$19,MATCH(B137,[3]进阶属性!$A$2:$A$19,0))/2*AH137)</f>
        <v>1866</v>
      </c>
      <c r="AC137" s="37">
        <f t="shared" si="90"/>
        <v>55</v>
      </c>
      <c r="AD137" s="37">
        <f>INT((INDEX([3]标准单位!$J$2:$J$201,MATCH($AC137,[3]标准单位!$A$2:$A$201,0))*AE137)/(1-AE137))</f>
        <v>0</v>
      </c>
      <c r="AE137" s="37">
        <f t="shared" si="137"/>
        <v>0</v>
      </c>
      <c r="AF137" s="83">
        <f>AG137/AG$11</f>
        <v>0.89650352715844595</v>
      </c>
      <c r="AG137" s="37">
        <f t="shared" si="139"/>
        <v>422.00555555555599</v>
      </c>
      <c r="AH137" s="37">
        <f t="array" ref="AH137">INDEX([4]Sheet1!H$2:H$36,MATCH($H137,[4]Sheet1!$A$2:$A$36,0))</f>
        <v>2</v>
      </c>
      <c r="AI137">
        <f>INDEX([4]Sheet1!T$2:T$36,MATCH($H137,[4]Sheet1!$A$2:$A$36,0))</f>
        <v>0</v>
      </c>
      <c r="AJ137">
        <f>INDEX([4]Sheet1!U$2:U$36,MATCH($H137,[4]Sheet1!$A$2:$A$36,0))</f>
        <v>9.9692307692307693</v>
      </c>
      <c r="AK137">
        <f>INDEX([4]Sheet1!V$2:V$36,MATCH($H137,[4]Sheet1!$A$2:$A$36,0))</f>
        <v>0</v>
      </c>
      <c r="AL137">
        <f>INDEX([4]Sheet1!W$2:W$36,MATCH($H137,[4]Sheet1!$A$2:$A$36,0))</f>
        <v>18.0555555555556</v>
      </c>
      <c r="AM137" s="2">
        <f>INDEX([4]Sheet1!N$2:N$36,MATCH($H137,[4]Sheet1!$A$2:$A$36,0))</f>
        <v>3600</v>
      </c>
      <c r="AN137" s="2" t="str">
        <f>INDEX([4]Sheet1!O$2:O$36,MATCH($H137,[4]Sheet1!$A$2:$A$36,0))</f>
        <v/>
      </c>
    </row>
    <row r="138" spans="1:40" ht="14.25">
      <c r="A138" s="67">
        <v>1008</v>
      </c>
      <c r="B138" s="73">
        <v>9</v>
      </c>
      <c r="C138" s="78" t="str">
        <f t="shared" si="128"/>
        <v>{10119,27},{21008,30}</v>
      </c>
      <c r="D138" s="78">
        <v>400000</v>
      </c>
      <c r="E138" s="79">
        <v>57</v>
      </c>
      <c r="F138" s="78" t="str">
        <f t="shared" si="129"/>
        <v>{1,2155},{2,584},{6,364}</v>
      </c>
      <c r="G138" s="78">
        <f t="shared" si="135"/>
        <v>1</v>
      </c>
      <c r="H138" s="67" t="s">
        <v>206</v>
      </c>
      <c r="I138" s="37">
        <f t="array" ref="I138">INDEX([1]英雄界面!$I$4:$I$41,MATCH(A138,[1]英雄界面!$A$4:$A$41,0))</f>
        <v>35</v>
      </c>
      <c r="J138" s="37">
        <f t="shared" si="132"/>
        <v>1</v>
      </c>
      <c r="K138" s="37">
        <f>CHOOSE(J138,INDEX([2]勋章!$I$7:$I$24,MATCH($B138,[2]勋章!$G$7:$G$24,0)),INDEX([2]勋章!$M$7:$M$24,MATCH($B138,[2]勋章!$G$7:$G$24,0)),INDEX([2]勋章!$P$7:$P$24,MATCH($B138,[2]勋章!$G$7:$G$24,0)),INDEX([2]勋章!$S$7:$S$24,MATCH($B138,[2]勋章!$G$7:$G$24,0)))</f>
        <v>10119</v>
      </c>
      <c r="L138" s="37">
        <f t="array" ref="L138">INDEX([2]图纸掉落!$H$4:$H$38,MATCH(H138,[2]图纸掉落!$G$4:$G$38,0))</f>
        <v>21008</v>
      </c>
      <c r="M138" s="37">
        <f t="shared" si="125"/>
        <v>27</v>
      </c>
      <c r="N138" s="37">
        <f t="shared" si="87"/>
        <v>30</v>
      </c>
      <c r="O138" s="47">
        <f>INDEX([1]英雄界面!$J$4:$J$41,MATCH(A138,[1]英雄界面!$A$4:$A$41,0))/2</f>
        <v>0.75</v>
      </c>
      <c r="P138" s="37">
        <f t="shared" si="88"/>
        <v>1</v>
      </c>
      <c r="Q138" s="37">
        <f>INT(INDEX([1]等级属性!B$4:B$203,MATCH($AC138,[1]等级属性!$A$4:$A$203,0))*V138/10000)</f>
        <v>584</v>
      </c>
      <c r="R138" s="37">
        <f>INT(INDEX([1]等级属性!C$4:C$203,MATCH($AC138,[1]等级属性!$A$4:$A$203,0))*W138/10000)</f>
        <v>0</v>
      </c>
      <c r="S138" s="37">
        <f>INT(INDEX([1]等级属性!D$4:D$203,MATCH($AC138,[1]等级属性!$A$4:$A$203,0))*X138/10000)</f>
        <v>2155</v>
      </c>
      <c r="T138" s="37">
        <f>INT(INDEX([1]等级属性!E$4:E$203,MATCH($AC138,[1]等级属性!$A$4:$A$203,0))*Y138/10000)</f>
        <v>364</v>
      </c>
      <c r="U138" s="37"/>
      <c r="V138" s="37">
        <f t="array" ref="V138">INDEX(单位特点规划!D$2:D$37,MATCH($A138,单位特点规划!$A$2:$A$37,0))</f>
        <v>12200</v>
      </c>
      <c r="W138" s="37">
        <f t="array" ref="W138">INDEX(单位特点规划!E$2:E$37,MATCH($A138,单位特点规划!$A$2:$A$37,0))</f>
        <v>0</v>
      </c>
      <c r="X138" s="37">
        <f t="array" ref="X138">INDEX(单位特点规划!F$2:F$37,MATCH($A138,单位特点规划!$A$2:$A$37,0))</f>
        <v>15000</v>
      </c>
      <c r="Y138" s="37">
        <f t="array" ref="Y138">INDEX(单位特点规划!G$2:G$37,MATCH($A138,单位特点规划!$A$2:$A$37,0))</f>
        <v>11000</v>
      </c>
      <c r="Z138" s="37"/>
      <c r="AA138" s="37">
        <f t="shared" si="136"/>
        <v>2.1739130434782599</v>
      </c>
      <c r="AB138" s="37">
        <f>INT(INDEX([3]进阶属性!$C$2:$C$19,MATCH(B138,[3]进阶属性!$A$2:$A$19,0))/2*AH138)</f>
        <v>2424</v>
      </c>
      <c r="AC138" s="37">
        <f t="shared" si="90"/>
        <v>60</v>
      </c>
      <c r="AD138" s="37">
        <f>INT((INDEX([3]标准单位!$J$2:$J$201,MATCH($AC138,[3]标准单位!$A$2:$A$201,0))*AE138)/(1-AE138))</f>
        <v>0</v>
      </c>
      <c r="AE138" s="37">
        <f t="shared" si="137"/>
        <v>0</v>
      </c>
      <c r="AF138" s="83">
        <f>AG138/AG$12</f>
        <v>0.89627560354681701</v>
      </c>
      <c r="AG138" s="37">
        <f t="shared" si="139"/>
        <v>476.67777777777798</v>
      </c>
      <c r="AH138" s="37">
        <f t="array" ref="AH138">INDEX([4]Sheet1!H$2:H$36,MATCH($H138,[4]Sheet1!$A$2:$A$36,0))</f>
        <v>2</v>
      </c>
      <c r="AI138">
        <f>INDEX([4]Sheet1!T$2:T$36,MATCH($H138,[4]Sheet1!$A$2:$A$36,0))</f>
        <v>0</v>
      </c>
      <c r="AJ138">
        <f>INDEX([4]Sheet1!U$2:U$36,MATCH($H138,[4]Sheet1!$A$2:$A$36,0))</f>
        <v>9.9692307692307693</v>
      </c>
      <c r="AK138">
        <f>INDEX([4]Sheet1!V$2:V$36,MATCH($H138,[4]Sheet1!$A$2:$A$36,0))</f>
        <v>0</v>
      </c>
      <c r="AL138">
        <f>INDEX([4]Sheet1!W$2:W$36,MATCH($H138,[4]Sheet1!$A$2:$A$36,0))</f>
        <v>18.0555555555556</v>
      </c>
      <c r="AM138" s="2">
        <f>INDEX([4]Sheet1!N$2:N$36,MATCH($H138,[4]Sheet1!$A$2:$A$36,0))</f>
        <v>3600</v>
      </c>
      <c r="AN138" s="2" t="str">
        <f>INDEX([4]Sheet1!O$2:O$36,MATCH($H138,[4]Sheet1!$A$2:$A$36,0))</f>
        <v/>
      </c>
    </row>
    <row r="139" spans="1:40" ht="14.25">
      <c r="A139" s="67">
        <v>1008</v>
      </c>
      <c r="B139" s="73">
        <v>10</v>
      </c>
      <c r="C139" s="78" t="str">
        <f t="shared" si="128"/>
        <v>{10120,30},{21008,45}</v>
      </c>
      <c r="D139" s="78">
        <v>450000</v>
      </c>
      <c r="E139" s="79">
        <v>62</v>
      </c>
      <c r="F139" s="78" t="str">
        <f t="shared" si="129"/>
        <v>{1,2475},{2,671},{6,419}</v>
      </c>
      <c r="G139" s="78">
        <f t="shared" si="135"/>
        <v>1</v>
      </c>
      <c r="H139" s="67" t="s">
        <v>206</v>
      </c>
      <c r="I139" s="37">
        <f t="array" ref="I139">INDEX([1]英雄界面!$I$4:$I$41,MATCH(A139,[1]英雄界面!$A$4:$A$41,0))</f>
        <v>35</v>
      </c>
      <c r="J139" s="37">
        <f t="shared" si="132"/>
        <v>1</v>
      </c>
      <c r="K139" s="37">
        <f>CHOOSE(J139,INDEX([2]勋章!$I$7:$I$24,MATCH($B139,[2]勋章!$G$7:$G$24,0)),INDEX([2]勋章!$M$7:$M$24,MATCH($B139,[2]勋章!$G$7:$G$24,0)),INDEX([2]勋章!$P$7:$P$24,MATCH($B139,[2]勋章!$G$7:$G$24,0)),INDEX([2]勋章!$S$7:$S$24,MATCH($B139,[2]勋章!$G$7:$G$24,0)))</f>
        <v>10120</v>
      </c>
      <c r="L139" s="37">
        <f t="array" ref="L139">INDEX([2]图纸掉落!$H$4:$H$38,MATCH(H139,[2]图纸掉落!$G$4:$G$38,0))</f>
        <v>21008</v>
      </c>
      <c r="M139" s="37">
        <f t="shared" si="125"/>
        <v>30</v>
      </c>
      <c r="N139" s="37">
        <f t="shared" si="87"/>
        <v>45</v>
      </c>
      <c r="O139" s="47">
        <f>INDEX([1]英雄界面!$J$4:$J$41,MATCH(A139,[1]英雄界面!$A$4:$A$41,0))/2</f>
        <v>0.75</v>
      </c>
      <c r="P139" s="37">
        <f t="shared" si="88"/>
        <v>1</v>
      </c>
      <c r="Q139" s="37">
        <f>INT(INDEX([1]等级属性!B$4:B$203,MATCH($AC139,[1]等级属性!$A$4:$A$203,0))*V139/10000)</f>
        <v>671</v>
      </c>
      <c r="R139" s="37">
        <f>INT(INDEX([1]等级属性!C$4:C$203,MATCH($AC139,[1]等级属性!$A$4:$A$203,0))*W139/10000)</f>
        <v>0</v>
      </c>
      <c r="S139" s="37">
        <f>INT(INDEX([1]等级属性!D$4:D$203,MATCH($AC139,[1]等级属性!$A$4:$A$203,0))*X139/10000)</f>
        <v>2475</v>
      </c>
      <c r="T139" s="37">
        <f>INT(INDEX([1]等级属性!E$4:E$203,MATCH($AC139,[1]等级属性!$A$4:$A$203,0))*Y139/10000)</f>
        <v>419</v>
      </c>
      <c r="U139" s="37"/>
      <c r="V139" s="37">
        <f t="array" ref="V139">INDEX(单位特点规划!D$2:D$37,MATCH($A139,单位特点规划!$A$2:$A$37,0))</f>
        <v>12200</v>
      </c>
      <c r="W139" s="37">
        <f t="array" ref="W139">INDEX(单位特点规划!E$2:E$37,MATCH($A139,单位特点规划!$A$2:$A$37,0))</f>
        <v>0</v>
      </c>
      <c r="X139" s="37">
        <f t="array" ref="X139">INDEX(单位特点规划!F$2:F$37,MATCH($A139,单位特点规划!$A$2:$A$37,0))</f>
        <v>15000</v>
      </c>
      <c r="Y139" s="37">
        <f t="array" ref="Y139">INDEX(单位特点规划!G$2:G$37,MATCH($A139,单位特点规划!$A$2:$A$37,0))</f>
        <v>11000</v>
      </c>
      <c r="Z139" s="37"/>
      <c r="AA139" s="37">
        <f t="shared" si="136"/>
        <v>2.1739130434782599</v>
      </c>
      <c r="AB139" s="37">
        <f>INT(INDEX([3]进阶属性!$C$2:$C$19,MATCH(B139,[3]进阶属性!$A$2:$A$19,0))/2*AH139)</f>
        <v>3150</v>
      </c>
      <c r="AC139" s="37">
        <f t="shared" si="90"/>
        <v>65</v>
      </c>
      <c r="AD139" s="37">
        <f>INT((INDEX([3]标准单位!$J$2:$J$201,MATCH($AC139,[3]标准单位!$A$2:$A$201,0))*AE139)/(1-AE139))</f>
        <v>0</v>
      </c>
      <c r="AE139" s="37">
        <f t="shared" si="137"/>
        <v>0</v>
      </c>
      <c r="AF139" s="83">
        <f>AG139/AG$13</f>
        <v>0.89658295584195502</v>
      </c>
      <c r="AG139" s="37">
        <f t="shared" si="139"/>
        <v>547.59444444444398</v>
      </c>
      <c r="AH139" s="37">
        <f t="array" ref="AH139">INDEX([4]Sheet1!H$2:H$36,MATCH($H139,[4]Sheet1!$A$2:$A$36,0))</f>
        <v>2</v>
      </c>
      <c r="AI139">
        <f>INDEX([4]Sheet1!T$2:T$36,MATCH($H139,[4]Sheet1!$A$2:$A$36,0))</f>
        <v>0</v>
      </c>
      <c r="AJ139">
        <f>INDEX([4]Sheet1!U$2:U$36,MATCH($H139,[4]Sheet1!$A$2:$A$36,0))</f>
        <v>9.9692307692307693</v>
      </c>
      <c r="AK139">
        <f>INDEX([4]Sheet1!V$2:V$36,MATCH($H139,[4]Sheet1!$A$2:$A$36,0))</f>
        <v>0</v>
      </c>
      <c r="AL139">
        <f>INDEX([4]Sheet1!W$2:W$36,MATCH($H139,[4]Sheet1!$A$2:$A$36,0))</f>
        <v>18.0555555555556</v>
      </c>
      <c r="AM139" s="2">
        <f>INDEX([4]Sheet1!N$2:N$36,MATCH($H139,[4]Sheet1!$A$2:$A$36,0))</f>
        <v>3600</v>
      </c>
      <c r="AN139" s="2" t="str">
        <f>INDEX([4]Sheet1!O$2:O$36,MATCH($H139,[4]Sheet1!$A$2:$A$36,0))</f>
        <v/>
      </c>
    </row>
    <row r="140" spans="1:40" ht="14.25">
      <c r="A140" s="67">
        <v>1008</v>
      </c>
      <c r="B140" s="73">
        <v>11</v>
      </c>
      <c r="C140" s="78" t="str">
        <f t="shared" si="128"/>
        <v>{10121,32},{21008,61}</v>
      </c>
      <c r="D140" s="78">
        <v>500000</v>
      </c>
      <c r="E140" s="79">
        <v>67</v>
      </c>
      <c r="F140" s="78" t="str">
        <f t="shared" si="129"/>
        <v>{1,2799},{2,758},{6,474}</v>
      </c>
      <c r="G140" s="78">
        <f t="shared" si="135"/>
        <v>1</v>
      </c>
      <c r="H140" s="67" t="s">
        <v>206</v>
      </c>
      <c r="I140" s="37">
        <f t="array" ref="I140">INDEX([1]英雄界面!$I$4:$I$41,MATCH(A140,[1]英雄界面!$A$4:$A$41,0))</f>
        <v>35</v>
      </c>
      <c r="J140" s="37">
        <f t="shared" si="132"/>
        <v>1</v>
      </c>
      <c r="K140" s="37">
        <f>CHOOSE(J140,INDEX([2]勋章!$I$7:$I$24,MATCH($B140,[2]勋章!$G$7:$G$24,0)),INDEX([2]勋章!$M$7:$M$24,MATCH($B140,[2]勋章!$G$7:$G$24,0)),INDEX([2]勋章!$P$7:$P$24,MATCH($B140,[2]勋章!$G$7:$G$24,0)),INDEX([2]勋章!$S$7:$S$24,MATCH($B140,[2]勋章!$G$7:$G$24,0)))</f>
        <v>10121</v>
      </c>
      <c r="L140" s="37">
        <f t="array" ref="L140">INDEX([2]图纸掉落!$H$4:$H$38,MATCH(H140,[2]图纸掉落!$G$4:$G$38,0))</f>
        <v>21008</v>
      </c>
      <c r="M140" s="37">
        <f t="shared" si="125"/>
        <v>32</v>
      </c>
      <c r="N140" s="37">
        <f t="shared" si="87"/>
        <v>61</v>
      </c>
      <c r="O140" s="47">
        <f>INDEX([1]英雄界面!$J$4:$J$41,MATCH(A140,[1]英雄界面!$A$4:$A$41,0))/2</f>
        <v>0.75</v>
      </c>
      <c r="P140" s="37">
        <f t="shared" si="88"/>
        <v>1</v>
      </c>
      <c r="Q140" s="37">
        <f>INT(INDEX([1]等级属性!B$4:B$203,MATCH($AC140,[1]等级属性!$A$4:$A$203,0))*V140/10000)</f>
        <v>758</v>
      </c>
      <c r="R140" s="37">
        <f>INT(INDEX([1]等级属性!C$4:C$203,MATCH($AC140,[1]等级属性!$A$4:$A$203,0))*W140/10000)</f>
        <v>0</v>
      </c>
      <c r="S140" s="37">
        <f>INT(INDEX([1]等级属性!D$4:D$203,MATCH($AC140,[1]等级属性!$A$4:$A$203,0))*X140/10000)</f>
        <v>2799</v>
      </c>
      <c r="T140" s="37">
        <f>INT(INDEX([1]等级属性!E$4:E$203,MATCH($AC140,[1]等级属性!$A$4:$A$203,0))*Y140/10000)</f>
        <v>474</v>
      </c>
      <c r="U140" s="37"/>
      <c r="V140" s="37">
        <f t="array" ref="V140">INDEX(单位特点规划!D$2:D$37,MATCH($A140,单位特点规划!$A$2:$A$37,0))</f>
        <v>12200</v>
      </c>
      <c r="W140" s="37">
        <f t="array" ref="W140">INDEX(单位特点规划!E$2:E$37,MATCH($A140,单位特点规划!$A$2:$A$37,0))</f>
        <v>0</v>
      </c>
      <c r="X140" s="37">
        <f t="array" ref="X140">INDEX(单位特点规划!F$2:F$37,MATCH($A140,单位特点规划!$A$2:$A$37,0))</f>
        <v>15000</v>
      </c>
      <c r="Y140" s="37">
        <f t="array" ref="Y140">INDEX(单位特点规划!G$2:G$37,MATCH($A140,单位特点规划!$A$2:$A$37,0))</f>
        <v>11000</v>
      </c>
      <c r="Z140" s="37"/>
      <c r="AA140" s="37">
        <f t="shared" si="136"/>
        <v>2.1739130434782599</v>
      </c>
      <c r="AB140" s="37">
        <f>INT(INDEX([3]进阶属性!$C$2:$C$19,MATCH(B140,[3]进阶属性!$A$2:$A$19,0))/2*AH140)</f>
        <v>4095</v>
      </c>
      <c r="AC140" s="37">
        <f t="shared" si="90"/>
        <v>70</v>
      </c>
      <c r="AD140" s="37">
        <f>INT((INDEX([3]标准单位!$J$2:$J$201,MATCH($AC140,[3]标准单位!$A$2:$A$201,0))*AE140)/(1-AE140))</f>
        <v>0</v>
      </c>
      <c r="AE140" s="37">
        <f t="shared" si="137"/>
        <v>0</v>
      </c>
      <c r="AF140" s="83">
        <f>AG140/AG$14</f>
        <v>0.896418755572714</v>
      </c>
      <c r="AG140" s="37">
        <f t="shared" si="139"/>
        <v>619.17777777777803</v>
      </c>
      <c r="AH140" s="37">
        <f t="array" ref="AH140">INDEX([4]Sheet1!H$2:H$36,MATCH($H140,[4]Sheet1!$A$2:$A$36,0))</f>
        <v>2</v>
      </c>
      <c r="AI140">
        <f>INDEX([4]Sheet1!T$2:T$36,MATCH($H140,[4]Sheet1!$A$2:$A$36,0))</f>
        <v>0</v>
      </c>
      <c r="AJ140">
        <f>INDEX([4]Sheet1!U$2:U$36,MATCH($H140,[4]Sheet1!$A$2:$A$36,0))</f>
        <v>9.9692307692307693</v>
      </c>
      <c r="AK140">
        <f>INDEX([4]Sheet1!V$2:V$36,MATCH($H140,[4]Sheet1!$A$2:$A$36,0))</f>
        <v>0</v>
      </c>
      <c r="AL140">
        <f>INDEX([4]Sheet1!W$2:W$36,MATCH($H140,[4]Sheet1!$A$2:$A$36,0))</f>
        <v>18.0555555555556</v>
      </c>
      <c r="AM140" s="2">
        <f>INDEX([4]Sheet1!N$2:N$36,MATCH($H140,[4]Sheet1!$A$2:$A$36,0))</f>
        <v>3600</v>
      </c>
      <c r="AN140" s="2" t="str">
        <f>INDEX([4]Sheet1!O$2:O$36,MATCH($H140,[4]Sheet1!$A$2:$A$36,0))</f>
        <v/>
      </c>
    </row>
    <row r="141" spans="1:40" ht="14.25">
      <c r="A141" s="67">
        <v>1008</v>
      </c>
      <c r="B141" s="73">
        <v>12</v>
      </c>
      <c r="C141" s="78" t="str">
        <f t="shared" si="128"/>
        <v>{10122,35},{21008,66}</v>
      </c>
      <c r="D141" s="78">
        <v>550000</v>
      </c>
      <c r="E141" s="79">
        <v>72</v>
      </c>
      <c r="F141" s="78" t="str">
        <f t="shared" si="129"/>
        <v>{1,3217},{2,872},{6,544}</v>
      </c>
      <c r="G141" s="78">
        <f t="shared" si="135"/>
        <v>1</v>
      </c>
      <c r="H141" s="67" t="s">
        <v>206</v>
      </c>
      <c r="I141" s="37">
        <f t="array" ref="I141">INDEX([1]英雄界面!$I$4:$I$41,MATCH(A141,[1]英雄界面!$A$4:$A$41,0))</f>
        <v>35</v>
      </c>
      <c r="J141" s="37">
        <f t="shared" si="132"/>
        <v>1</v>
      </c>
      <c r="K141" s="37">
        <f>CHOOSE(J141,INDEX([2]勋章!$I$7:$I$24,MATCH($B141,[2]勋章!$G$7:$G$24,0)),INDEX([2]勋章!$M$7:$M$24,MATCH($B141,[2]勋章!$G$7:$G$24,0)),INDEX([2]勋章!$P$7:$P$24,MATCH($B141,[2]勋章!$G$7:$G$24,0)),INDEX([2]勋章!$S$7:$S$24,MATCH($B141,[2]勋章!$G$7:$G$24,0)))</f>
        <v>10122</v>
      </c>
      <c r="L141" s="37">
        <f t="array" ref="L141">INDEX([2]图纸掉落!$H$4:$H$38,MATCH(H141,[2]图纸掉落!$G$4:$G$38,0))</f>
        <v>21008</v>
      </c>
      <c r="M141" s="37">
        <f t="shared" si="125"/>
        <v>35</v>
      </c>
      <c r="N141" s="37">
        <f t="shared" si="87"/>
        <v>66</v>
      </c>
      <c r="O141" s="47">
        <f>INDEX([1]英雄界面!$J$4:$J$41,MATCH(A141,[1]英雄界面!$A$4:$A$41,0))/2</f>
        <v>0.75</v>
      </c>
      <c r="P141" s="37">
        <f t="shared" si="88"/>
        <v>1</v>
      </c>
      <c r="Q141" s="37">
        <f>INT(INDEX([1]等级属性!B$4:B$203,MATCH($AC141,[1]等级属性!$A$4:$A$203,0))*V141/10000)</f>
        <v>872</v>
      </c>
      <c r="R141" s="37">
        <f>INT(INDEX([1]等级属性!C$4:C$203,MATCH($AC141,[1]等级属性!$A$4:$A$203,0))*W141/10000)</f>
        <v>0</v>
      </c>
      <c r="S141" s="37">
        <f>INT(INDEX([1]等级属性!D$4:D$203,MATCH($AC141,[1]等级属性!$A$4:$A$203,0))*X141/10000)</f>
        <v>3217</v>
      </c>
      <c r="T141" s="37">
        <f>INT(INDEX([1]等级属性!E$4:E$203,MATCH($AC141,[1]等级属性!$A$4:$A$203,0))*Y141/10000)</f>
        <v>544</v>
      </c>
      <c r="U141" s="37"/>
      <c r="V141" s="37">
        <f t="array" ref="V141">INDEX(单位特点规划!D$2:D$37,MATCH($A141,单位特点规划!$A$2:$A$37,0))</f>
        <v>12200</v>
      </c>
      <c r="W141" s="37">
        <f t="array" ref="W141">INDEX(单位特点规划!E$2:E$37,MATCH($A141,单位特点规划!$A$2:$A$37,0))</f>
        <v>0</v>
      </c>
      <c r="X141" s="37">
        <f t="array" ref="X141">INDEX(单位特点规划!F$2:F$37,MATCH($A141,单位特点规划!$A$2:$A$37,0))</f>
        <v>15000</v>
      </c>
      <c r="Y141" s="37">
        <f t="array" ref="Y141">INDEX(单位特点规划!G$2:G$37,MATCH($A141,单位特点规划!$A$2:$A$37,0))</f>
        <v>11000</v>
      </c>
      <c r="Z141" s="37"/>
      <c r="AA141" s="37">
        <f t="shared" ref="AA141" si="140">1/0.46</f>
        <v>2.1739130434782599</v>
      </c>
      <c r="AB141" s="37">
        <f>INT(INDEX([3]进阶属性!$C$2:$C$19,MATCH(B141,[3]进阶属性!$A$2:$A$19,0))/2*AH141)</f>
        <v>5322</v>
      </c>
      <c r="AC141" s="37">
        <f t="shared" si="90"/>
        <v>75</v>
      </c>
      <c r="AD141" s="37">
        <f>INT((INDEX([3]标准单位!$J$2:$J$201,MATCH($AC141,[3]标准单位!$A$2:$A$201,0))*AE141)/(1-AE141))</f>
        <v>0</v>
      </c>
      <c r="AE141" s="37">
        <f t="shared" si="137"/>
        <v>0</v>
      </c>
      <c r="AF141" s="83">
        <f>AG141/AG$15</f>
        <v>0.89648091496211002</v>
      </c>
      <c r="AG141" s="37">
        <f t="shared" si="139"/>
        <v>711.67777777777803</v>
      </c>
      <c r="AH141" s="37">
        <f t="array" ref="AH141">INDEX([4]Sheet1!H$2:H$36,MATCH($H141,[4]Sheet1!$A$2:$A$36,0))</f>
        <v>2</v>
      </c>
      <c r="AI141">
        <f>INDEX([4]Sheet1!T$2:T$36,MATCH($H141,[4]Sheet1!$A$2:$A$36,0))</f>
        <v>0</v>
      </c>
      <c r="AJ141">
        <f>INDEX([4]Sheet1!U$2:U$36,MATCH($H141,[4]Sheet1!$A$2:$A$36,0))</f>
        <v>9.9692307692307693</v>
      </c>
      <c r="AK141">
        <f>INDEX([4]Sheet1!V$2:V$36,MATCH($H141,[4]Sheet1!$A$2:$A$36,0))</f>
        <v>0</v>
      </c>
      <c r="AL141">
        <f>INDEX([4]Sheet1!W$2:W$36,MATCH($H141,[4]Sheet1!$A$2:$A$36,0))</f>
        <v>18.0555555555556</v>
      </c>
      <c r="AM141" s="2">
        <f>INDEX([4]Sheet1!N$2:N$36,MATCH($H141,[4]Sheet1!$A$2:$A$36,0))</f>
        <v>3600</v>
      </c>
      <c r="AN141" s="2" t="str">
        <f>INDEX([4]Sheet1!O$2:O$36,MATCH($H141,[4]Sheet1!$A$2:$A$36,0))</f>
        <v/>
      </c>
    </row>
    <row r="142" spans="1:40" ht="14.25">
      <c r="A142" s="67">
        <v>1008</v>
      </c>
      <c r="B142" s="73">
        <v>13</v>
      </c>
      <c r="C142" s="78" t="str">
        <f t="shared" si="128"/>
        <v>{10123,37},{21008,70}</v>
      </c>
      <c r="D142" s="78">
        <v>600000</v>
      </c>
      <c r="E142" s="79">
        <v>77</v>
      </c>
      <c r="F142" s="78" t="str">
        <f t="shared" si="129"/>
        <v>{1,3636},{2,985},{6,616}</v>
      </c>
      <c r="G142" s="78">
        <f t="shared" si="135"/>
        <v>1</v>
      </c>
      <c r="H142" s="67" t="s">
        <v>206</v>
      </c>
      <c r="I142" s="37">
        <f t="array" ref="I142">INDEX([1]英雄界面!$I$4:$I$41,MATCH(A142,[1]英雄界面!$A$4:$A$41,0))</f>
        <v>35</v>
      </c>
      <c r="J142" s="37">
        <f t="shared" si="132"/>
        <v>1</v>
      </c>
      <c r="K142" s="37">
        <f>CHOOSE(J142,INDEX([2]勋章!$I$7:$I$24,MATCH($B142,[2]勋章!$G$7:$G$24,0)),INDEX([2]勋章!$M$7:$M$24,MATCH($B142,[2]勋章!$G$7:$G$24,0)),INDEX([2]勋章!$P$7:$P$24,MATCH($B142,[2]勋章!$G$7:$G$24,0)),INDEX([2]勋章!$S$7:$S$24,MATCH($B142,[2]勋章!$G$7:$G$24,0)))</f>
        <v>10123</v>
      </c>
      <c r="L142" s="37">
        <f t="array" ref="L142">INDEX([2]图纸掉落!$H$4:$H$38,MATCH(H142,[2]图纸掉落!$G$4:$G$38,0))</f>
        <v>21008</v>
      </c>
      <c r="M142" s="37">
        <f t="shared" si="125"/>
        <v>37</v>
      </c>
      <c r="N142" s="37">
        <f t="shared" si="87"/>
        <v>70</v>
      </c>
      <c r="O142" s="47">
        <f>INDEX([1]英雄界面!$J$4:$J$41,MATCH(A142,[1]英雄界面!$A$4:$A$41,0))/2</f>
        <v>0.75</v>
      </c>
      <c r="P142" s="37">
        <f t="shared" si="88"/>
        <v>1</v>
      </c>
      <c r="Q142" s="37">
        <f>INT(INDEX([1]等级属性!B$4:B$203,MATCH($AC142,[1]等级属性!$A$4:$A$203,0))*V142/10000)</f>
        <v>985</v>
      </c>
      <c r="R142" s="37">
        <f>INT(INDEX([1]等级属性!C$4:C$203,MATCH($AC142,[1]等级属性!$A$4:$A$203,0))*W142/10000)</f>
        <v>0</v>
      </c>
      <c r="S142" s="37">
        <f>INT(INDEX([1]等级属性!D$4:D$203,MATCH($AC142,[1]等级属性!$A$4:$A$203,0))*X142/10000)</f>
        <v>3636</v>
      </c>
      <c r="T142" s="37">
        <f>INT(INDEX([1]等级属性!E$4:E$203,MATCH($AC142,[1]等级属性!$A$4:$A$203,0))*Y142/10000)</f>
        <v>616</v>
      </c>
      <c r="U142" s="37"/>
      <c r="V142" s="37">
        <f t="array" ref="V142">INDEX(单位特点规划!D$2:D$37,MATCH($A142,单位特点规划!$A$2:$A$37,0))</f>
        <v>12200</v>
      </c>
      <c r="W142" s="37">
        <f t="array" ref="W142">INDEX(单位特点规划!E$2:E$37,MATCH($A142,单位特点规划!$A$2:$A$37,0))</f>
        <v>0</v>
      </c>
      <c r="X142" s="37">
        <f t="array" ref="X142">INDEX(单位特点规划!F$2:F$37,MATCH($A142,单位特点规划!$A$2:$A$37,0))</f>
        <v>15000</v>
      </c>
      <c r="Y142" s="37">
        <f t="array" ref="Y142">INDEX(单位特点规划!G$2:G$37,MATCH($A142,单位特点规划!$A$2:$A$37,0))</f>
        <v>11000</v>
      </c>
      <c r="Z142" s="37"/>
      <c r="AA142" s="37">
        <f t="shared" ref="AA142:AA147" si="141">1/0.46</f>
        <v>2.1739130434782599</v>
      </c>
      <c r="AB142" s="37">
        <f>INT(INDEX([3]进阶属性!$C$2:$C$19,MATCH(B142,[3]进阶属性!$A$2:$A$19,0))/2*AH142)</f>
        <v>6918</v>
      </c>
      <c r="AC142" s="37">
        <f t="shared" si="90"/>
        <v>80</v>
      </c>
      <c r="AD142" s="37">
        <f>INT((INDEX([3]标准单位!$J$2:$J$201,MATCH($AC142,[3]标准单位!$A$2:$A$201,0))*AE142)/(1-AE142))</f>
        <v>0</v>
      </c>
      <c r="AE142" s="37">
        <f t="shared" si="137"/>
        <v>0</v>
      </c>
      <c r="AF142" s="83">
        <f>AG142/AG$16</f>
        <v>0.89636396117219197</v>
      </c>
      <c r="AG142" s="37">
        <f t="shared" si="139"/>
        <v>804.40555555555602</v>
      </c>
      <c r="AH142" s="37">
        <f t="array" ref="AH142">INDEX([4]Sheet1!H$2:H$36,MATCH($H142,[4]Sheet1!$A$2:$A$36,0))</f>
        <v>2</v>
      </c>
      <c r="AI142">
        <f>INDEX([4]Sheet1!T$2:T$36,MATCH($H142,[4]Sheet1!$A$2:$A$36,0))</f>
        <v>0</v>
      </c>
      <c r="AJ142">
        <f>INDEX([4]Sheet1!U$2:U$36,MATCH($H142,[4]Sheet1!$A$2:$A$36,0))</f>
        <v>9.9692307692307693</v>
      </c>
      <c r="AK142">
        <f>INDEX([4]Sheet1!V$2:V$36,MATCH($H142,[4]Sheet1!$A$2:$A$36,0))</f>
        <v>0</v>
      </c>
      <c r="AL142">
        <f>INDEX([4]Sheet1!W$2:W$36,MATCH($H142,[4]Sheet1!$A$2:$A$36,0))</f>
        <v>18.0555555555556</v>
      </c>
      <c r="AM142" s="2">
        <f>INDEX([4]Sheet1!N$2:N$36,MATCH($H142,[4]Sheet1!$A$2:$A$36,0))</f>
        <v>3600</v>
      </c>
      <c r="AN142" s="2" t="str">
        <f>INDEX([4]Sheet1!O$2:O$36,MATCH($H142,[4]Sheet1!$A$2:$A$36,0))</f>
        <v/>
      </c>
    </row>
    <row r="143" spans="1:40" ht="14.25">
      <c r="A143" s="67">
        <v>1008</v>
      </c>
      <c r="B143" s="73">
        <v>14</v>
      </c>
      <c r="C143" s="78" t="str">
        <f t="shared" si="128"/>
        <v>{10124,40},{21008,91}</v>
      </c>
      <c r="D143" s="78">
        <v>650000</v>
      </c>
      <c r="E143" s="79">
        <v>82</v>
      </c>
      <c r="F143" s="78" t="str">
        <f t="shared" si="129"/>
        <v>{1,4180},{2,1133},{6,707}</v>
      </c>
      <c r="G143" s="78">
        <f t="shared" si="135"/>
        <v>1</v>
      </c>
      <c r="H143" s="67" t="s">
        <v>206</v>
      </c>
      <c r="I143" s="37">
        <f t="array" ref="I143">INDEX([1]英雄界面!$I$4:$I$41,MATCH(A143,[1]英雄界面!$A$4:$A$41,0))</f>
        <v>35</v>
      </c>
      <c r="J143" s="37">
        <f t="shared" si="132"/>
        <v>1</v>
      </c>
      <c r="K143" s="37">
        <f>CHOOSE(J143,INDEX([2]勋章!$I$7:$I$24,MATCH($B143,[2]勋章!$G$7:$G$24,0)),INDEX([2]勋章!$M$7:$M$24,MATCH($B143,[2]勋章!$G$7:$G$24,0)),INDEX([2]勋章!$P$7:$P$24,MATCH($B143,[2]勋章!$G$7:$G$24,0)),INDEX([2]勋章!$S$7:$S$24,MATCH($B143,[2]勋章!$G$7:$G$24,0)))</f>
        <v>10124</v>
      </c>
      <c r="L143" s="37">
        <f t="array" ref="L143">INDEX([2]图纸掉落!$H$4:$H$38,MATCH(H143,[2]图纸掉落!$G$4:$G$38,0))</f>
        <v>21008</v>
      </c>
      <c r="M143" s="37">
        <f t="shared" si="125"/>
        <v>40</v>
      </c>
      <c r="N143" s="37">
        <f t="shared" si="87"/>
        <v>91</v>
      </c>
      <c r="O143" s="47">
        <f>INDEX([1]英雄界面!$J$4:$J$41,MATCH(A143,[1]英雄界面!$A$4:$A$41,0))/2</f>
        <v>0.75</v>
      </c>
      <c r="P143" s="37">
        <f t="shared" si="88"/>
        <v>1</v>
      </c>
      <c r="Q143" s="37">
        <f>INT(INDEX([1]等级属性!B$4:B$203,MATCH($AC143,[1]等级属性!$A$4:$A$203,0))*V143/10000)</f>
        <v>1133</v>
      </c>
      <c r="R143" s="37">
        <f>INT(INDEX([1]等级属性!C$4:C$203,MATCH($AC143,[1]等级属性!$A$4:$A$203,0))*W143/10000)</f>
        <v>0</v>
      </c>
      <c r="S143" s="37">
        <f>INT(INDEX([1]等级属性!D$4:D$203,MATCH($AC143,[1]等级属性!$A$4:$A$203,0))*X143/10000)</f>
        <v>4180</v>
      </c>
      <c r="T143" s="37">
        <f>INT(INDEX([1]等级属性!E$4:E$203,MATCH($AC143,[1]等级属性!$A$4:$A$203,0))*Y143/10000)</f>
        <v>707</v>
      </c>
      <c r="U143" s="37"/>
      <c r="V143" s="37">
        <f t="array" ref="V143">INDEX(单位特点规划!D$2:D$37,MATCH($A143,单位特点规划!$A$2:$A$37,0))</f>
        <v>12200</v>
      </c>
      <c r="W143" s="37">
        <f t="array" ref="W143">INDEX(单位特点规划!E$2:E$37,MATCH($A143,单位特点规划!$A$2:$A$37,0))</f>
        <v>0</v>
      </c>
      <c r="X143" s="37">
        <f t="array" ref="X143">INDEX(单位特点规划!F$2:F$37,MATCH($A143,单位特点规划!$A$2:$A$37,0))</f>
        <v>15000</v>
      </c>
      <c r="Y143" s="37">
        <f t="array" ref="Y143">INDEX(单位特点规划!G$2:G$37,MATCH($A143,单位特点规划!$A$2:$A$37,0))</f>
        <v>11000</v>
      </c>
      <c r="Z143" s="37"/>
      <c r="AA143" s="37">
        <f t="shared" si="141"/>
        <v>2.1739130434782599</v>
      </c>
      <c r="AB143" s="37">
        <f>INT(INDEX([3]进阶属性!$C$2:$C$19,MATCH(B143,[3]进阶属性!$A$2:$A$19,0))/2*AH143)</f>
        <v>8991</v>
      </c>
      <c r="AC143" s="37">
        <f t="shared" si="90"/>
        <v>85</v>
      </c>
      <c r="AD143" s="37">
        <f>INT((INDEX([3]标准单位!$J$2:$J$201,MATCH($AC143,[3]标准单位!$A$2:$A$201,0))*AE143)/(1-AE143))</f>
        <v>0</v>
      </c>
      <c r="AE143" s="37">
        <f t="shared" si="137"/>
        <v>0</v>
      </c>
      <c r="AF143" s="83">
        <f>AG143/AG$17</f>
        <v>0.89636838930842</v>
      </c>
      <c r="AG143" s="37">
        <f t="shared" si="139"/>
        <v>924.72777777777799</v>
      </c>
      <c r="AH143" s="37">
        <f t="array" ref="AH143">INDEX([4]Sheet1!H$2:H$36,MATCH($H143,[4]Sheet1!$A$2:$A$36,0))</f>
        <v>2</v>
      </c>
      <c r="AI143">
        <f>INDEX([4]Sheet1!T$2:T$36,MATCH($H143,[4]Sheet1!$A$2:$A$36,0))</f>
        <v>0</v>
      </c>
      <c r="AJ143">
        <f>INDEX([4]Sheet1!U$2:U$36,MATCH($H143,[4]Sheet1!$A$2:$A$36,0))</f>
        <v>9.9692307692307693</v>
      </c>
      <c r="AK143">
        <f>INDEX([4]Sheet1!V$2:V$36,MATCH($H143,[4]Sheet1!$A$2:$A$36,0))</f>
        <v>0</v>
      </c>
      <c r="AL143">
        <f>INDEX([4]Sheet1!W$2:W$36,MATCH($H143,[4]Sheet1!$A$2:$A$36,0))</f>
        <v>18.0555555555556</v>
      </c>
      <c r="AM143" s="2">
        <f>INDEX([4]Sheet1!N$2:N$36,MATCH($H143,[4]Sheet1!$A$2:$A$36,0))</f>
        <v>3600</v>
      </c>
      <c r="AN143" s="2" t="str">
        <f>INDEX([4]Sheet1!O$2:O$36,MATCH($H143,[4]Sheet1!$A$2:$A$36,0))</f>
        <v/>
      </c>
    </row>
    <row r="144" spans="1:40" ht="14.25">
      <c r="A144" s="67">
        <v>1008</v>
      </c>
      <c r="B144" s="73">
        <v>15</v>
      </c>
      <c r="C144" s="78" t="str">
        <f t="shared" si="128"/>
        <v>{10125,42},{21008,95}</v>
      </c>
      <c r="D144" s="78">
        <v>700000</v>
      </c>
      <c r="E144" s="79">
        <v>87</v>
      </c>
      <c r="F144" s="78" t="str">
        <f t="shared" si="129"/>
        <v>{1,4725},{2,1281},{6,801}</v>
      </c>
      <c r="G144" s="78">
        <f t="shared" si="135"/>
        <v>1</v>
      </c>
      <c r="H144" s="67" t="s">
        <v>206</v>
      </c>
      <c r="I144" s="37">
        <f t="array" ref="I144">INDEX([1]英雄界面!$I$4:$I$41,MATCH(A144,[1]英雄界面!$A$4:$A$41,0))</f>
        <v>35</v>
      </c>
      <c r="J144" s="37">
        <f t="shared" ref="J144:J153" si="142">1</f>
        <v>1</v>
      </c>
      <c r="K144" s="37">
        <f>CHOOSE(J144,INDEX([2]勋章!$I$7:$I$24,MATCH($B144,[2]勋章!$G$7:$G$24,0)),INDEX([2]勋章!$M$7:$M$24,MATCH($B144,[2]勋章!$G$7:$G$24,0)),INDEX([2]勋章!$P$7:$P$24,MATCH($B144,[2]勋章!$G$7:$G$24,0)),INDEX([2]勋章!$S$7:$S$24,MATCH($B144,[2]勋章!$G$7:$G$24,0)))</f>
        <v>10125</v>
      </c>
      <c r="L144" s="37">
        <f t="array" ref="L144">INDEX([2]图纸掉落!$H$4:$H$38,MATCH(H144,[2]图纸掉落!$G$4:$G$38,0))</f>
        <v>21008</v>
      </c>
      <c r="M144" s="37">
        <f t="shared" si="125"/>
        <v>42</v>
      </c>
      <c r="N144" s="37">
        <f t="shared" si="87"/>
        <v>95</v>
      </c>
      <c r="O144" s="47">
        <f>INDEX([1]英雄界面!$J$4:$J$41,MATCH(A144,[1]英雄界面!$A$4:$A$41,0))/2</f>
        <v>0.75</v>
      </c>
      <c r="P144" s="37">
        <f t="shared" si="88"/>
        <v>1</v>
      </c>
      <c r="Q144" s="37">
        <f>INT(INDEX([1]等级属性!B$4:B$203,MATCH($AC144,[1]等级属性!$A$4:$A$203,0))*V144/10000)</f>
        <v>1281</v>
      </c>
      <c r="R144" s="37">
        <f>INT(INDEX([1]等级属性!C$4:C$203,MATCH($AC144,[1]等级属性!$A$4:$A$203,0))*W144/10000)</f>
        <v>0</v>
      </c>
      <c r="S144" s="37">
        <f>INT(INDEX([1]等级属性!D$4:D$203,MATCH($AC144,[1]等级属性!$A$4:$A$203,0))*X144/10000)</f>
        <v>4725</v>
      </c>
      <c r="T144" s="37">
        <f>INT(INDEX([1]等级属性!E$4:E$203,MATCH($AC144,[1]等级属性!$A$4:$A$203,0))*Y144/10000)</f>
        <v>801</v>
      </c>
      <c r="U144" s="37"/>
      <c r="V144" s="37">
        <f t="array" ref="V144">INDEX(单位特点规划!D$2:D$37,MATCH($A144,单位特点规划!$A$2:$A$37,0))</f>
        <v>12200</v>
      </c>
      <c r="W144" s="37">
        <f t="array" ref="W144">INDEX(单位特点规划!E$2:E$37,MATCH($A144,单位特点规划!$A$2:$A$37,0))</f>
        <v>0</v>
      </c>
      <c r="X144" s="37">
        <f t="array" ref="X144">INDEX(单位特点规划!F$2:F$37,MATCH($A144,单位特点规划!$A$2:$A$37,0))</f>
        <v>15000</v>
      </c>
      <c r="Y144" s="37">
        <f t="array" ref="Y144">INDEX(单位特点规划!G$2:G$37,MATCH($A144,单位特点规划!$A$2:$A$37,0))</f>
        <v>11000</v>
      </c>
      <c r="Z144" s="37"/>
      <c r="AA144" s="37">
        <f t="shared" si="141"/>
        <v>2.1739130434782599</v>
      </c>
      <c r="AB144" s="37">
        <f>INT(INDEX([3]进阶属性!$C$2:$C$19,MATCH(B144,[3]进阶属性!$A$2:$A$19,0))/2*AH144)</f>
        <v>11688</v>
      </c>
      <c r="AC144" s="37">
        <f t="shared" si="90"/>
        <v>90</v>
      </c>
      <c r="AD144" s="37">
        <f>INT((INDEX([3]标准单位!$J$2:$J$201,MATCH($AC144,[3]标准单位!$A$2:$A$201,0))*AE144)/(1-AE144))</f>
        <v>0</v>
      </c>
      <c r="AE144" s="37">
        <f t="shared" si="137"/>
        <v>0</v>
      </c>
      <c r="AF144" s="83">
        <f>AG144/AG$18</f>
        <v>0.89631079613648101</v>
      </c>
      <c r="AG144" s="37">
        <f t="shared" si="139"/>
        <v>1045.5166666666701</v>
      </c>
      <c r="AH144" s="37">
        <f t="array" ref="AH144">INDEX([4]Sheet1!H$2:H$36,MATCH($H144,[4]Sheet1!$A$2:$A$36,0))</f>
        <v>2</v>
      </c>
      <c r="AI144">
        <f>INDEX([4]Sheet1!T$2:T$36,MATCH($H144,[4]Sheet1!$A$2:$A$36,0))</f>
        <v>0</v>
      </c>
      <c r="AJ144">
        <f>INDEX([4]Sheet1!U$2:U$36,MATCH($H144,[4]Sheet1!$A$2:$A$36,0))</f>
        <v>9.9692307692307693</v>
      </c>
      <c r="AK144">
        <f>INDEX([4]Sheet1!V$2:V$36,MATCH($H144,[4]Sheet1!$A$2:$A$36,0))</f>
        <v>0</v>
      </c>
      <c r="AL144">
        <f>INDEX([4]Sheet1!W$2:W$36,MATCH($H144,[4]Sheet1!$A$2:$A$36,0))</f>
        <v>18.0555555555556</v>
      </c>
      <c r="AM144" s="2">
        <f>INDEX([4]Sheet1!N$2:N$36,MATCH($H144,[4]Sheet1!$A$2:$A$36,0))</f>
        <v>3600</v>
      </c>
      <c r="AN144" s="2" t="str">
        <f>INDEX([4]Sheet1!O$2:O$36,MATCH($H144,[4]Sheet1!$A$2:$A$36,0))</f>
        <v/>
      </c>
    </row>
    <row r="145" spans="1:40" ht="14.25">
      <c r="A145" s="67">
        <v>1008</v>
      </c>
      <c r="B145" s="73">
        <v>16</v>
      </c>
      <c r="C145" s="78" t="str">
        <f t="shared" si="128"/>
        <v>{10126,45},{21008,101}</v>
      </c>
      <c r="D145" s="78">
        <v>750000</v>
      </c>
      <c r="E145" s="79">
        <v>92</v>
      </c>
      <c r="F145" s="78" t="str">
        <f t="shared" si="129"/>
        <v>{1,5431},{2,1472},{6,920}</v>
      </c>
      <c r="G145" s="78">
        <f t="shared" ref="G145:G154" si="143">1</f>
        <v>1</v>
      </c>
      <c r="H145" s="67" t="s">
        <v>206</v>
      </c>
      <c r="I145" s="37">
        <f t="array" ref="I145">INDEX([1]英雄界面!$I$4:$I$41,MATCH(A145,[1]英雄界面!$A$4:$A$41,0))</f>
        <v>35</v>
      </c>
      <c r="J145" s="37">
        <f t="shared" si="142"/>
        <v>1</v>
      </c>
      <c r="K145" s="37">
        <f>CHOOSE(J145,INDEX([2]勋章!$I$7:$I$24,MATCH($B145,[2]勋章!$G$7:$G$24,0)),INDEX([2]勋章!$M$7:$M$24,MATCH($B145,[2]勋章!$G$7:$G$24,0)),INDEX([2]勋章!$P$7:$P$24,MATCH($B145,[2]勋章!$G$7:$G$24,0)),INDEX([2]勋章!$S$7:$S$24,MATCH($B145,[2]勋章!$G$7:$G$24,0)))</f>
        <v>10126</v>
      </c>
      <c r="L145" s="37">
        <f t="array" ref="L145">INDEX([2]图纸掉落!$H$4:$H$38,MATCH(H145,[2]图纸掉落!$G$4:$G$38,0))</f>
        <v>21008</v>
      </c>
      <c r="M145" s="37">
        <f t="shared" si="125"/>
        <v>45</v>
      </c>
      <c r="N145" s="37">
        <f t="shared" si="87"/>
        <v>101</v>
      </c>
      <c r="O145" s="47">
        <f>INDEX([1]英雄界面!$J$4:$J$41,MATCH(A145,[1]英雄界面!$A$4:$A$41,0))/2</f>
        <v>0.75</v>
      </c>
      <c r="P145" s="37">
        <f t="shared" si="88"/>
        <v>1</v>
      </c>
      <c r="Q145" s="37">
        <f>INT(INDEX([1]等级属性!B$4:B$203,MATCH($AC145,[1]等级属性!$A$4:$A$203,0))*V145/10000)</f>
        <v>1472</v>
      </c>
      <c r="R145" s="37">
        <f>INT(INDEX([1]等级属性!C$4:C$203,MATCH($AC145,[1]等级属性!$A$4:$A$203,0))*W145/10000)</f>
        <v>0</v>
      </c>
      <c r="S145" s="37">
        <f>INT(INDEX([1]等级属性!D$4:D$203,MATCH($AC145,[1]等级属性!$A$4:$A$203,0))*X145/10000)</f>
        <v>5431</v>
      </c>
      <c r="T145" s="37">
        <f>INT(INDEX([1]等级属性!E$4:E$203,MATCH($AC145,[1]等级属性!$A$4:$A$203,0))*Y145/10000)</f>
        <v>920</v>
      </c>
      <c r="U145" s="37"/>
      <c r="V145" s="37">
        <f t="array" ref="V145">INDEX(单位特点规划!D$2:D$37,MATCH($A145,单位特点规划!$A$2:$A$37,0))</f>
        <v>12200</v>
      </c>
      <c r="W145" s="37">
        <f t="array" ref="W145">INDEX(单位特点规划!E$2:E$37,MATCH($A145,单位特点规划!$A$2:$A$37,0))</f>
        <v>0</v>
      </c>
      <c r="X145" s="37">
        <f t="array" ref="X145">INDEX(单位特点规划!F$2:F$37,MATCH($A145,单位特点规划!$A$2:$A$37,0))</f>
        <v>15000</v>
      </c>
      <c r="Y145" s="37">
        <f t="array" ref="Y145">INDEX(单位特点规划!G$2:G$37,MATCH($A145,单位特点规划!$A$2:$A$37,0))</f>
        <v>11000</v>
      </c>
      <c r="Z145" s="37"/>
      <c r="AA145" s="37">
        <f t="shared" si="141"/>
        <v>2.1739130434782599</v>
      </c>
      <c r="AB145" s="37">
        <f>INT(INDEX([3]进阶属性!$C$2:$C$19,MATCH(B145,[3]进阶属性!$A$2:$A$19,0))/2*AH145)</f>
        <v>15192</v>
      </c>
      <c r="AC145" s="37">
        <f t="shared" si="90"/>
        <v>95</v>
      </c>
      <c r="AD145" s="37">
        <f>INT((INDEX([3]标准单位!$J$2:$J$201,MATCH($AC145,[3]标准单位!$A$2:$A$201,0))*AE145)/(1-AE145))</f>
        <v>0</v>
      </c>
      <c r="AE145" s="37">
        <f t="shared" ref="AE145:AE154" si="144">0</f>
        <v>0</v>
      </c>
      <c r="AF145" s="83">
        <f>AG145/AG$19</f>
        <v>0.89633292247288299</v>
      </c>
      <c r="AG145" s="37">
        <f t="shared" si="139"/>
        <v>1201.6111111111099</v>
      </c>
      <c r="AH145" s="37">
        <f t="array" ref="AH145">INDEX([4]Sheet1!H$2:H$36,MATCH($H145,[4]Sheet1!$A$2:$A$36,0))</f>
        <v>2</v>
      </c>
      <c r="AI145">
        <f>INDEX([4]Sheet1!T$2:T$36,MATCH($H145,[4]Sheet1!$A$2:$A$36,0))</f>
        <v>0</v>
      </c>
      <c r="AJ145">
        <f>INDEX([4]Sheet1!U$2:U$36,MATCH($H145,[4]Sheet1!$A$2:$A$36,0))</f>
        <v>9.9692307692307693</v>
      </c>
      <c r="AK145">
        <f>INDEX([4]Sheet1!V$2:V$36,MATCH($H145,[4]Sheet1!$A$2:$A$36,0))</f>
        <v>0</v>
      </c>
      <c r="AL145">
        <f>INDEX([4]Sheet1!W$2:W$36,MATCH($H145,[4]Sheet1!$A$2:$A$36,0))</f>
        <v>18.0555555555556</v>
      </c>
      <c r="AM145" s="2">
        <f>INDEX([4]Sheet1!N$2:N$36,MATCH($H145,[4]Sheet1!$A$2:$A$36,0))</f>
        <v>3600</v>
      </c>
      <c r="AN145" s="2" t="str">
        <f>INDEX([4]Sheet1!O$2:O$36,MATCH($H145,[4]Sheet1!$A$2:$A$36,0))</f>
        <v/>
      </c>
    </row>
    <row r="146" spans="1:40" ht="14.25">
      <c r="A146" s="67">
        <v>1008</v>
      </c>
      <c r="B146" s="73">
        <v>17</v>
      </c>
      <c r="C146" s="78" t="str">
        <f t="shared" si="128"/>
        <v>{10127,47},{21008,105}</v>
      </c>
      <c r="D146" s="78">
        <v>800000</v>
      </c>
      <c r="E146" s="79">
        <v>97</v>
      </c>
      <c r="F146" s="78" t="str">
        <f t="shared" si="129"/>
        <v>{1,6142},{2,1665},{6,1041}</v>
      </c>
      <c r="G146" s="78">
        <f t="shared" si="143"/>
        <v>1</v>
      </c>
      <c r="H146" s="67" t="s">
        <v>206</v>
      </c>
      <c r="I146" s="37">
        <f t="array" ref="I146">INDEX([1]英雄界面!$I$4:$I$41,MATCH(A146,[1]英雄界面!$A$4:$A$41,0))</f>
        <v>35</v>
      </c>
      <c r="J146" s="37">
        <f t="shared" si="142"/>
        <v>1</v>
      </c>
      <c r="K146" s="37">
        <f>CHOOSE(J146,INDEX([2]勋章!$I$7:$I$24,MATCH($B146,[2]勋章!$G$7:$G$24,0)),INDEX([2]勋章!$M$7:$M$24,MATCH($B146,[2]勋章!$G$7:$G$24,0)),INDEX([2]勋章!$P$7:$P$24,MATCH($B146,[2]勋章!$G$7:$G$24,0)),INDEX([2]勋章!$S$7:$S$24,MATCH($B146,[2]勋章!$G$7:$G$24,0)))</f>
        <v>10127</v>
      </c>
      <c r="L146" s="37">
        <f t="array" ref="L146">INDEX([2]图纸掉落!$H$4:$H$38,MATCH(H146,[2]图纸掉落!$G$4:$G$38,0))</f>
        <v>21008</v>
      </c>
      <c r="M146" s="37">
        <f t="shared" si="125"/>
        <v>47</v>
      </c>
      <c r="N146" s="37">
        <f t="shared" si="87"/>
        <v>105</v>
      </c>
      <c r="O146" s="47">
        <f>INDEX([1]英雄界面!$J$4:$J$41,MATCH(A146,[1]英雄界面!$A$4:$A$41,0))/2</f>
        <v>0.75</v>
      </c>
      <c r="P146" s="37">
        <f t="shared" si="88"/>
        <v>1</v>
      </c>
      <c r="Q146" s="37">
        <f>INT(INDEX([1]等级属性!B$4:B$203,MATCH($AC146,[1]等级属性!$A$4:$A$203,0))*V146/10000)</f>
        <v>1665</v>
      </c>
      <c r="R146" s="37">
        <f>INT(INDEX([1]等级属性!C$4:C$203,MATCH($AC146,[1]等级属性!$A$4:$A$203,0))*W146/10000)</f>
        <v>0</v>
      </c>
      <c r="S146" s="37">
        <f>INT(INDEX([1]等级属性!D$4:D$203,MATCH($AC146,[1]等级属性!$A$4:$A$203,0))*X146/10000)</f>
        <v>6142</v>
      </c>
      <c r="T146" s="37">
        <f>INT(INDEX([1]等级属性!E$4:E$203,MATCH($AC146,[1]等级属性!$A$4:$A$203,0))*Y146/10000)</f>
        <v>1041</v>
      </c>
      <c r="U146" s="37"/>
      <c r="V146" s="37">
        <f t="array" ref="V146">INDEX(单位特点规划!D$2:D$37,MATCH($A146,单位特点规划!$A$2:$A$37,0))</f>
        <v>12200</v>
      </c>
      <c r="W146" s="37">
        <f t="array" ref="W146">INDEX(单位特点规划!E$2:E$37,MATCH($A146,单位特点规划!$A$2:$A$37,0))</f>
        <v>0</v>
      </c>
      <c r="X146" s="37">
        <f t="array" ref="X146">INDEX(单位特点规划!F$2:F$37,MATCH($A146,单位特点规划!$A$2:$A$37,0))</f>
        <v>15000</v>
      </c>
      <c r="Y146" s="37">
        <f t="array" ref="Y146">INDEX(单位特点规划!G$2:G$37,MATCH($A146,单位特点规划!$A$2:$A$37,0))</f>
        <v>11000</v>
      </c>
      <c r="Z146" s="37"/>
      <c r="AA146" s="37">
        <f t="shared" si="141"/>
        <v>2.1739130434782599</v>
      </c>
      <c r="AB146" s="37">
        <f>INT(INDEX([3]进阶属性!$C$2:$C$19,MATCH(B146,[3]进阶属性!$A$2:$A$19,0))/2*AH146)</f>
        <v>19749</v>
      </c>
      <c r="AC146" s="37">
        <f t="shared" si="90"/>
        <v>100</v>
      </c>
      <c r="AD146" s="37">
        <f>INT((INDEX([3]标准单位!$J$2:$J$201,MATCH($AC146,[3]标准单位!$A$2:$A$201,0))*AE146)/(1-AE146))</f>
        <v>0</v>
      </c>
      <c r="AE146" s="37">
        <f t="shared" si="144"/>
        <v>0</v>
      </c>
      <c r="AF146" s="83">
        <f>AG146/AG$20</f>
        <v>0.896305404021846</v>
      </c>
      <c r="AG146" s="37">
        <f t="shared" si="139"/>
        <v>1359.0166666666701</v>
      </c>
      <c r="AH146" s="37">
        <f t="array" ref="AH146">INDEX([4]Sheet1!H$2:H$36,MATCH($H146,[4]Sheet1!$A$2:$A$36,0))</f>
        <v>2</v>
      </c>
      <c r="AI146">
        <f>INDEX([4]Sheet1!T$2:T$36,MATCH($H146,[4]Sheet1!$A$2:$A$36,0))</f>
        <v>0</v>
      </c>
      <c r="AJ146">
        <f>INDEX([4]Sheet1!U$2:U$36,MATCH($H146,[4]Sheet1!$A$2:$A$36,0))</f>
        <v>9.9692307692307693</v>
      </c>
      <c r="AK146">
        <f>INDEX([4]Sheet1!V$2:V$36,MATCH($H146,[4]Sheet1!$A$2:$A$36,0))</f>
        <v>0</v>
      </c>
      <c r="AL146">
        <f>INDEX([4]Sheet1!W$2:W$36,MATCH($H146,[4]Sheet1!$A$2:$A$36,0))</f>
        <v>18.0555555555556</v>
      </c>
      <c r="AM146" s="2">
        <f>INDEX([4]Sheet1!N$2:N$36,MATCH($H146,[4]Sheet1!$A$2:$A$36,0))</f>
        <v>3600</v>
      </c>
      <c r="AN146" s="2" t="str">
        <f>INDEX([4]Sheet1!O$2:O$36,MATCH($H146,[4]Sheet1!$A$2:$A$36,0))</f>
        <v/>
      </c>
    </row>
    <row r="147" spans="1:40" ht="14.25">
      <c r="A147" s="67">
        <v>1008</v>
      </c>
      <c r="B147" s="73">
        <v>18</v>
      </c>
      <c r="C147" s="78" t="str">
        <f t="shared" si="128"/>
        <v>{10128,50},{21008,112}</v>
      </c>
      <c r="D147" s="78">
        <v>800000</v>
      </c>
      <c r="E147" s="79">
        <v>102</v>
      </c>
      <c r="F147" s="78" t="str">
        <f t="shared" si="129"/>
        <v>{1,7060},{2,1914},{6,1197}</v>
      </c>
      <c r="G147" s="78">
        <f t="shared" si="143"/>
        <v>1</v>
      </c>
      <c r="H147" s="67" t="s">
        <v>206</v>
      </c>
      <c r="I147" s="37">
        <f t="array" ref="I147">INDEX([1]英雄界面!$I$4:$I$41,MATCH(A147,[1]英雄界面!$A$4:$A$41,0))</f>
        <v>35</v>
      </c>
      <c r="J147" s="37">
        <f t="shared" si="142"/>
        <v>1</v>
      </c>
      <c r="K147" s="37">
        <f>CHOOSE(J147,INDEX([2]勋章!$I$7:$I$24,MATCH($B147,[2]勋章!$G$7:$G$24,0)),INDEX([2]勋章!$M$7:$M$24,MATCH($B147,[2]勋章!$G$7:$G$24,0)),INDEX([2]勋章!$P$7:$P$24,MATCH($B147,[2]勋章!$G$7:$G$24,0)),INDEX([2]勋章!$S$7:$S$24,MATCH($B147,[2]勋章!$G$7:$G$24,0)))</f>
        <v>10128</v>
      </c>
      <c r="L147" s="37">
        <f t="array" ref="L147">INDEX([2]图纸掉落!$H$4:$H$38,MATCH(H147,[2]图纸掉落!$G$4:$G$38,0))</f>
        <v>21008</v>
      </c>
      <c r="M147" s="37">
        <f t="shared" si="125"/>
        <v>50</v>
      </c>
      <c r="N147" s="37">
        <f t="shared" si="87"/>
        <v>112</v>
      </c>
      <c r="O147" s="47">
        <f>INDEX([1]英雄界面!$J$4:$J$41,MATCH(A147,[1]英雄界面!$A$4:$A$41,0))/2</f>
        <v>0.75</v>
      </c>
      <c r="P147" s="37">
        <f t="shared" si="88"/>
        <v>1</v>
      </c>
      <c r="Q147" s="37">
        <f>INT(INDEX([1]等级属性!B$4:B$203,MATCH($AC147,[1]等级属性!$A$4:$A$203,0))*V147/10000)</f>
        <v>1914</v>
      </c>
      <c r="R147" s="37">
        <f>INT(INDEX([1]等级属性!C$4:C$203,MATCH($AC147,[1]等级属性!$A$4:$A$203,0))*W147/10000)</f>
        <v>0</v>
      </c>
      <c r="S147" s="37">
        <f>INT(INDEX([1]等级属性!D$4:D$203,MATCH($AC147,[1]等级属性!$A$4:$A$203,0))*X147/10000)</f>
        <v>7060</v>
      </c>
      <c r="T147" s="37">
        <f>INT(INDEX([1]等级属性!E$4:E$203,MATCH($AC147,[1]等级属性!$A$4:$A$203,0))*Y147/10000)</f>
        <v>1197</v>
      </c>
      <c r="U147" s="37"/>
      <c r="V147" s="37">
        <f t="array" ref="V147">INDEX(单位特点规划!D$2:D$37,MATCH($A147,单位特点规划!$A$2:$A$37,0))</f>
        <v>12200</v>
      </c>
      <c r="W147" s="37">
        <f t="array" ref="W147">INDEX(单位特点规划!E$2:E$37,MATCH($A147,单位特点规划!$A$2:$A$37,0))</f>
        <v>0</v>
      </c>
      <c r="X147" s="37">
        <f t="array" ref="X147">INDEX(单位特点规划!F$2:F$37,MATCH($A147,单位特点规划!$A$2:$A$37,0))</f>
        <v>15000</v>
      </c>
      <c r="Y147" s="37">
        <f t="array" ref="Y147">INDEX(单位特点规划!G$2:G$37,MATCH($A147,单位特点规划!$A$2:$A$37,0))</f>
        <v>11000</v>
      </c>
      <c r="Z147" s="37"/>
      <c r="AA147" s="37">
        <f t="shared" si="141"/>
        <v>2.1739130434782599</v>
      </c>
      <c r="AB147" s="37">
        <f>INT(INDEX([3]进阶属性!$C$2:$C$19,MATCH(B147,[3]进阶属性!$A$2:$A$19,0))/2*AH147)</f>
        <v>25671</v>
      </c>
      <c r="AC147" s="37">
        <f t="shared" si="90"/>
        <v>105</v>
      </c>
      <c r="AD147" s="37">
        <f>INT((INDEX([3]标准单位!$J$2:$J$201,MATCH($AC147,[3]标准单位!$A$2:$A$201,0))*AE147)/(1-AE147))</f>
        <v>0</v>
      </c>
      <c r="AE147" s="37">
        <f t="shared" si="144"/>
        <v>0</v>
      </c>
      <c r="AF147" s="83">
        <f>AG147/AG$21</f>
        <v>0.89632222158471497</v>
      </c>
      <c r="AG147" s="37">
        <f t="shared" si="139"/>
        <v>1562.2</v>
      </c>
      <c r="AH147" s="37">
        <f t="array" ref="AH147">INDEX([4]Sheet1!H$2:H$36,MATCH($H147,[4]Sheet1!$A$2:$A$36,0))</f>
        <v>2</v>
      </c>
      <c r="AI147">
        <f>INDEX([4]Sheet1!T$2:T$36,MATCH($H147,[4]Sheet1!$A$2:$A$36,0))</f>
        <v>0</v>
      </c>
      <c r="AJ147">
        <f>INDEX([4]Sheet1!U$2:U$36,MATCH($H147,[4]Sheet1!$A$2:$A$36,0))</f>
        <v>9.9692307692307693</v>
      </c>
      <c r="AK147">
        <f>INDEX([4]Sheet1!V$2:V$36,MATCH($H147,[4]Sheet1!$A$2:$A$36,0))</f>
        <v>0</v>
      </c>
      <c r="AL147">
        <f>INDEX([4]Sheet1!W$2:W$36,MATCH($H147,[4]Sheet1!$A$2:$A$36,0))</f>
        <v>18.0555555555556</v>
      </c>
      <c r="AM147" s="2">
        <f>INDEX([4]Sheet1!N$2:N$36,MATCH($H147,[4]Sheet1!$A$2:$A$36,0))</f>
        <v>3600</v>
      </c>
      <c r="AN147" s="2" t="str">
        <f>INDEX([4]Sheet1!O$2:O$36,MATCH($H147,[4]Sheet1!$A$2:$A$36,0))</f>
        <v/>
      </c>
    </row>
    <row r="148" spans="1:40" ht="14.25">
      <c r="A148" s="11">
        <v>1009</v>
      </c>
      <c r="B148" s="78">
        <v>1</v>
      </c>
      <c r="C148" s="78" t="str">
        <f t="shared" si="128"/>
        <v>{10111,1},{21009,2}</v>
      </c>
      <c r="D148" s="78">
        <v>1000</v>
      </c>
      <c r="E148" s="79">
        <v>13</v>
      </c>
      <c r="F148" s="78" t="str">
        <f t="shared" si="129"/>
        <v>{1,348},{2,201},{6,148}</v>
      </c>
      <c r="G148" s="78">
        <f t="shared" si="143"/>
        <v>1</v>
      </c>
      <c r="H148" s="11" t="s">
        <v>215</v>
      </c>
      <c r="I148" s="37">
        <f t="array" ref="I148">INDEX([1]英雄界面!$I$4:$I$41,MATCH(A148,[1]英雄界面!$A$4:$A$41,0))</f>
        <v>35</v>
      </c>
      <c r="J148" s="37">
        <f t="shared" si="142"/>
        <v>1</v>
      </c>
      <c r="K148" s="37">
        <f>CHOOSE(J148,INDEX([2]勋章!$I$7:$I$24,MATCH($B148,[2]勋章!$G$7:$G$24,0)),INDEX([2]勋章!$M$7:$M$24,MATCH($B148,[2]勋章!$G$7:$G$24,0)),INDEX([2]勋章!$P$7:$P$24,MATCH($B148,[2]勋章!$G$7:$G$24,0)),INDEX([2]勋章!$S$7:$S$24,MATCH($B148,[2]勋章!$G$7:$G$24,0)))</f>
        <v>10111</v>
      </c>
      <c r="L148" s="37">
        <f t="array" ref="L148">INDEX([2]图纸掉落!$H$4:$H$38,MATCH(H148,[2]图纸掉落!$G$4:$G$38,0))</f>
        <v>21009</v>
      </c>
      <c r="M148" s="37">
        <f t="shared" ref="M148" si="145">M130</f>
        <v>1</v>
      </c>
      <c r="N148" s="37">
        <f t="shared" si="87"/>
        <v>2</v>
      </c>
      <c r="O148" s="47">
        <f>INDEX([1]英雄界面!$J$4:$J$41,MATCH(A148,[1]英雄界面!$A$4:$A$41,0))/2</f>
        <v>0.75</v>
      </c>
      <c r="P148" s="37">
        <f t="shared" si="88"/>
        <v>1.6</v>
      </c>
      <c r="Q148" s="37">
        <f>INT(INDEX([1]等级属性!B$4:B$203,MATCH($AC148,[1]等级属性!$A$4:$A$203,0))*V148/10000)</f>
        <v>126</v>
      </c>
      <c r="R148" s="37">
        <f>INT(INDEX([1]等级属性!C$4:C$203,MATCH($AC148,[1]等级属性!$A$4:$A$203,0))*W148/10000)</f>
        <v>0</v>
      </c>
      <c r="S148" s="37">
        <f>INT(INDEX([1]等级属性!D$4:D$203,MATCH($AC148,[1]等级属性!$A$4:$A$203,0))*X148/10000)</f>
        <v>218</v>
      </c>
      <c r="T148" s="37">
        <f>INT(INDEX([1]等级属性!E$4:E$203,MATCH($AC148,[1]等级属性!$A$4:$A$203,0))*Y148/10000)</f>
        <v>93</v>
      </c>
      <c r="U148" s="37"/>
      <c r="V148" s="37">
        <f t="array" ref="V148">INDEX(单位特点规划!D$2:D$37,MATCH($A148,单位特点规划!$A$2:$A$37,0))</f>
        <v>9750</v>
      </c>
      <c r="W148" s="37">
        <f t="array" ref="W148">INDEX(单位特点规划!E$2:E$37,MATCH($A148,单位特点规划!$A$2:$A$37,0))</f>
        <v>0</v>
      </c>
      <c r="X148" s="37">
        <f t="array" ref="X148">INDEX(单位特点规划!F$2:F$37,MATCH($A148,单位特点规划!$A$2:$A$37,0))</f>
        <v>5600</v>
      </c>
      <c r="Y148" s="37">
        <f t="array" ref="Y148">INDEX(单位特点规划!G$2:G$37,MATCH($A148,单位特点规划!$A$2:$A$37,0))</f>
        <v>10500</v>
      </c>
      <c r="Z148" s="37"/>
      <c r="AA148" s="37">
        <f t="shared" ref="AA148:AA151" si="146">1/1.21</f>
        <v>0.826446280991736</v>
      </c>
      <c r="AB148" s="37">
        <f>INT(INDEX([3]进阶属性!$C$2:$C$19,MATCH(B148,[3]进阶属性!$A$2:$A$19,0))/2*AH148)</f>
        <v>300</v>
      </c>
      <c r="AC148" s="37">
        <f t="shared" si="90"/>
        <v>10</v>
      </c>
      <c r="AD148" s="37">
        <f>INT((INDEX([3]标准单位!$J$2:$J$201,MATCH($AC148,[3]标准单位!$A$2:$A$201,0))*AE148)/(1-AE148))</f>
        <v>0</v>
      </c>
      <c r="AE148" s="37">
        <f t="shared" si="144"/>
        <v>0</v>
      </c>
      <c r="AF148" s="83">
        <f>AG148/AG$4</f>
        <v>1.2283971030788099</v>
      </c>
      <c r="AG148" s="37">
        <f t="shared" si="139"/>
        <v>176.88333333333301</v>
      </c>
      <c r="AH148" s="37">
        <f t="array" ref="AH148">INDEX([4]Sheet1!H$2:H$36,MATCH($H148,[4]Sheet1!$A$2:$A$36,0))</f>
        <v>2</v>
      </c>
      <c r="AI148">
        <f>INDEX([4]Sheet1!T$2:T$36,MATCH($H148,[4]Sheet1!$A$2:$A$36,0))</f>
        <v>0</v>
      </c>
      <c r="AJ148">
        <f>INDEX([4]Sheet1!U$2:U$36,MATCH($H148,[4]Sheet1!$A$2:$A$36,0))</f>
        <v>2.016</v>
      </c>
      <c r="AK148">
        <f>INDEX([4]Sheet1!V$2:V$36,MATCH($H148,[4]Sheet1!$A$2:$A$36,0))</f>
        <v>0</v>
      </c>
      <c r="AL148">
        <f>INDEX([4]Sheet1!W$2:W$36,MATCH($H148,[4]Sheet1!$A$2:$A$36,0))</f>
        <v>104.166666666667</v>
      </c>
      <c r="AM148" s="2">
        <f>INDEX([4]Sheet1!N$2:N$36,MATCH($H148,[4]Sheet1!$A$2:$A$36,0))</f>
        <v>480</v>
      </c>
      <c r="AN148" s="2" t="str">
        <f>INDEX([4]Sheet1!O$2:O$36,MATCH($H148,[4]Sheet1!$A$2:$A$36,0))</f>
        <v/>
      </c>
    </row>
    <row r="149" spans="1:40" ht="14.25">
      <c r="A149" s="11">
        <v>1009</v>
      </c>
      <c r="B149" s="78">
        <v>2</v>
      </c>
      <c r="C149" s="78" t="str">
        <f t="shared" si="128"/>
        <v>{10112,5},{21009,5}</v>
      </c>
      <c r="D149" s="78">
        <v>5000</v>
      </c>
      <c r="E149" s="79">
        <v>16</v>
      </c>
      <c r="F149" s="78" t="str">
        <f t="shared" si="129"/>
        <v>{1,424},{2,246},{6,181}</v>
      </c>
      <c r="G149" s="78">
        <f t="shared" si="143"/>
        <v>1</v>
      </c>
      <c r="H149" s="11" t="s">
        <v>215</v>
      </c>
      <c r="I149" s="37">
        <f t="array" ref="I149">INDEX([1]英雄界面!$I$4:$I$41,MATCH(A149,[1]英雄界面!$A$4:$A$41,0))</f>
        <v>35</v>
      </c>
      <c r="J149" s="37">
        <f t="shared" si="142"/>
        <v>1</v>
      </c>
      <c r="K149" s="37">
        <f>CHOOSE(J149,INDEX([2]勋章!$I$7:$I$24,MATCH($B149,[2]勋章!$G$7:$G$24,0)),INDEX([2]勋章!$M$7:$M$24,MATCH($B149,[2]勋章!$G$7:$G$24,0)),INDEX([2]勋章!$P$7:$P$24,MATCH($B149,[2]勋章!$G$7:$G$24,0)),INDEX([2]勋章!$S$7:$S$24,MATCH($B149,[2]勋章!$G$7:$G$24,0)))</f>
        <v>10112</v>
      </c>
      <c r="L149" s="37">
        <f t="array" ref="L149">INDEX([2]图纸掉落!$H$4:$H$38,MATCH(H149,[2]图纸掉落!$G$4:$G$38,0))</f>
        <v>21009</v>
      </c>
      <c r="M149" s="37">
        <f t="shared" ref="M149:M150" si="147">M131</f>
        <v>5</v>
      </c>
      <c r="N149" s="37">
        <f t="shared" si="87"/>
        <v>5</v>
      </c>
      <c r="O149" s="47">
        <f>INDEX([1]英雄界面!$J$4:$J$41,MATCH(A149,[1]英雄界面!$A$4:$A$41,0))/2</f>
        <v>0.75</v>
      </c>
      <c r="P149" s="37">
        <f t="shared" si="88"/>
        <v>1.5</v>
      </c>
      <c r="Q149" s="37">
        <f>INT(INDEX([1]等级属性!B$4:B$203,MATCH($AC149,[1]等级属性!$A$4:$A$203,0))*V149/10000)</f>
        <v>164</v>
      </c>
      <c r="R149" s="37">
        <f>INT(INDEX([1]等级属性!C$4:C$203,MATCH($AC149,[1]等级属性!$A$4:$A$203,0))*W149/10000)</f>
        <v>0</v>
      </c>
      <c r="S149" s="37">
        <f>INT(INDEX([1]等级属性!D$4:D$203,MATCH($AC149,[1]等级属性!$A$4:$A$203,0))*X149/10000)</f>
        <v>283</v>
      </c>
      <c r="T149" s="37">
        <f>INT(INDEX([1]等级属性!E$4:E$203,MATCH($AC149,[1]等级属性!$A$4:$A$203,0))*Y149/10000)</f>
        <v>121</v>
      </c>
      <c r="U149" s="37"/>
      <c r="V149" s="37">
        <f t="array" ref="V149">INDEX(单位特点规划!D$2:D$37,MATCH($A149,单位特点规划!$A$2:$A$37,0))</f>
        <v>9750</v>
      </c>
      <c r="W149" s="37">
        <f t="array" ref="W149">INDEX(单位特点规划!E$2:E$37,MATCH($A149,单位特点规划!$A$2:$A$37,0))</f>
        <v>0</v>
      </c>
      <c r="X149" s="37">
        <f t="array" ref="X149">INDEX(单位特点规划!F$2:F$37,MATCH($A149,单位特点规划!$A$2:$A$37,0))</f>
        <v>5600</v>
      </c>
      <c r="Y149" s="37">
        <f t="array" ref="Y149">INDEX(单位特点规划!G$2:G$37,MATCH($A149,单位特点规划!$A$2:$A$37,0))</f>
        <v>10500</v>
      </c>
      <c r="Z149" s="37"/>
      <c r="AA149" s="37">
        <f t="shared" si="146"/>
        <v>0.826446280991736</v>
      </c>
      <c r="AB149" s="37">
        <f>INT(INDEX([3]进阶属性!$C$2:$C$19,MATCH(B149,[3]进阶属性!$A$2:$A$19,0))/2*AH149)</f>
        <v>390</v>
      </c>
      <c r="AC149" s="37">
        <f t="shared" si="90"/>
        <v>20</v>
      </c>
      <c r="AD149" s="37">
        <f>INT((INDEX([3]标准单位!$J$2:$J$201,MATCH($AC149,[3]标准单位!$A$2:$A$201,0))*AE149)/(1-AE149))</f>
        <v>0</v>
      </c>
      <c r="AE149" s="37">
        <f t="shared" si="144"/>
        <v>0</v>
      </c>
      <c r="AF149" s="83">
        <f>AG149/AG$5</f>
        <v>1.22894783692362</v>
      </c>
      <c r="AG149" s="37">
        <f t="shared" si="139"/>
        <v>230.1</v>
      </c>
      <c r="AH149" s="37">
        <f t="array" ref="AH149">INDEX([4]Sheet1!H$2:H$36,MATCH($H149,[4]Sheet1!$A$2:$A$36,0))</f>
        <v>2</v>
      </c>
      <c r="AI149">
        <f>INDEX([4]Sheet1!T$2:T$36,MATCH($H149,[4]Sheet1!$A$2:$A$36,0))</f>
        <v>0</v>
      </c>
      <c r="AJ149">
        <f>INDEX([4]Sheet1!U$2:U$36,MATCH($H149,[4]Sheet1!$A$2:$A$36,0))</f>
        <v>2.016</v>
      </c>
      <c r="AK149">
        <f>INDEX([4]Sheet1!V$2:V$36,MATCH($H149,[4]Sheet1!$A$2:$A$36,0))</f>
        <v>0</v>
      </c>
      <c r="AL149">
        <f>INDEX([4]Sheet1!W$2:W$36,MATCH($H149,[4]Sheet1!$A$2:$A$36,0))</f>
        <v>104.166666666667</v>
      </c>
      <c r="AM149" s="2">
        <f>INDEX([4]Sheet1!N$2:N$36,MATCH($H149,[4]Sheet1!$A$2:$A$36,0))</f>
        <v>480</v>
      </c>
      <c r="AN149" s="2" t="str">
        <f>INDEX([4]Sheet1!O$2:O$36,MATCH($H149,[4]Sheet1!$A$2:$A$36,0))</f>
        <v/>
      </c>
    </row>
    <row r="150" spans="1:40" ht="14.25">
      <c r="A150" s="11">
        <v>1009</v>
      </c>
      <c r="B150" s="78">
        <v>3</v>
      </c>
      <c r="C150" s="78" t="str">
        <f t="shared" si="128"/>
        <v>{10113,7},{21009,8}</v>
      </c>
      <c r="D150" s="78">
        <v>10000</v>
      </c>
      <c r="E150" s="79">
        <v>25</v>
      </c>
      <c r="F150" s="78" t="str">
        <f t="shared" si="129"/>
        <v>{1,513},{2,298},{6,222}</v>
      </c>
      <c r="G150" s="78">
        <f t="shared" si="143"/>
        <v>1</v>
      </c>
      <c r="H150" s="11" t="s">
        <v>215</v>
      </c>
      <c r="I150" s="37">
        <f t="array" ref="I150">INDEX([1]英雄界面!$I$4:$I$41,MATCH(A150,[1]英雄界面!$A$4:$A$41,0))</f>
        <v>35</v>
      </c>
      <c r="J150" s="37">
        <f t="shared" si="142"/>
        <v>1</v>
      </c>
      <c r="K150" s="37">
        <f>CHOOSE(J150,INDEX([2]勋章!$I$7:$I$24,MATCH($B150,[2]勋章!$G$7:$G$24,0)),INDEX([2]勋章!$M$7:$M$24,MATCH($B150,[2]勋章!$G$7:$G$24,0)),INDEX([2]勋章!$P$7:$P$24,MATCH($B150,[2]勋章!$G$7:$G$24,0)),INDEX([2]勋章!$S$7:$S$24,MATCH($B150,[2]勋章!$G$7:$G$24,0)))</f>
        <v>10113</v>
      </c>
      <c r="L150" s="37">
        <f t="array" ref="L150">INDEX([2]图纸掉落!$H$4:$H$38,MATCH(H150,[2]图纸掉落!$G$4:$G$38,0))</f>
        <v>21009</v>
      </c>
      <c r="M150" s="37">
        <f t="shared" si="147"/>
        <v>7</v>
      </c>
      <c r="N150" s="37">
        <f t="shared" si="87"/>
        <v>8</v>
      </c>
      <c r="O150" s="47">
        <f>INDEX([1]英雄界面!$J$4:$J$41,MATCH(A150,[1]英雄界面!$A$4:$A$41,0))/2</f>
        <v>0.75</v>
      </c>
      <c r="P150" s="37">
        <f t="shared" si="88"/>
        <v>1.4</v>
      </c>
      <c r="Q150" s="37">
        <f>INT(INDEX([1]等级属性!B$4:B$203,MATCH($AC150,[1]等级属性!$A$4:$A$203,0))*V150/10000)</f>
        <v>213</v>
      </c>
      <c r="R150" s="37">
        <f>INT(INDEX([1]等级属性!C$4:C$203,MATCH($AC150,[1]等级属性!$A$4:$A$203,0))*W150/10000)</f>
        <v>0</v>
      </c>
      <c r="S150" s="37">
        <f>INT(INDEX([1]等级属性!D$4:D$203,MATCH($AC150,[1]等级属性!$A$4:$A$203,0))*X150/10000)</f>
        <v>367</v>
      </c>
      <c r="T150" s="37">
        <f>INT(INDEX([1]等级属性!E$4:E$203,MATCH($AC150,[1]等级属性!$A$4:$A$203,0))*Y150/10000)</f>
        <v>159</v>
      </c>
      <c r="U150" s="37"/>
      <c r="V150" s="37">
        <f t="array" ref="V150">INDEX(单位特点规划!D$2:D$37,MATCH($A150,单位特点规划!$A$2:$A$37,0))</f>
        <v>9750</v>
      </c>
      <c r="W150" s="37">
        <f t="array" ref="W150">INDEX(单位特点规划!E$2:E$37,MATCH($A150,单位特点规划!$A$2:$A$37,0))</f>
        <v>0</v>
      </c>
      <c r="X150" s="37">
        <f t="array" ref="X150">INDEX(单位特点规划!F$2:F$37,MATCH($A150,单位特点规划!$A$2:$A$37,0))</f>
        <v>5600</v>
      </c>
      <c r="Y150" s="37">
        <f t="array" ref="Y150">INDEX(单位特点规划!G$2:G$37,MATCH($A150,单位特点规划!$A$2:$A$37,0))</f>
        <v>10500</v>
      </c>
      <c r="Z150" s="37"/>
      <c r="AA150" s="37">
        <f t="shared" si="146"/>
        <v>0.826446280991736</v>
      </c>
      <c r="AB150" s="37">
        <f>INT(INDEX([3]进阶属性!$C$2:$C$19,MATCH(B150,[3]进阶属性!$A$2:$A$19,0))/2*AH150)</f>
        <v>507</v>
      </c>
      <c r="AC150" s="37">
        <f t="shared" si="90"/>
        <v>30</v>
      </c>
      <c r="AD150" s="37">
        <f>INT((INDEX([3]标准单位!$J$2:$J$201,MATCH($AC150,[3]标准单位!$A$2:$A$201,0))*AE150)/(1-AE150))</f>
        <v>0</v>
      </c>
      <c r="AE150" s="37">
        <f t="shared" si="144"/>
        <v>0</v>
      </c>
      <c r="AF150" s="83">
        <f>AG150/AG$6</f>
        <v>1.2294657370596001</v>
      </c>
      <c r="AG150" s="37">
        <f t="shared" si="139"/>
        <v>298.941666666667</v>
      </c>
      <c r="AH150" s="37">
        <f t="array" ref="AH150">INDEX([4]Sheet1!H$2:H$36,MATCH($H150,[4]Sheet1!$A$2:$A$36,0))</f>
        <v>2</v>
      </c>
      <c r="AI150">
        <f>INDEX([4]Sheet1!T$2:T$36,MATCH($H150,[4]Sheet1!$A$2:$A$36,0))</f>
        <v>0</v>
      </c>
      <c r="AJ150">
        <f>INDEX([4]Sheet1!U$2:U$36,MATCH($H150,[4]Sheet1!$A$2:$A$36,0))</f>
        <v>2.016</v>
      </c>
      <c r="AK150">
        <f>INDEX([4]Sheet1!V$2:V$36,MATCH($H150,[4]Sheet1!$A$2:$A$36,0))</f>
        <v>0</v>
      </c>
      <c r="AL150">
        <f>INDEX([4]Sheet1!W$2:W$36,MATCH($H150,[4]Sheet1!$A$2:$A$36,0))</f>
        <v>104.166666666667</v>
      </c>
      <c r="AM150" s="2">
        <f>INDEX([4]Sheet1!N$2:N$36,MATCH($H150,[4]Sheet1!$A$2:$A$36,0))</f>
        <v>480</v>
      </c>
      <c r="AN150" s="2" t="str">
        <f>INDEX([4]Sheet1!O$2:O$36,MATCH($H150,[4]Sheet1!$A$2:$A$36,0))</f>
        <v/>
      </c>
    </row>
    <row r="151" spans="1:40" ht="14.25">
      <c r="A151" s="11">
        <v>1009</v>
      </c>
      <c r="B151" s="78">
        <v>4</v>
      </c>
      <c r="C151" s="78" t="str">
        <f t="shared" si="128"/>
        <v>{10114,10},{21009,12}</v>
      </c>
      <c r="D151" s="78">
        <v>80000</v>
      </c>
      <c r="E151" s="79">
        <v>30</v>
      </c>
      <c r="F151" s="78" t="str">
        <f t="shared" si="129"/>
        <v>{1,547},{2,317},{6,234}</v>
      </c>
      <c r="G151" s="78">
        <f t="shared" si="143"/>
        <v>1</v>
      </c>
      <c r="H151" s="11" t="s">
        <v>215</v>
      </c>
      <c r="I151" s="37">
        <f t="array" ref="I151">INDEX([1]英雄界面!$I$4:$I$41,MATCH(A151,[1]英雄界面!$A$4:$A$41,0))</f>
        <v>35</v>
      </c>
      <c r="J151" s="37">
        <f t="shared" si="142"/>
        <v>1</v>
      </c>
      <c r="K151" s="37">
        <f>CHOOSE(J151,INDEX([2]勋章!$I$7:$I$24,MATCH($B151,[2]勋章!$G$7:$G$24,0)),INDEX([2]勋章!$M$7:$M$24,MATCH($B151,[2]勋章!$G$7:$G$24,0)),INDEX([2]勋章!$P$7:$P$24,MATCH($B151,[2]勋章!$G$7:$G$24,0)),INDEX([2]勋章!$S$7:$S$24,MATCH($B151,[2]勋章!$G$7:$G$24,0)))</f>
        <v>10114</v>
      </c>
      <c r="L151" s="37">
        <f t="array" ref="L151">INDEX([2]图纸掉落!$H$4:$H$38,MATCH(H151,[2]图纸掉落!$G$4:$G$38,0))</f>
        <v>21009</v>
      </c>
      <c r="M151" s="37">
        <f t="shared" ref="M151" si="148">M133</f>
        <v>10</v>
      </c>
      <c r="N151" s="37">
        <f t="shared" ref="N151:N214" si="149">N133</f>
        <v>12</v>
      </c>
      <c r="O151" s="47">
        <f>INDEX([1]英雄界面!$J$4:$J$41,MATCH(A151,[1]英雄界面!$A$4:$A$41,0))/2</f>
        <v>0.75</v>
      </c>
      <c r="P151" s="37">
        <f t="shared" ref="P151:P214" si="150">P133</f>
        <v>1.3</v>
      </c>
      <c r="Q151" s="37">
        <f>INT(INDEX([1]等级属性!B$4:B$203,MATCH($AC151,[1]等级属性!$A$4:$A$203,0))*V151/10000)</f>
        <v>244</v>
      </c>
      <c r="R151" s="37">
        <f>INT(INDEX([1]等级属性!C$4:C$203,MATCH($AC151,[1]等级属性!$A$4:$A$203,0))*W151/10000)</f>
        <v>0</v>
      </c>
      <c r="S151" s="37">
        <f>INT(INDEX([1]等级属性!D$4:D$203,MATCH($AC151,[1]等级属性!$A$4:$A$203,0))*X151/10000)</f>
        <v>421</v>
      </c>
      <c r="T151" s="37">
        <f>INT(INDEX([1]等级属性!E$4:E$203,MATCH($AC151,[1]等级属性!$A$4:$A$203,0))*Y151/10000)</f>
        <v>180</v>
      </c>
      <c r="U151" s="37"/>
      <c r="V151" s="37">
        <f t="array" ref="V151">INDEX(单位特点规划!D$2:D$37,MATCH($A151,单位特点规划!$A$2:$A$37,0))</f>
        <v>9750</v>
      </c>
      <c r="W151" s="37">
        <f t="array" ref="W151">INDEX(单位特点规划!E$2:E$37,MATCH($A151,单位特点规划!$A$2:$A$37,0))</f>
        <v>0</v>
      </c>
      <c r="X151" s="37">
        <f t="array" ref="X151">INDEX(单位特点规划!F$2:F$37,MATCH($A151,单位特点规划!$A$2:$A$37,0))</f>
        <v>5600</v>
      </c>
      <c r="Y151" s="37">
        <f t="array" ref="Y151">INDEX(单位特点规划!G$2:G$37,MATCH($A151,单位特点规划!$A$2:$A$37,0))</f>
        <v>10500</v>
      </c>
      <c r="Z151" s="37"/>
      <c r="AA151" s="37">
        <f t="shared" si="146"/>
        <v>0.826446280991736</v>
      </c>
      <c r="AB151" s="37">
        <f>INT(INDEX([3]进阶属性!$C$2:$C$19,MATCH(B151,[3]进阶属性!$A$2:$A$19,0))/2*AH151)</f>
        <v>657</v>
      </c>
      <c r="AC151" s="37">
        <f t="shared" ref="AC151:AC214" si="151">AC133</f>
        <v>35</v>
      </c>
      <c r="AD151" s="37">
        <f>INT((INDEX([3]标准单位!$J$2:$J$201,MATCH($AC151,[3]标准单位!$A$2:$A$201,0))*AE151)/(1-AE151))</f>
        <v>0</v>
      </c>
      <c r="AE151" s="37">
        <f t="shared" si="144"/>
        <v>0</v>
      </c>
      <c r="AF151" s="83">
        <f>AG151/AG$7</f>
        <v>1.22998220640569</v>
      </c>
      <c r="AG151" s="37">
        <f t="shared" si="139"/>
        <v>342.33333333333297</v>
      </c>
      <c r="AH151" s="37">
        <f t="array" ref="AH151">INDEX([4]Sheet1!H$2:H$36,MATCH($H151,[4]Sheet1!$A$2:$A$36,0))</f>
        <v>2</v>
      </c>
      <c r="AI151">
        <f>INDEX([4]Sheet1!T$2:T$36,MATCH($H151,[4]Sheet1!$A$2:$A$36,0))</f>
        <v>0</v>
      </c>
      <c r="AJ151">
        <f>INDEX([4]Sheet1!U$2:U$36,MATCH($H151,[4]Sheet1!$A$2:$A$36,0))</f>
        <v>2.016</v>
      </c>
      <c r="AK151">
        <f>INDEX([4]Sheet1!V$2:V$36,MATCH($H151,[4]Sheet1!$A$2:$A$36,0))</f>
        <v>0</v>
      </c>
      <c r="AL151">
        <f>INDEX([4]Sheet1!W$2:W$36,MATCH($H151,[4]Sheet1!$A$2:$A$36,0))</f>
        <v>104.166666666667</v>
      </c>
      <c r="AM151" s="2">
        <f>INDEX([4]Sheet1!N$2:N$36,MATCH($H151,[4]Sheet1!$A$2:$A$36,0))</f>
        <v>480</v>
      </c>
      <c r="AN151" s="2" t="str">
        <f>INDEX([4]Sheet1!O$2:O$36,MATCH($H151,[4]Sheet1!$A$2:$A$36,0))</f>
        <v/>
      </c>
    </row>
    <row r="152" spans="1:40" ht="14.25">
      <c r="A152" s="11">
        <v>1009</v>
      </c>
      <c r="B152" s="78">
        <v>5</v>
      </c>
      <c r="C152" s="78" t="str">
        <f t="shared" si="128"/>
        <v>{10115,15},{21009,15}</v>
      </c>
      <c r="D152" s="78">
        <v>150000</v>
      </c>
      <c r="E152" s="79">
        <v>40</v>
      </c>
      <c r="F152" s="78" t="str">
        <f t="shared" si="129"/>
        <v>{1,572},{2,331},{6,244}</v>
      </c>
      <c r="G152" s="78">
        <f t="shared" si="143"/>
        <v>1</v>
      </c>
      <c r="H152" s="11" t="s">
        <v>215</v>
      </c>
      <c r="I152" s="37">
        <f t="array" ref="I152">INDEX([1]英雄界面!$I$4:$I$41,MATCH(A152,[1]英雄界面!$A$4:$A$41,0))</f>
        <v>35</v>
      </c>
      <c r="J152" s="37">
        <f t="shared" si="142"/>
        <v>1</v>
      </c>
      <c r="K152" s="37">
        <f>CHOOSE(J152,INDEX([2]勋章!$I$7:$I$24,MATCH($B152,[2]勋章!$G$7:$G$24,0)),INDEX([2]勋章!$M$7:$M$24,MATCH($B152,[2]勋章!$G$7:$G$24,0)),INDEX([2]勋章!$P$7:$P$24,MATCH($B152,[2]勋章!$G$7:$G$24,0)),INDEX([2]勋章!$S$7:$S$24,MATCH($B152,[2]勋章!$G$7:$G$24,0)))</f>
        <v>10115</v>
      </c>
      <c r="L152" s="37">
        <f t="array" ref="L152">INDEX([2]图纸掉落!$H$4:$H$38,MATCH(H152,[2]图纸掉落!$G$4:$G$38,0))</f>
        <v>21009</v>
      </c>
      <c r="M152" s="37">
        <f t="shared" ref="M152:M171" si="152">M134</f>
        <v>15</v>
      </c>
      <c r="N152" s="37">
        <f t="shared" si="149"/>
        <v>15</v>
      </c>
      <c r="O152" s="47">
        <f>INDEX([1]英雄界面!$J$4:$J$41,MATCH(A152,[1]英雄界面!$A$4:$A$41,0))/2</f>
        <v>0.75</v>
      </c>
      <c r="P152" s="37">
        <f t="shared" si="150"/>
        <v>1.2</v>
      </c>
      <c r="Q152" s="37">
        <f>INT(INDEX([1]等级属性!B$4:B$203,MATCH($AC152,[1]等级属性!$A$4:$A$203,0))*V152/10000)</f>
        <v>276</v>
      </c>
      <c r="R152" s="37">
        <f>INT(INDEX([1]等级属性!C$4:C$203,MATCH($AC152,[1]等级属性!$A$4:$A$203,0))*W152/10000)</f>
        <v>0</v>
      </c>
      <c r="S152" s="37">
        <f>INT(INDEX([1]等级属性!D$4:D$203,MATCH($AC152,[1]等级属性!$A$4:$A$203,0))*X152/10000)</f>
        <v>477</v>
      </c>
      <c r="T152" s="37">
        <f>INT(INDEX([1]等级属性!E$4:E$203,MATCH($AC152,[1]等级属性!$A$4:$A$203,0))*Y152/10000)</f>
        <v>204</v>
      </c>
      <c r="U152" s="37"/>
      <c r="V152" s="37">
        <f t="array" ref="V152">INDEX(单位特点规划!D$2:D$37,MATCH($A152,单位特点规划!$A$2:$A$37,0))</f>
        <v>9750</v>
      </c>
      <c r="W152" s="37">
        <f t="array" ref="W152">INDEX(单位特点规划!E$2:E$37,MATCH($A152,单位特点规划!$A$2:$A$37,0))</f>
        <v>0</v>
      </c>
      <c r="X152" s="37">
        <f t="array" ref="X152">INDEX(单位特点规划!F$2:F$37,MATCH($A152,单位特点规划!$A$2:$A$37,0))</f>
        <v>5600</v>
      </c>
      <c r="Y152" s="37">
        <f t="array" ref="Y152">INDEX(单位特点规划!G$2:G$37,MATCH($A152,单位特点规划!$A$2:$A$37,0))</f>
        <v>10500</v>
      </c>
      <c r="Z152" s="37"/>
      <c r="AA152" s="37">
        <f>1/1.22</f>
        <v>0.81967213114754101</v>
      </c>
      <c r="AB152" s="37">
        <f>INT(INDEX([3]进阶属性!$C$2:$C$19,MATCH(B152,[3]进阶属性!$A$2:$A$19,0))/2*AH152)</f>
        <v>852</v>
      </c>
      <c r="AC152" s="37">
        <f t="shared" si="151"/>
        <v>40</v>
      </c>
      <c r="AD152" s="37">
        <f>INT((INDEX([3]标准单位!$J$2:$J$201,MATCH($AC152,[3]标准单位!$A$2:$A$201,0))*AE152)/(1-AE152))</f>
        <v>0</v>
      </c>
      <c r="AE152" s="37">
        <f t="shared" si="144"/>
        <v>0</v>
      </c>
      <c r="AF152" s="83">
        <f>AG152/AG$8</f>
        <v>1.2302132163919599</v>
      </c>
      <c r="AG152" s="37">
        <f t="shared" si="139"/>
        <v>387.4</v>
      </c>
      <c r="AH152" s="37">
        <f t="array" ref="AH152">INDEX([4]Sheet1!H$2:H$36,MATCH($H152,[4]Sheet1!$A$2:$A$36,0))</f>
        <v>2</v>
      </c>
      <c r="AI152">
        <f>INDEX([4]Sheet1!T$2:T$36,MATCH($H152,[4]Sheet1!$A$2:$A$36,0))</f>
        <v>0</v>
      </c>
      <c r="AJ152">
        <f>INDEX([4]Sheet1!U$2:U$36,MATCH($H152,[4]Sheet1!$A$2:$A$36,0))</f>
        <v>2.016</v>
      </c>
      <c r="AK152">
        <f>INDEX([4]Sheet1!V$2:V$36,MATCH($H152,[4]Sheet1!$A$2:$A$36,0))</f>
        <v>0</v>
      </c>
      <c r="AL152">
        <f>INDEX([4]Sheet1!W$2:W$36,MATCH($H152,[4]Sheet1!$A$2:$A$36,0))</f>
        <v>104.166666666667</v>
      </c>
      <c r="AM152" s="2">
        <f>INDEX([4]Sheet1!N$2:N$36,MATCH($H152,[4]Sheet1!$A$2:$A$36,0))</f>
        <v>480</v>
      </c>
      <c r="AN152" s="2" t="str">
        <f>INDEX([4]Sheet1!O$2:O$36,MATCH($H152,[4]Sheet1!$A$2:$A$36,0))</f>
        <v/>
      </c>
    </row>
    <row r="153" spans="1:40" ht="14.25">
      <c r="A153" s="11">
        <v>1009</v>
      </c>
      <c r="B153" s="78">
        <v>6</v>
      </c>
      <c r="C153" s="78" t="str">
        <f t="shared" si="128"/>
        <v>{10116,20},{21009,16}</v>
      </c>
      <c r="D153" s="78">
        <v>250000</v>
      </c>
      <c r="E153" s="79">
        <v>45</v>
      </c>
      <c r="F153" s="78" t="str">
        <f t="shared" si="129"/>
        <v>{1,601},{2,348},{6,259}</v>
      </c>
      <c r="G153" s="78">
        <f t="shared" si="143"/>
        <v>1</v>
      </c>
      <c r="H153" s="11" t="s">
        <v>215</v>
      </c>
      <c r="I153" s="37">
        <f t="array" ref="I153">INDEX([1]英雄界面!$I$4:$I$41,MATCH(A153,[1]英雄界面!$A$4:$A$41,0))</f>
        <v>35</v>
      </c>
      <c r="J153" s="37">
        <f t="shared" si="142"/>
        <v>1</v>
      </c>
      <c r="K153" s="37">
        <f>CHOOSE(J153,INDEX([2]勋章!$I$7:$I$24,MATCH($B153,[2]勋章!$G$7:$G$24,0)),INDEX([2]勋章!$M$7:$M$24,MATCH($B153,[2]勋章!$G$7:$G$24,0)),INDEX([2]勋章!$P$7:$P$24,MATCH($B153,[2]勋章!$G$7:$G$24,0)),INDEX([2]勋章!$S$7:$S$24,MATCH($B153,[2]勋章!$G$7:$G$24,0)))</f>
        <v>10116</v>
      </c>
      <c r="L153" s="37">
        <f t="array" ref="L153">INDEX([2]图纸掉落!$H$4:$H$38,MATCH(H153,[2]图纸掉落!$G$4:$G$38,0))</f>
        <v>21009</v>
      </c>
      <c r="M153" s="37">
        <f t="shared" si="152"/>
        <v>20</v>
      </c>
      <c r="N153" s="37">
        <f t="shared" si="149"/>
        <v>16</v>
      </c>
      <c r="O153" s="47">
        <f>INDEX([1]英雄界面!$J$4:$J$41,MATCH(A153,[1]英雄界面!$A$4:$A$41,0))/2</f>
        <v>0.75</v>
      </c>
      <c r="P153" s="37">
        <f t="shared" si="150"/>
        <v>1.1000000000000001</v>
      </c>
      <c r="Q153" s="37">
        <f>INT(INDEX([1]等级属性!B$4:B$203,MATCH($AC153,[1]等级属性!$A$4:$A$203,0))*V153/10000)</f>
        <v>317</v>
      </c>
      <c r="R153" s="37">
        <f>INT(INDEX([1]等级属性!C$4:C$203,MATCH($AC153,[1]等级属性!$A$4:$A$203,0))*W153/10000)</f>
        <v>0</v>
      </c>
      <c r="S153" s="37">
        <f>INT(INDEX([1]等级属性!D$4:D$203,MATCH($AC153,[1]等级属性!$A$4:$A$203,0))*X153/10000)</f>
        <v>547</v>
      </c>
      <c r="T153" s="37">
        <f>INT(INDEX([1]等级属性!E$4:E$203,MATCH($AC153,[1]等级属性!$A$4:$A$203,0))*Y153/10000)</f>
        <v>236</v>
      </c>
      <c r="U153" s="37"/>
      <c r="V153" s="37">
        <f t="array" ref="V153">INDEX(单位特点规划!D$2:D$37,MATCH($A153,单位特点规划!$A$2:$A$37,0))</f>
        <v>9750</v>
      </c>
      <c r="W153" s="37">
        <f t="array" ref="W153">INDEX(单位特点规划!E$2:E$37,MATCH($A153,单位特点规划!$A$2:$A$37,0))</f>
        <v>0</v>
      </c>
      <c r="X153" s="37">
        <f t="array" ref="X153">INDEX(单位特点规划!F$2:F$37,MATCH($A153,单位特点规划!$A$2:$A$37,0))</f>
        <v>5600</v>
      </c>
      <c r="Y153" s="37">
        <f t="array" ref="Y153">INDEX(单位特点规划!G$2:G$37,MATCH($A153,单位特点规划!$A$2:$A$37,0))</f>
        <v>10500</v>
      </c>
      <c r="Z153" s="37"/>
      <c r="AA153" s="37">
        <f t="shared" ref="AA153" si="153">1/1.22</f>
        <v>0.81967213114754101</v>
      </c>
      <c r="AB153" s="37">
        <f>INT(INDEX([3]进阶属性!$C$2:$C$19,MATCH(B153,[3]进阶属性!$A$2:$A$19,0))/2*AH153)</f>
        <v>1107</v>
      </c>
      <c r="AC153" s="37">
        <f t="shared" si="151"/>
        <v>45</v>
      </c>
      <c r="AD153" s="37">
        <f>INT((INDEX([3]标准单位!$J$2:$J$201,MATCH($AC153,[3]标准单位!$A$2:$A$201,0))*AE153)/(1-AE153))</f>
        <v>0</v>
      </c>
      <c r="AE153" s="37">
        <f t="shared" si="144"/>
        <v>0</v>
      </c>
      <c r="AF153" s="83">
        <f>AG153/AG$9</f>
        <v>1.2297627194483201</v>
      </c>
      <c r="AG153" s="37">
        <f t="shared" si="139"/>
        <v>444.97500000000002</v>
      </c>
      <c r="AH153" s="37">
        <f t="array" ref="AH153">INDEX([4]Sheet1!H$2:H$36,MATCH($H153,[4]Sheet1!$A$2:$A$36,0))</f>
        <v>2</v>
      </c>
      <c r="AI153">
        <f>INDEX([4]Sheet1!T$2:T$36,MATCH($H153,[4]Sheet1!$A$2:$A$36,0))</f>
        <v>0</v>
      </c>
      <c r="AJ153">
        <f>INDEX([4]Sheet1!U$2:U$36,MATCH($H153,[4]Sheet1!$A$2:$A$36,0))</f>
        <v>2.016</v>
      </c>
      <c r="AK153">
        <f>INDEX([4]Sheet1!V$2:V$36,MATCH($H153,[4]Sheet1!$A$2:$A$36,0))</f>
        <v>0</v>
      </c>
      <c r="AL153">
        <f>INDEX([4]Sheet1!W$2:W$36,MATCH($H153,[4]Sheet1!$A$2:$A$36,0))</f>
        <v>104.166666666667</v>
      </c>
      <c r="AM153" s="2">
        <f>INDEX([4]Sheet1!N$2:N$36,MATCH($H153,[4]Sheet1!$A$2:$A$36,0))</f>
        <v>480</v>
      </c>
      <c r="AN153" s="2" t="str">
        <f>INDEX([4]Sheet1!O$2:O$36,MATCH($H153,[4]Sheet1!$A$2:$A$36,0))</f>
        <v/>
      </c>
    </row>
    <row r="154" spans="1:40" ht="14.25">
      <c r="A154" s="11">
        <v>1009</v>
      </c>
      <c r="B154" s="78">
        <v>7</v>
      </c>
      <c r="C154" s="78" t="str">
        <f t="shared" si="128"/>
        <v>{10117,22},{21009,26}</v>
      </c>
      <c r="D154" s="78">
        <v>300000</v>
      </c>
      <c r="E154" s="79">
        <v>50</v>
      </c>
      <c r="F154" s="78" t="str">
        <f t="shared" si="129"/>
        <v>{1,619},{2,359},{6,268}</v>
      </c>
      <c r="G154" s="78">
        <f t="shared" si="143"/>
        <v>1</v>
      </c>
      <c r="H154" s="11" t="s">
        <v>215</v>
      </c>
      <c r="I154" s="37">
        <f t="array" ref="I154">INDEX([1]英雄界面!$I$4:$I$41,MATCH(A154,[1]英雄界面!$A$4:$A$41,0))</f>
        <v>35</v>
      </c>
      <c r="J154" s="37">
        <f t="shared" ref="J154:J163" si="154">1</f>
        <v>1</v>
      </c>
      <c r="K154" s="37">
        <f>CHOOSE(J154,INDEX([2]勋章!$I$7:$I$24,MATCH($B154,[2]勋章!$G$7:$G$24,0)),INDEX([2]勋章!$M$7:$M$24,MATCH($B154,[2]勋章!$G$7:$G$24,0)),INDEX([2]勋章!$P$7:$P$24,MATCH($B154,[2]勋章!$G$7:$G$24,0)),INDEX([2]勋章!$S$7:$S$24,MATCH($B154,[2]勋章!$G$7:$G$24,0)))</f>
        <v>10117</v>
      </c>
      <c r="L154" s="37">
        <f t="array" ref="L154">INDEX([2]图纸掉落!$H$4:$H$38,MATCH(H154,[2]图纸掉落!$G$4:$G$38,0))</f>
        <v>21009</v>
      </c>
      <c r="M154" s="37">
        <f t="shared" si="152"/>
        <v>22</v>
      </c>
      <c r="N154" s="37">
        <f t="shared" si="149"/>
        <v>26</v>
      </c>
      <c r="O154" s="47">
        <f>INDEX([1]英雄界面!$J$4:$J$41,MATCH(A154,[1]英雄界面!$A$4:$A$41,0))/2</f>
        <v>0.75</v>
      </c>
      <c r="P154" s="37">
        <f t="shared" si="150"/>
        <v>1</v>
      </c>
      <c r="Q154" s="37">
        <f>INT(INDEX([1]等级属性!B$4:B$203,MATCH($AC154,[1]等级属性!$A$4:$A$203,0))*V154/10000)</f>
        <v>359</v>
      </c>
      <c r="R154" s="37">
        <f>INT(INDEX([1]等级属性!C$4:C$203,MATCH($AC154,[1]等级属性!$A$4:$A$203,0))*W154/10000)</f>
        <v>0</v>
      </c>
      <c r="S154" s="37">
        <f>INT(INDEX([1]等级属性!D$4:D$203,MATCH($AC154,[1]等级属性!$A$4:$A$203,0))*X154/10000)</f>
        <v>619</v>
      </c>
      <c r="T154" s="37">
        <f>INT(INDEX([1]等级属性!E$4:E$203,MATCH($AC154,[1]等级属性!$A$4:$A$203,0))*Y154/10000)</f>
        <v>268</v>
      </c>
      <c r="U154" s="37"/>
      <c r="V154" s="37">
        <f t="array" ref="V154">INDEX(单位特点规划!D$2:D$37,MATCH($A154,单位特点规划!$A$2:$A$37,0))</f>
        <v>9750</v>
      </c>
      <c r="W154" s="37">
        <f t="array" ref="W154">INDEX(单位特点规划!E$2:E$37,MATCH($A154,单位特点规划!$A$2:$A$37,0))</f>
        <v>0</v>
      </c>
      <c r="X154" s="37">
        <f t="array" ref="X154">INDEX(单位特点规划!F$2:F$37,MATCH($A154,单位特点规划!$A$2:$A$37,0))</f>
        <v>5600</v>
      </c>
      <c r="Y154" s="37">
        <f t="array" ref="Y154">INDEX(单位特点规划!G$2:G$37,MATCH($A154,单位特点规划!$A$2:$A$37,0))</f>
        <v>10500</v>
      </c>
      <c r="Z154" s="37"/>
      <c r="AA154" s="37">
        <f t="shared" ref="AA154" si="155">1/1.22</f>
        <v>0.81967213114754101</v>
      </c>
      <c r="AB154" s="37">
        <f>INT(INDEX([3]进阶属性!$C$2:$C$19,MATCH(B154,[3]进阶属性!$A$2:$A$19,0))/2*AH154)</f>
        <v>1437</v>
      </c>
      <c r="AC154" s="37">
        <f t="shared" si="151"/>
        <v>50</v>
      </c>
      <c r="AD154" s="37">
        <f>INT((INDEX([3]标准单位!$J$2:$J$201,MATCH($AC154,[3]标准单位!$A$2:$A$201,0))*AE154)/(1-AE154))</f>
        <v>0</v>
      </c>
      <c r="AE154" s="37">
        <f t="shared" si="144"/>
        <v>0</v>
      </c>
      <c r="AF154" s="83">
        <f>AG154/AG$10</f>
        <v>1.23011403264054</v>
      </c>
      <c r="AG154" s="37">
        <f t="shared" si="139"/>
        <v>503.92500000000001</v>
      </c>
      <c r="AH154" s="37">
        <f t="array" ref="AH154">INDEX([4]Sheet1!H$2:H$36,MATCH($H154,[4]Sheet1!$A$2:$A$36,0))</f>
        <v>2</v>
      </c>
      <c r="AI154">
        <f>INDEX([4]Sheet1!T$2:T$36,MATCH($H154,[4]Sheet1!$A$2:$A$36,0))</f>
        <v>0</v>
      </c>
      <c r="AJ154">
        <f>INDEX([4]Sheet1!U$2:U$36,MATCH($H154,[4]Sheet1!$A$2:$A$36,0))</f>
        <v>2.016</v>
      </c>
      <c r="AK154">
        <f>INDEX([4]Sheet1!V$2:V$36,MATCH($H154,[4]Sheet1!$A$2:$A$36,0))</f>
        <v>0</v>
      </c>
      <c r="AL154">
        <f>INDEX([4]Sheet1!W$2:W$36,MATCH($H154,[4]Sheet1!$A$2:$A$36,0))</f>
        <v>104.166666666667</v>
      </c>
      <c r="AM154" s="2">
        <f>INDEX([4]Sheet1!N$2:N$36,MATCH($H154,[4]Sheet1!$A$2:$A$36,0))</f>
        <v>480</v>
      </c>
      <c r="AN154" s="2" t="str">
        <f>INDEX([4]Sheet1!O$2:O$36,MATCH($H154,[4]Sheet1!$A$2:$A$36,0))</f>
        <v/>
      </c>
    </row>
    <row r="155" spans="1:40" ht="14.25">
      <c r="A155" s="11">
        <v>1009</v>
      </c>
      <c r="B155" s="78">
        <v>8</v>
      </c>
      <c r="C155" s="78" t="str">
        <f t="shared" si="128"/>
        <v>{10118,25},{21009,29}</v>
      </c>
      <c r="D155" s="78">
        <v>350000</v>
      </c>
      <c r="E155" s="79">
        <v>55</v>
      </c>
      <c r="F155" s="78" t="str">
        <f t="shared" si="129"/>
        <v>{1,712},{2,413},{6,307}</v>
      </c>
      <c r="G155" s="78">
        <f t="shared" ref="G155:G164" si="156">1</f>
        <v>1</v>
      </c>
      <c r="H155" s="11" t="s">
        <v>215</v>
      </c>
      <c r="I155" s="37">
        <f t="array" ref="I155">INDEX([1]英雄界面!$I$4:$I$41,MATCH(A155,[1]英雄界面!$A$4:$A$41,0))</f>
        <v>35</v>
      </c>
      <c r="J155" s="37">
        <f t="shared" si="154"/>
        <v>1</v>
      </c>
      <c r="K155" s="37">
        <f>CHOOSE(J155,INDEX([2]勋章!$I$7:$I$24,MATCH($B155,[2]勋章!$G$7:$G$24,0)),INDEX([2]勋章!$M$7:$M$24,MATCH($B155,[2]勋章!$G$7:$G$24,0)),INDEX([2]勋章!$P$7:$P$24,MATCH($B155,[2]勋章!$G$7:$G$24,0)),INDEX([2]勋章!$S$7:$S$24,MATCH($B155,[2]勋章!$G$7:$G$24,0)))</f>
        <v>10118</v>
      </c>
      <c r="L155" s="37">
        <f t="array" ref="L155">INDEX([2]图纸掉落!$H$4:$H$38,MATCH(H155,[2]图纸掉落!$G$4:$G$38,0))</f>
        <v>21009</v>
      </c>
      <c r="M155" s="37">
        <f t="shared" si="152"/>
        <v>25</v>
      </c>
      <c r="N155" s="37">
        <f t="shared" si="149"/>
        <v>29</v>
      </c>
      <c r="O155" s="47">
        <f>INDEX([1]英雄界面!$J$4:$J$41,MATCH(A155,[1]英雄界面!$A$4:$A$41,0))/2</f>
        <v>0.75</v>
      </c>
      <c r="P155" s="37">
        <f t="shared" si="150"/>
        <v>1</v>
      </c>
      <c r="Q155" s="37">
        <f>INT(INDEX([1]等级属性!B$4:B$203,MATCH($AC155,[1]等级属性!$A$4:$A$203,0))*V155/10000)</f>
        <v>413</v>
      </c>
      <c r="R155" s="37">
        <f>INT(INDEX([1]等级属性!C$4:C$203,MATCH($AC155,[1]等级属性!$A$4:$A$203,0))*W155/10000)</f>
        <v>0</v>
      </c>
      <c r="S155" s="37">
        <f>INT(INDEX([1]等级属性!D$4:D$203,MATCH($AC155,[1]等级属性!$A$4:$A$203,0))*X155/10000)</f>
        <v>712</v>
      </c>
      <c r="T155" s="37">
        <f>INT(INDEX([1]等级属性!E$4:E$203,MATCH($AC155,[1]等级属性!$A$4:$A$203,0))*Y155/10000)</f>
        <v>307</v>
      </c>
      <c r="U155" s="37"/>
      <c r="V155" s="37">
        <f t="array" ref="V155">INDEX(单位特点规划!D$2:D$37,MATCH($A155,单位特点规划!$A$2:$A$37,0))</f>
        <v>9750</v>
      </c>
      <c r="W155" s="37">
        <f t="array" ref="W155">INDEX(单位特点规划!E$2:E$37,MATCH($A155,单位特点规划!$A$2:$A$37,0))</f>
        <v>0</v>
      </c>
      <c r="X155" s="37">
        <f t="array" ref="X155">INDEX(单位特点规划!F$2:F$37,MATCH($A155,单位特点规划!$A$2:$A$37,0))</f>
        <v>5600</v>
      </c>
      <c r="Y155" s="37">
        <f t="array" ref="Y155">INDEX(单位特点规划!G$2:G$37,MATCH($A155,单位特点规划!$A$2:$A$37,0))</f>
        <v>10500</v>
      </c>
      <c r="Z155" s="37"/>
      <c r="AA155" s="37">
        <f t="shared" ref="AA155" si="157">1/1.22</f>
        <v>0.81967213114754101</v>
      </c>
      <c r="AB155" s="37">
        <f>INT(INDEX([3]进阶属性!$C$2:$C$19,MATCH(B155,[3]进阶属性!$A$2:$A$19,0))/2*AH155)</f>
        <v>1866</v>
      </c>
      <c r="AC155" s="37">
        <f t="shared" si="151"/>
        <v>55</v>
      </c>
      <c r="AD155" s="37">
        <f>INT((INDEX([3]标准单位!$J$2:$J$201,MATCH($AC155,[3]标准单位!$A$2:$A$201,0))*AE155)/(1-AE155))</f>
        <v>0</v>
      </c>
      <c r="AE155" s="37">
        <f t="shared" ref="AE155:AE164" si="158">0</f>
        <v>0</v>
      </c>
      <c r="AF155" s="83">
        <f>AG155/AG$11</f>
        <v>1.23124215999676</v>
      </c>
      <c r="AG155" s="37">
        <f t="shared" si="139"/>
        <v>579.57500000000005</v>
      </c>
      <c r="AH155" s="37">
        <f t="array" ref="AH155">INDEX([4]Sheet1!H$2:H$36,MATCH($H155,[4]Sheet1!$A$2:$A$36,0))</f>
        <v>2</v>
      </c>
      <c r="AI155">
        <f>INDEX([4]Sheet1!T$2:T$36,MATCH($H155,[4]Sheet1!$A$2:$A$36,0))</f>
        <v>0</v>
      </c>
      <c r="AJ155">
        <f>INDEX([4]Sheet1!U$2:U$36,MATCH($H155,[4]Sheet1!$A$2:$A$36,0))</f>
        <v>2.016</v>
      </c>
      <c r="AK155">
        <f>INDEX([4]Sheet1!V$2:V$36,MATCH($H155,[4]Sheet1!$A$2:$A$36,0))</f>
        <v>0</v>
      </c>
      <c r="AL155">
        <f>INDEX([4]Sheet1!W$2:W$36,MATCH($H155,[4]Sheet1!$A$2:$A$36,0))</f>
        <v>104.166666666667</v>
      </c>
      <c r="AM155" s="2">
        <f>INDEX([4]Sheet1!N$2:N$36,MATCH($H155,[4]Sheet1!$A$2:$A$36,0))</f>
        <v>480</v>
      </c>
      <c r="AN155" s="2" t="str">
        <f>INDEX([4]Sheet1!O$2:O$36,MATCH($H155,[4]Sheet1!$A$2:$A$36,0))</f>
        <v/>
      </c>
    </row>
    <row r="156" spans="1:40" ht="14.25">
      <c r="A156" s="11">
        <v>1009</v>
      </c>
      <c r="B156" s="78">
        <v>9</v>
      </c>
      <c r="C156" s="78" t="str">
        <f t="shared" si="128"/>
        <v>{10119,27},{21009,30}</v>
      </c>
      <c r="D156" s="78">
        <v>400000</v>
      </c>
      <c r="E156" s="79">
        <v>60</v>
      </c>
      <c r="F156" s="78" t="str">
        <f t="shared" si="129"/>
        <v>{1,804},{2,467},{6,347}</v>
      </c>
      <c r="G156" s="78">
        <f t="shared" si="156"/>
        <v>1</v>
      </c>
      <c r="H156" s="11" t="s">
        <v>215</v>
      </c>
      <c r="I156" s="37">
        <f t="array" ref="I156">INDEX([1]英雄界面!$I$4:$I$41,MATCH(A156,[1]英雄界面!$A$4:$A$41,0))</f>
        <v>35</v>
      </c>
      <c r="J156" s="37">
        <f t="shared" si="154"/>
        <v>1</v>
      </c>
      <c r="K156" s="37">
        <f>CHOOSE(J156,INDEX([2]勋章!$I$7:$I$24,MATCH($B156,[2]勋章!$G$7:$G$24,0)),INDEX([2]勋章!$M$7:$M$24,MATCH($B156,[2]勋章!$G$7:$G$24,0)),INDEX([2]勋章!$P$7:$P$24,MATCH($B156,[2]勋章!$G$7:$G$24,0)),INDEX([2]勋章!$S$7:$S$24,MATCH($B156,[2]勋章!$G$7:$G$24,0)))</f>
        <v>10119</v>
      </c>
      <c r="L156" s="37">
        <f t="array" ref="L156">INDEX([2]图纸掉落!$H$4:$H$38,MATCH(H156,[2]图纸掉落!$G$4:$G$38,0))</f>
        <v>21009</v>
      </c>
      <c r="M156" s="37">
        <f t="shared" si="152"/>
        <v>27</v>
      </c>
      <c r="N156" s="37">
        <f t="shared" si="149"/>
        <v>30</v>
      </c>
      <c r="O156" s="47">
        <f>INDEX([1]英雄界面!$J$4:$J$41,MATCH(A156,[1]英雄界面!$A$4:$A$41,0))/2</f>
        <v>0.75</v>
      </c>
      <c r="P156" s="37">
        <f t="shared" si="150"/>
        <v>1</v>
      </c>
      <c r="Q156" s="37">
        <f>INT(INDEX([1]等级属性!B$4:B$203,MATCH($AC156,[1]等级属性!$A$4:$A$203,0))*V156/10000)</f>
        <v>467</v>
      </c>
      <c r="R156" s="37">
        <f>INT(INDEX([1]等级属性!C$4:C$203,MATCH($AC156,[1]等级属性!$A$4:$A$203,0))*W156/10000)</f>
        <v>0</v>
      </c>
      <c r="S156" s="37">
        <f>INT(INDEX([1]等级属性!D$4:D$203,MATCH($AC156,[1]等级属性!$A$4:$A$203,0))*X156/10000)</f>
        <v>804</v>
      </c>
      <c r="T156" s="37">
        <f>INT(INDEX([1]等级属性!E$4:E$203,MATCH($AC156,[1]等级属性!$A$4:$A$203,0))*Y156/10000)</f>
        <v>347</v>
      </c>
      <c r="U156" s="37"/>
      <c r="V156" s="37">
        <f t="array" ref="V156">INDEX(单位特点规划!D$2:D$37,MATCH($A156,单位特点规划!$A$2:$A$37,0))</f>
        <v>9750</v>
      </c>
      <c r="W156" s="37">
        <f t="array" ref="W156">INDEX(单位特点规划!E$2:E$37,MATCH($A156,单位特点规划!$A$2:$A$37,0))</f>
        <v>0</v>
      </c>
      <c r="X156" s="37">
        <f t="array" ref="X156">INDEX(单位特点规划!F$2:F$37,MATCH($A156,单位特点规划!$A$2:$A$37,0))</f>
        <v>5600</v>
      </c>
      <c r="Y156" s="37">
        <f t="array" ref="Y156">INDEX(单位特点规划!G$2:G$37,MATCH($A156,单位特点规划!$A$2:$A$37,0))</f>
        <v>10500</v>
      </c>
      <c r="Z156" s="37"/>
      <c r="AA156" s="37">
        <f t="shared" ref="AA156" si="159">1/1.22</f>
        <v>0.81967213114754101</v>
      </c>
      <c r="AB156" s="37">
        <f>INT(INDEX([3]进阶属性!$C$2:$C$19,MATCH(B156,[3]进阶属性!$A$2:$A$19,0))/2*AH156)</f>
        <v>2424</v>
      </c>
      <c r="AC156" s="37">
        <f t="shared" si="151"/>
        <v>60</v>
      </c>
      <c r="AD156" s="37">
        <f>INT((INDEX([3]标准单位!$J$2:$J$201,MATCH($AC156,[3]标准单位!$A$2:$A$201,0))*AE156)/(1-AE156))</f>
        <v>0</v>
      </c>
      <c r="AE156" s="37">
        <f t="shared" si="158"/>
        <v>0</v>
      </c>
      <c r="AF156" s="83">
        <f>AG156/AG$12</f>
        <v>1.2318644963156</v>
      </c>
      <c r="AG156" s="37">
        <f t="shared" si="139"/>
        <v>655.15833333333296</v>
      </c>
      <c r="AH156" s="37">
        <f t="array" ref="AH156">INDEX([4]Sheet1!H$2:H$36,MATCH($H156,[4]Sheet1!$A$2:$A$36,0))</f>
        <v>2</v>
      </c>
      <c r="AI156">
        <f>INDEX([4]Sheet1!T$2:T$36,MATCH($H156,[4]Sheet1!$A$2:$A$36,0))</f>
        <v>0</v>
      </c>
      <c r="AJ156">
        <f>INDEX([4]Sheet1!U$2:U$36,MATCH($H156,[4]Sheet1!$A$2:$A$36,0))</f>
        <v>2.016</v>
      </c>
      <c r="AK156">
        <f>INDEX([4]Sheet1!V$2:V$36,MATCH($H156,[4]Sheet1!$A$2:$A$36,0))</f>
        <v>0</v>
      </c>
      <c r="AL156">
        <f>INDEX([4]Sheet1!W$2:W$36,MATCH($H156,[4]Sheet1!$A$2:$A$36,0))</f>
        <v>104.166666666667</v>
      </c>
      <c r="AM156" s="2">
        <f>INDEX([4]Sheet1!N$2:N$36,MATCH($H156,[4]Sheet1!$A$2:$A$36,0))</f>
        <v>480</v>
      </c>
      <c r="AN156" s="2" t="str">
        <f>INDEX([4]Sheet1!O$2:O$36,MATCH($H156,[4]Sheet1!$A$2:$A$36,0))</f>
        <v/>
      </c>
    </row>
    <row r="157" spans="1:40" ht="14.25">
      <c r="A157" s="11">
        <v>1009</v>
      </c>
      <c r="B157" s="78">
        <v>10</v>
      </c>
      <c r="C157" s="78" t="str">
        <f t="shared" si="128"/>
        <v>{10120,30},{21009,45}</v>
      </c>
      <c r="D157" s="78">
        <v>450000</v>
      </c>
      <c r="E157" s="79">
        <v>65</v>
      </c>
      <c r="F157" s="78" t="str">
        <f t="shared" si="129"/>
        <v>{1,924},{2,536},{6,400}</v>
      </c>
      <c r="G157" s="78">
        <f t="shared" si="156"/>
        <v>1</v>
      </c>
      <c r="H157" s="11" t="s">
        <v>215</v>
      </c>
      <c r="I157" s="37">
        <f t="array" ref="I157">INDEX([1]英雄界面!$I$4:$I$41,MATCH(A157,[1]英雄界面!$A$4:$A$41,0))</f>
        <v>35</v>
      </c>
      <c r="J157" s="37">
        <f t="shared" si="154"/>
        <v>1</v>
      </c>
      <c r="K157" s="37">
        <f>CHOOSE(J157,INDEX([2]勋章!$I$7:$I$24,MATCH($B157,[2]勋章!$G$7:$G$24,0)),INDEX([2]勋章!$M$7:$M$24,MATCH($B157,[2]勋章!$G$7:$G$24,0)),INDEX([2]勋章!$P$7:$P$24,MATCH($B157,[2]勋章!$G$7:$G$24,0)),INDEX([2]勋章!$S$7:$S$24,MATCH($B157,[2]勋章!$G$7:$G$24,0)))</f>
        <v>10120</v>
      </c>
      <c r="L157" s="37">
        <f t="array" ref="L157">INDEX([2]图纸掉落!$H$4:$H$38,MATCH(H157,[2]图纸掉落!$G$4:$G$38,0))</f>
        <v>21009</v>
      </c>
      <c r="M157" s="37">
        <f t="shared" si="152"/>
        <v>30</v>
      </c>
      <c r="N157" s="37">
        <f t="shared" si="149"/>
        <v>45</v>
      </c>
      <c r="O157" s="47">
        <f>INDEX([1]英雄界面!$J$4:$J$41,MATCH(A157,[1]英雄界面!$A$4:$A$41,0))/2</f>
        <v>0.75</v>
      </c>
      <c r="P157" s="37">
        <f t="shared" si="150"/>
        <v>1</v>
      </c>
      <c r="Q157" s="37">
        <f>INT(INDEX([1]等级属性!B$4:B$203,MATCH($AC157,[1]等级属性!$A$4:$A$203,0))*V157/10000)</f>
        <v>536</v>
      </c>
      <c r="R157" s="37">
        <f>INT(INDEX([1]等级属性!C$4:C$203,MATCH($AC157,[1]等级属性!$A$4:$A$203,0))*W157/10000)</f>
        <v>0</v>
      </c>
      <c r="S157" s="37">
        <f>INT(INDEX([1]等级属性!D$4:D$203,MATCH($AC157,[1]等级属性!$A$4:$A$203,0))*X157/10000)</f>
        <v>924</v>
      </c>
      <c r="T157" s="37">
        <f>INT(INDEX([1]等级属性!E$4:E$203,MATCH($AC157,[1]等级属性!$A$4:$A$203,0))*Y157/10000)</f>
        <v>400</v>
      </c>
      <c r="U157" s="37"/>
      <c r="V157" s="37">
        <f t="array" ref="V157">INDEX(单位特点规划!D$2:D$37,MATCH($A157,单位特点规划!$A$2:$A$37,0))</f>
        <v>9750</v>
      </c>
      <c r="W157" s="37">
        <f t="array" ref="W157">INDEX(单位特点规划!E$2:E$37,MATCH($A157,单位特点规划!$A$2:$A$37,0))</f>
        <v>0</v>
      </c>
      <c r="X157" s="37">
        <f t="array" ref="X157">INDEX(单位特点规划!F$2:F$37,MATCH($A157,单位特点规划!$A$2:$A$37,0))</f>
        <v>5600</v>
      </c>
      <c r="Y157" s="37">
        <f t="array" ref="Y157">INDEX(单位特点规划!G$2:G$37,MATCH($A157,单位特点规划!$A$2:$A$37,0))</f>
        <v>10500</v>
      </c>
      <c r="Z157" s="37"/>
      <c r="AA157" s="37">
        <f t="shared" ref="AA157:AA165" si="160">1/1.22</f>
        <v>0.81967213114754101</v>
      </c>
      <c r="AB157" s="37">
        <f>INT(INDEX([3]进阶属性!$C$2:$C$19,MATCH(B157,[3]进阶属性!$A$2:$A$19,0))/2*AH157)</f>
        <v>3150</v>
      </c>
      <c r="AC157" s="37">
        <f t="shared" si="151"/>
        <v>65</v>
      </c>
      <c r="AD157" s="37">
        <f>INT((INDEX([3]标准单位!$J$2:$J$201,MATCH($AC157,[3]标准单位!$A$2:$A$201,0))*AE157)/(1-AE157))</f>
        <v>0</v>
      </c>
      <c r="AE157" s="37">
        <f t="shared" si="158"/>
        <v>0</v>
      </c>
      <c r="AF157" s="83">
        <f>AG157/AG$13</f>
        <v>1.2318043957928899</v>
      </c>
      <c r="AG157" s="37">
        <f t="shared" si="139"/>
        <v>752.33333333333303</v>
      </c>
      <c r="AH157" s="37">
        <f t="array" ref="AH157">INDEX([4]Sheet1!H$2:H$36,MATCH($H157,[4]Sheet1!$A$2:$A$36,0))</f>
        <v>2</v>
      </c>
      <c r="AI157">
        <f>INDEX([4]Sheet1!T$2:T$36,MATCH($H157,[4]Sheet1!$A$2:$A$36,0))</f>
        <v>0</v>
      </c>
      <c r="AJ157">
        <f>INDEX([4]Sheet1!U$2:U$36,MATCH($H157,[4]Sheet1!$A$2:$A$36,0))</f>
        <v>2.016</v>
      </c>
      <c r="AK157">
        <f>INDEX([4]Sheet1!V$2:V$36,MATCH($H157,[4]Sheet1!$A$2:$A$36,0))</f>
        <v>0</v>
      </c>
      <c r="AL157">
        <f>INDEX([4]Sheet1!W$2:W$36,MATCH($H157,[4]Sheet1!$A$2:$A$36,0))</f>
        <v>104.166666666667</v>
      </c>
      <c r="AM157" s="2">
        <f>INDEX([4]Sheet1!N$2:N$36,MATCH($H157,[4]Sheet1!$A$2:$A$36,0))</f>
        <v>480</v>
      </c>
      <c r="AN157" s="2" t="str">
        <f>INDEX([4]Sheet1!O$2:O$36,MATCH($H157,[4]Sheet1!$A$2:$A$36,0))</f>
        <v/>
      </c>
    </row>
    <row r="158" spans="1:40" ht="14.25">
      <c r="A158" s="11">
        <v>1009</v>
      </c>
      <c r="B158" s="78">
        <v>11</v>
      </c>
      <c r="C158" s="78" t="str">
        <f t="shared" si="128"/>
        <v>{10121,32},{21009,61}</v>
      </c>
      <c r="D158" s="78">
        <v>500000</v>
      </c>
      <c r="E158" s="79">
        <v>70</v>
      </c>
      <c r="F158" s="78" t="str">
        <f t="shared" si="129"/>
        <v>{1,1044},{2,606},{6,452}</v>
      </c>
      <c r="G158" s="78">
        <f t="shared" si="156"/>
        <v>1</v>
      </c>
      <c r="H158" s="11" t="s">
        <v>215</v>
      </c>
      <c r="I158" s="37">
        <f t="array" ref="I158">INDEX([1]英雄界面!$I$4:$I$41,MATCH(A158,[1]英雄界面!$A$4:$A$41,0))</f>
        <v>35</v>
      </c>
      <c r="J158" s="37">
        <f t="shared" si="154"/>
        <v>1</v>
      </c>
      <c r="K158" s="37">
        <f>CHOOSE(J158,INDEX([2]勋章!$I$7:$I$24,MATCH($B158,[2]勋章!$G$7:$G$24,0)),INDEX([2]勋章!$M$7:$M$24,MATCH($B158,[2]勋章!$G$7:$G$24,0)),INDEX([2]勋章!$P$7:$P$24,MATCH($B158,[2]勋章!$G$7:$G$24,0)),INDEX([2]勋章!$S$7:$S$24,MATCH($B158,[2]勋章!$G$7:$G$24,0)))</f>
        <v>10121</v>
      </c>
      <c r="L158" s="37">
        <f t="array" ref="L158">INDEX([2]图纸掉落!$H$4:$H$38,MATCH(H158,[2]图纸掉落!$G$4:$G$38,0))</f>
        <v>21009</v>
      </c>
      <c r="M158" s="37">
        <f t="shared" si="152"/>
        <v>32</v>
      </c>
      <c r="N158" s="37">
        <f t="shared" si="149"/>
        <v>61</v>
      </c>
      <c r="O158" s="47">
        <f>INDEX([1]英雄界面!$J$4:$J$41,MATCH(A158,[1]英雄界面!$A$4:$A$41,0))/2</f>
        <v>0.75</v>
      </c>
      <c r="P158" s="37">
        <f t="shared" si="150"/>
        <v>1</v>
      </c>
      <c r="Q158" s="37">
        <f>INT(INDEX([1]等级属性!B$4:B$203,MATCH($AC158,[1]等级属性!$A$4:$A$203,0))*V158/10000)</f>
        <v>606</v>
      </c>
      <c r="R158" s="37">
        <f>INT(INDEX([1]等级属性!C$4:C$203,MATCH($AC158,[1]等级属性!$A$4:$A$203,0))*W158/10000)</f>
        <v>0</v>
      </c>
      <c r="S158" s="37">
        <f>INT(INDEX([1]等级属性!D$4:D$203,MATCH($AC158,[1]等级属性!$A$4:$A$203,0))*X158/10000)</f>
        <v>1044</v>
      </c>
      <c r="T158" s="37">
        <f>INT(INDEX([1]等级属性!E$4:E$203,MATCH($AC158,[1]等级属性!$A$4:$A$203,0))*Y158/10000)</f>
        <v>452</v>
      </c>
      <c r="U158" s="37"/>
      <c r="V158" s="37">
        <f t="array" ref="V158">INDEX(单位特点规划!D$2:D$37,MATCH($A158,单位特点规划!$A$2:$A$37,0))</f>
        <v>9750</v>
      </c>
      <c r="W158" s="37">
        <f t="array" ref="W158">INDEX(单位特点规划!E$2:E$37,MATCH($A158,单位特点规划!$A$2:$A$37,0))</f>
        <v>0</v>
      </c>
      <c r="X158" s="37">
        <f t="array" ref="X158">INDEX(单位特点规划!F$2:F$37,MATCH($A158,单位特点规划!$A$2:$A$37,0))</f>
        <v>5600</v>
      </c>
      <c r="Y158" s="37">
        <f t="array" ref="Y158">INDEX(单位特点规划!G$2:G$37,MATCH($A158,单位特点规划!$A$2:$A$37,0))</f>
        <v>10500</v>
      </c>
      <c r="Z158" s="37"/>
      <c r="AA158" s="37">
        <f t="shared" si="160"/>
        <v>0.81967213114754101</v>
      </c>
      <c r="AB158" s="37">
        <f>INT(INDEX([3]进阶属性!$C$2:$C$19,MATCH(B158,[3]进阶属性!$A$2:$A$19,0))/2*AH158)</f>
        <v>4095</v>
      </c>
      <c r="AC158" s="37">
        <f t="shared" si="151"/>
        <v>70</v>
      </c>
      <c r="AD158" s="37">
        <f>INT((INDEX([3]标准单位!$J$2:$J$201,MATCH($AC158,[3]标准单位!$A$2:$A$201,0))*AE158)/(1-AE158))</f>
        <v>0</v>
      </c>
      <c r="AE158" s="37">
        <f t="shared" si="158"/>
        <v>0</v>
      </c>
      <c r="AF158" s="83">
        <f>AG158/AG$14</f>
        <v>1.2312446570884901</v>
      </c>
      <c r="AG158" s="37">
        <f t="shared" si="139"/>
        <v>850.45</v>
      </c>
      <c r="AH158" s="37">
        <f t="array" ref="AH158">INDEX([4]Sheet1!H$2:H$36,MATCH($H158,[4]Sheet1!$A$2:$A$36,0))</f>
        <v>2</v>
      </c>
      <c r="AI158">
        <f>INDEX([4]Sheet1!T$2:T$36,MATCH($H158,[4]Sheet1!$A$2:$A$36,0))</f>
        <v>0</v>
      </c>
      <c r="AJ158">
        <f>INDEX([4]Sheet1!U$2:U$36,MATCH($H158,[4]Sheet1!$A$2:$A$36,0))</f>
        <v>2.016</v>
      </c>
      <c r="AK158">
        <f>INDEX([4]Sheet1!V$2:V$36,MATCH($H158,[4]Sheet1!$A$2:$A$36,0))</f>
        <v>0</v>
      </c>
      <c r="AL158">
        <f>INDEX([4]Sheet1!W$2:W$36,MATCH($H158,[4]Sheet1!$A$2:$A$36,0))</f>
        <v>104.166666666667</v>
      </c>
      <c r="AM158" s="2">
        <f>INDEX([4]Sheet1!N$2:N$36,MATCH($H158,[4]Sheet1!$A$2:$A$36,0))</f>
        <v>480</v>
      </c>
      <c r="AN158" s="2" t="str">
        <f>INDEX([4]Sheet1!O$2:O$36,MATCH($H158,[4]Sheet1!$A$2:$A$36,0))</f>
        <v/>
      </c>
    </row>
    <row r="159" spans="1:40" ht="14.25">
      <c r="A159" s="11">
        <v>1009</v>
      </c>
      <c r="B159" s="78">
        <v>12</v>
      </c>
      <c r="C159" s="78" t="str">
        <f t="shared" si="128"/>
        <v>{10122,35},{21009,66}</v>
      </c>
      <c r="D159" s="78">
        <v>550000</v>
      </c>
      <c r="E159" s="79">
        <v>75</v>
      </c>
      <c r="F159" s="78" t="str">
        <f t="shared" si="129"/>
        <v>{1,1201},{2,697},{6,519}</v>
      </c>
      <c r="G159" s="78">
        <f t="shared" si="156"/>
        <v>1</v>
      </c>
      <c r="H159" s="11" t="s">
        <v>215</v>
      </c>
      <c r="I159" s="37">
        <f t="array" ref="I159">INDEX([1]英雄界面!$I$4:$I$41,MATCH(A159,[1]英雄界面!$A$4:$A$41,0))</f>
        <v>35</v>
      </c>
      <c r="J159" s="37">
        <f t="shared" si="154"/>
        <v>1</v>
      </c>
      <c r="K159" s="37">
        <f>CHOOSE(J159,INDEX([2]勋章!$I$7:$I$24,MATCH($B159,[2]勋章!$G$7:$G$24,0)),INDEX([2]勋章!$M$7:$M$24,MATCH($B159,[2]勋章!$G$7:$G$24,0)),INDEX([2]勋章!$P$7:$P$24,MATCH($B159,[2]勋章!$G$7:$G$24,0)),INDEX([2]勋章!$S$7:$S$24,MATCH($B159,[2]勋章!$G$7:$G$24,0)))</f>
        <v>10122</v>
      </c>
      <c r="L159" s="37">
        <f t="array" ref="L159">INDEX([2]图纸掉落!$H$4:$H$38,MATCH(H159,[2]图纸掉落!$G$4:$G$38,0))</f>
        <v>21009</v>
      </c>
      <c r="M159" s="37">
        <f t="shared" si="152"/>
        <v>35</v>
      </c>
      <c r="N159" s="37">
        <f t="shared" si="149"/>
        <v>66</v>
      </c>
      <c r="O159" s="47">
        <f>INDEX([1]英雄界面!$J$4:$J$41,MATCH(A159,[1]英雄界面!$A$4:$A$41,0))/2</f>
        <v>0.75</v>
      </c>
      <c r="P159" s="37">
        <f t="shared" si="150"/>
        <v>1</v>
      </c>
      <c r="Q159" s="37">
        <f>INT(INDEX([1]等级属性!B$4:B$203,MATCH($AC159,[1]等级属性!$A$4:$A$203,0))*V159/10000)</f>
        <v>697</v>
      </c>
      <c r="R159" s="37">
        <f>INT(INDEX([1]等级属性!C$4:C$203,MATCH($AC159,[1]等级属性!$A$4:$A$203,0))*W159/10000)</f>
        <v>0</v>
      </c>
      <c r="S159" s="37">
        <f>INT(INDEX([1]等级属性!D$4:D$203,MATCH($AC159,[1]等级属性!$A$4:$A$203,0))*X159/10000)</f>
        <v>1201</v>
      </c>
      <c r="T159" s="37">
        <f>INT(INDEX([1]等级属性!E$4:E$203,MATCH($AC159,[1]等级属性!$A$4:$A$203,0))*Y159/10000)</f>
        <v>519</v>
      </c>
      <c r="U159" s="37"/>
      <c r="V159" s="37">
        <f t="array" ref="V159">INDEX(单位特点规划!D$2:D$37,MATCH($A159,单位特点规划!$A$2:$A$37,0))</f>
        <v>9750</v>
      </c>
      <c r="W159" s="37">
        <f t="array" ref="W159">INDEX(单位特点规划!E$2:E$37,MATCH($A159,单位特点规划!$A$2:$A$37,0))</f>
        <v>0</v>
      </c>
      <c r="X159" s="37">
        <f t="array" ref="X159">INDEX(单位特点规划!F$2:F$37,MATCH($A159,单位特点规划!$A$2:$A$37,0))</f>
        <v>5600</v>
      </c>
      <c r="Y159" s="37">
        <f t="array" ref="Y159">INDEX(单位特点规划!G$2:G$37,MATCH($A159,单位特点规划!$A$2:$A$37,0))</f>
        <v>10500</v>
      </c>
      <c r="Z159" s="37"/>
      <c r="AA159" s="37">
        <f t="shared" si="160"/>
        <v>0.81967213114754101</v>
      </c>
      <c r="AB159" s="37">
        <f>INT(INDEX([3]进阶属性!$C$2:$C$19,MATCH(B159,[3]进阶属性!$A$2:$A$19,0))/2*AH159)</f>
        <v>5322</v>
      </c>
      <c r="AC159" s="37">
        <f t="shared" si="151"/>
        <v>75</v>
      </c>
      <c r="AD159" s="37">
        <f>INT((INDEX([3]标准单位!$J$2:$J$201,MATCH($AC159,[3]标准单位!$A$2:$A$201,0))*AE159)/(1-AE159))</f>
        <v>0</v>
      </c>
      <c r="AE159" s="37">
        <f t="shared" si="158"/>
        <v>0</v>
      </c>
      <c r="AF159" s="83">
        <f>AG159/AG$15</f>
        <v>1.2320961549997</v>
      </c>
      <c r="AG159" s="37">
        <f t="shared" si="139"/>
        <v>978.10833333333301</v>
      </c>
      <c r="AH159" s="37">
        <f t="array" ref="AH159">INDEX([4]Sheet1!H$2:H$36,MATCH($H159,[4]Sheet1!$A$2:$A$36,0))</f>
        <v>2</v>
      </c>
      <c r="AI159">
        <f>INDEX([4]Sheet1!T$2:T$36,MATCH($H159,[4]Sheet1!$A$2:$A$36,0))</f>
        <v>0</v>
      </c>
      <c r="AJ159">
        <f>INDEX([4]Sheet1!U$2:U$36,MATCH($H159,[4]Sheet1!$A$2:$A$36,0))</f>
        <v>2.016</v>
      </c>
      <c r="AK159">
        <f>INDEX([4]Sheet1!V$2:V$36,MATCH($H159,[4]Sheet1!$A$2:$A$36,0))</f>
        <v>0</v>
      </c>
      <c r="AL159">
        <f>INDEX([4]Sheet1!W$2:W$36,MATCH($H159,[4]Sheet1!$A$2:$A$36,0))</f>
        <v>104.166666666667</v>
      </c>
      <c r="AM159" s="2">
        <f>INDEX([4]Sheet1!N$2:N$36,MATCH($H159,[4]Sheet1!$A$2:$A$36,0))</f>
        <v>480</v>
      </c>
      <c r="AN159" s="2" t="str">
        <f>INDEX([4]Sheet1!O$2:O$36,MATCH($H159,[4]Sheet1!$A$2:$A$36,0))</f>
        <v/>
      </c>
    </row>
    <row r="160" spans="1:40" ht="14.25">
      <c r="A160" s="11">
        <v>1009</v>
      </c>
      <c r="B160" s="78">
        <v>13</v>
      </c>
      <c r="C160" s="78" t="str">
        <f t="shared" si="128"/>
        <v>{10123,37},{21009,70}</v>
      </c>
      <c r="D160" s="78">
        <v>600000</v>
      </c>
      <c r="E160" s="79">
        <v>80</v>
      </c>
      <c r="F160" s="78" t="str">
        <f t="shared" si="129"/>
        <v>{1,1357},{2,787},{6,588}</v>
      </c>
      <c r="G160" s="78">
        <f t="shared" si="156"/>
        <v>1</v>
      </c>
      <c r="H160" s="11" t="s">
        <v>215</v>
      </c>
      <c r="I160" s="37">
        <f t="array" ref="I160">INDEX([1]英雄界面!$I$4:$I$41,MATCH(A160,[1]英雄界面!$A$4:$A$41,0))</f>
        <v>35</v>
      </c>
      <c r="J160" s="37">
        <f t="shared" si="154"/>
        <v>1</v>
      </c>
      <c r="K160" s="37">
        <f>CHOOSE(J160,INDEX([2]勋章!$I$7:$I$24,MATCH($B160,[2]勋章!$G$7:$G$24,0)),INDEX([2]勋章!$M$7:$M$24,MATCH($B160,[2]勋章!$G$7:$G$24,0)),INDEX([2]勋章!$P$7:$P$24,MATCH($B160,[2]勋章!$G$7:$G$24,0)),INDEX([2]勋章!$S$7:$S$24,MATCH($B160,[2]勋章!$G$7:$G$24,0)))</f>
        <v>10123</v>
      </c>
      <c r="L160" s="37">
        <f t="array" ref="L160">INDEX([2]图纸掉落!$H$4:$H$38,MATCH(H160,[2]图纸掉落!$G$4:$G$38,0))</f>
        <v>21009</v>
      </c>
      <c r="M160" s="37">
        <f t="shared" si="152"/>
        <v>37</v>
      </c>
      <c r="N160" s="37">
        <f t="shared" si="149"/>
        <v>70</v>
      </c>
      <c r="O160" s="47">
        <f>INDEX([1]英雄界面!$J$4:$J$41,MATCH(A160,[1]英雄界面!$A$4:$A$41,0))/2</f>
        <v>0.75</v>
      </c>
      <c r="P160" s="37">
        <f t="shared" si="150"/>
        <v>1</v>
      </c>
      <c r="Q160" s="37">
        <f>INT(INDEX([1]等级属性!B$4:B$203,MATCH($AC160,[1]等级属性!$A$4:$A$203,0))*V160/10000)</f>
        <v>787</v>
      </c>
      <c r="R160" s="37">
        <f>INT(INDEX([1]等级属性!C$4:C$203,MATCH($AC160,[1]等级属性!$A$4:$A$203,0))*W160/10000)</f>
        <v>0</v>
      </c>
      <c r="S160" s="37">
        <f>INT(INDEX([1]等级属性!D$4:D$203,MATCH($AC160,[1]等级属性!$A$4:$A$203,0))*X160/10000)</f>
        <v>1357</v>
      </c>
      <c r="T160" s="37">
        <f>INT(INDEX([1]等级属性!E$4:E$203,MATCH($AC160,[1]等级属性!$A$4:$A$203,0))*Y160/10000)</f>
        <v>588</v>
      </c>
      <c r="U160" s="37"/>
      <c r="V160" s="37">
        <f t="array" ref="V160">INDEX(单位特点规划!D$2:D$37,MATCH($A160,单位特点规划!$A$2:$A$37,0))</f>
        <v>9750</v>
      </c>
      <c r="W160" s="37">
        <f t="array" ref="W160">INDEX(单位特点规划!E$2:E$37,MATCH($A160,单位特点规划!$A$2:$A$37,0))</f>
        <v>0</v>
      </c>
      <c r="X160" s="37">
        <f t="array" ref="X160">INDEX(单位特点规划!F$2:F$37,MATCH($A160,单位特点规划!$A$2:$A$37,0))</f>
        <v>5600</v>
      </c>
      <c r="Y160" s="37">
        <f t="array" ref="Y160">INDEX(单位特点规划!G$2:G$37,MATCH($A160,单位特点规划!$A$2:$A$37,0))</f>
        <v>10500</v>
      </c>
      <c r="Z160" s="37"/>
      <c r="AA160" s="37">
        <f t="shared" si="160"/>
        <v>0.81967213114754101</v>
      </c>
      <c r="AB160" s="37">
        <f>INT(INDEX([3]进阶属性!$C$2:$C$19,MATCH(B160,[3]进阶属性!$A$2:$A$19,0))/2*AH160)</f>
        <v>6918</v>
      </c>
      <c r="AC160" s="37">
        <f t="shared" si="151"/>
        <v>80</v>
      </c>
      <c r="AD160" s="37">
        <f>INT((INDEX([3]标准单位!$J$2:$J$201,MATCH($AC160,[3]标准单位!$A$2:$A$201,0))*AE160)/(1-AE160))</f>
        <v>0</v>
      </c>
      <c r="AE160" s="37">
        <f t="shared" si="158"/>
        <v>0</v>
      </c>
      <c r="AF160" s="83">
        <f>AG160/AG$16</f>
        <v>1.23105260644394</v>
      </c>
      <c r="AG160" s="37">
        <f t="shared" si="139"/>
        <v>1104.75833333333</v>
      </c>
      <c r="AH160" s="37">
        <f t="array" ref="AH160">INDEX([4]Sheet1!H$2:H$36,MATCH($H160,[4]Sheet1!$A$2:$A$36,0))</f>
        <v>2</v>
      </c>
      <c r="AI160">
        <f>INDEX([4]Sheet1!T$2:T$36,MATCH($H160,[4]Sheet1!$A$2:$A$36,0))</f>
        <v>0</v>
      </c>
      <c r="AJ160">
        <f>INDEX([4]Sheet1!U$2:U$36,MATCH($H160,[4]Sheet1!$A$2:$A$36,0))</f>
        <v>2.016</v>
      </c>
      <c r="AK160">
        <f>INDEX([4]Sheet1!V$2:V$36,MATCH($H160,[4]Sheet1!$A$2:$A$36,0))</f>
        <v>0</v>
      </c>
      <c r="AL160">
        <f>INDEX([4]Sheet1!W$2:W$36,MATCH($H160,[4]Sheet1!$A$2:$A$36,0))</f>
        <v>104.166666666667</v>
      </c>
      <c r="AM160" s="2">
        <f>INDEX([4]Sheet1!N$2:N$36,MATCH($H160,[4]Sheet1!$A$2:$A$36,0))</f>
        <v>480</v>
      </c>
      <c r="AN160" s="2" t="str">
        <f>INDEX([4]Sheet1!O$2:O$36,MATCH($H160,[4]Sheet1!$A$2:$A$36,0))</f>
        <v/>
      </c>
    </row>
    <row r="161" spans="1:40" ht="14.25">
      <c r="A161" s="11">
        <v>1009</v>
      </c>
      <c r="B161" s="78">
        <v>14</v>
      </c>
      <c r="C161" s="78" t="str">
        <f t="shared" si="128"/>
        <v>{10124,40},{21009,91}</v>
      </c>
      <c r="D161" s="78">
        <v>650000</v>
      </c>
      <c r="E161" s="79">
        <v>85</v>
      </c>
      <c r="F161" s="78" t="str">
        <f t="shared" si="129"/>
        <v>{1,1560},{2,905},{6,675}</v>
      </c>
      <c r="G161" s="78">
        <f t="shared" si="156"/>
        <v>1</v>
      </c>
      <c r="H161" s="11" t="s">
        <v>215</v>
      </c>
      <c r="I161" s="37">
        <f t="array" ref="I161">INDEX([1]英雄界面!$I$4:$I$41,MATCH(A161,[1]英雄界面!$A$4:$A$41,0))</f>
        <v>35</v>
      </c>
      <c r="J161" s="37">
        <f t="shared" si="154"/>
        <v>1</v>
      </c>
      <c r="K161" s="37">
        <f>CHOOSE(J161,INDEX([2]勋章!$I$7:$I$24,MATCH($B161,[2]勋章!$G$7:$G$24,0)),INDEX([2]勋章!$M$7:$M$24,MATCH($B161,[2]勋章!$G$7:$G$24,0)),INDEX([2]勋章!$P$7:$P$24,MATCH($B161,[2]勋章!$G$7:$G$24,0)),INDEX([2]勋章!$S$7:$S$24,MATCH($B161,[2]勋章!$G$7:$G$24,0)))</f>
        <v>10124</v>
      </c>
      <c r="L161" s="37">
        <f t="array" ref="L161">INDEX([2]图纸掉落!$H$4:$H$38,MATCH(H161,[2]图纸掉落!$G$4:$G$38,0))</f>
        <v>21009</v>
      </c>
      <c r="M161" s="37">
        <f t="shared" si="152"/>
        <v>40</v>
      </c>
      <c r="N161" s="37">
        <f t="shared" si="149"/>
        <v>91</v>
      </c>
      <c r="O161" s="47">
        <f>INDEX([1]英雄界面!$J$4:$J$41,MATCH(A161,[1]英雄界面!$A$4:$A$41,0))/2</f>
        <v>0.75</v>
      </c>
      <c r="P161" s="37">
        <f t="shared" si="150"/>
        <v>1</v>
      </c>
      <c r="Q161" s="37">
        <f>INT(INDEX([1]等级属性!B$4:B$203,MATCH($AC161,[1]等级属性!$A$4:$A$203,0))*V161/10000)</f>
        <v>905</v>
      </c>
      <c r="R161" s="37">
        <f>INT(INDEX([1]等级属性!C$4:C$203,MATCH($AC161,[1]等级属性!$A$4:$A$203,0))*W161/10000)</f>
        <v>0</v>
      </c>
      <c r="S161" s="37">
        <f>INT(INDEX([1]等级属性!D$4:D$203,MATCH($AC161,[1]等级属性!$A$4:$A$203,0))*X161/10000)</f>
        <v>1560</v>
      </c>
      <c r="T161" s="37">
        <f>INT(INDEX([1]等级属性!E$4:E$203,MATCH($AC161,[1]等级属性!$A$4:$A$203,0))*Y161/10000)</f>
        <v>675</v>
      </c>
      <c r="U161" s="37"/>
      <c r="V161" s="37">
        <f t="array" ref="V161">INDEX(单位特点规划!D$2:D$37,MATCH($A161,单位特点规划!$A$2:$A$37,0))</f>
        <v>9750</v>
      </c>
      <c r="W161" s="37">
        <f t="array" ref="W161">INDEX(单位特点规划!E$2:E$37,MATCH($A161,单位特点规划!$A$2:$A$37,0))</f>
        <v>0</v>
      </c>
      <c r="X161" s="37">
        <f t="array" ref="X161">INDEX(单位特点规划!F$2:F$37,MATCH($A161,单位特点规划!$A$2:$A$37,0))</f>
        <v>5600</v>
      </c>
      <c r="Y161" s="37">
        <f t="array" ref="Y161">INDEX(单位特点规划!G$2:G$37,MATCH($A161,单位特点规划!$A$2:$A$37,0))</f>
        <v>10500</v>
      </c>
      <c r="Z161" s="37"/>
      <c r="AA161" s="37">
        <f t="shared" si="160"/>
        <v>0.81967213114754101</v>
      </c>
      <c r="AB161" s="37">
        <f>INT(INDEX([3]进阶属性!$C$2:$C$19,MATCH(B161,[3]进阶属性!$A$2:$A$19,0))/2*AH161)</f>
        <v>8991</v>
      </c>
      <c r="AC161" s="37">
        <f t="shared" si="151"/>
        <v>85</v>
      </c>
      <c r="AD161" s="37">
        <f>INT((INDEX([3]标准单位!$J$2:$J$201,MATCH($AC161,[3]标准单位!$A$2:$A$201,0))*AE161)/(1-AE161))</f>
        <v>0</v>
      </c>
      <c r="AE161" s="37">
        <f t="shared" si="158"/>
        <v>0</v>
      </c>
      <c r="AF161" s="83">
        <f>AG161/AG$17</f>
        <v>1.2312538080906901</v>
      </c>
      <c r="AG161" s="37">
        <f t="shared" si="139"/>
        <v>1270.2083333333301</v>
      </c>
      <c r="AH161" s="37">
        <f t="array" ref="AH161">INDEX([4]Sheet1!H$2:H$36,MATCH($H161,[4]Sheet1!$A$2:$A$36,0))</f>
        <v>2</v>
      </c>
      <c r="AI161">
        <f>INDEX([4]Sheet1!T$2:T$36,MATCH($H161,[4]Sheet1!$A$2:$A$36,0))</f>
        <v>0</v>
      </c>
      <c r="AJ161">
        <f>INDEX([4]Sheet1!U$2:U$36,MATCH($H161,[4]Sheet1!$A$2:$A$36,0))</f>
        <v>2.016</v>
      </c>
      <c r="AK161">
        <f>INDEX([4]Sheet1!V$2:V$36,MATCH($H161,[4]Sheet1!$A$2:$A$36,0))</f>
        <v>0</v>
      </c>
      <c r="AL161">
        <f>INDEX([4]Sheet1!W$2:W$36,MATCH($H161,[4]Sheet1!$A$2:$A$36,0))</f>
        <v>104.166666666667</v>
      </c>
      <c r="AM161" s="2">
        <f>INDEX([4]Sheet1!N$2:N$36,MATCH($H161,[4]Sheet1!$A$2:$A$36,0))</f>
        <v>480</v>
      </c>
      <c r="AN161" s="2" t="str">
        <f>INDEX([4]Sheet1!O$2:O$36,MATCH($H161,[4]Sheet1!$A$2:$A$36,0))</f>
        <v/>
      </c>
    </row>
    <row r="162" spans="1:40" ht="14.25">
      <c r="A162" s="11">
        <v>1009</v>
      </c>
      <c r="B162" s="78">
        <v>15</v>
      </c>
      <c r="C162" s="78" t="str">
        <f t="shared" si="128"/>
        <v>{10125,42},{21009,95}</v>
      </c>
      <c r="D162" s="78">
        <v>700000</v>
      </c>
      <c r="E162" s="79">
        <v>90</v>
      </c>
      <c r="F162" s="78" t="str">
        <f t="shared" si="129"/>
        <v>{1,1764},{2,1023},{6,765}</v>
      </c>
      <c r="G162" s="78">
        <f t="shared" si="156"/>
        <v>1</v>
      </c>
      <c r="H162" s="11" t="s">
        <v>215</v>
      </c>
      <c r="I162" s="37">
        <f t="array" ref="I162">INDEX([1]英雄界面!$I$4:$I$41,MATCH(A162,[1]英雄界面!$A$4:$A$41,0))</f>
        <v>35</v>
      </c>
      <c r="J162" s="37">
        <f t="shared" si="154"/>
        <v>1</v>
      </c>
      <c r="K162" s="37">
        <f>CHOOSE(J162,INDEX([2]勋章!$I$7:$I$24,MATCH($B162,[2]勋章!$G$7:$G$24,0)),INDEX([2]勋章!$M$7:$M$24,MATCH($B162,[2]勋章!$G$7:$G$24,0)),INDEX([2]勋章!$P$7:$P$24,MATCH($B162,[2]勋章!$G$7:$G$24,0)),INDEX([2]勋章!$S$7:$S$24,MATCH($B162,[2]勋章!$G$7:$G$24,0)))</f>
        <v>10125</v>
      </c>
      <c r="L162" s="37">
        <f t="array" ref="L162">INDEX([2]图纸掉落!$H$4:$H$38,MATCH(H162,[2]图纸掉落!$G$4:$G$38,0))</f>
        <v>21009</v>
      </c>
      <c r="M162" s="37">
        <f t="shared" si="152"/>
        <v>42</v>
      </c>
      <c r="N162" s="37">
        <f t="shared" si="149"/>
        <v>95</v>
      </c>
      <c r="O162" s="47">
        <f>INDEX([1]英雄界面!$J$4:$J$41,MATCH(A162,[1]英雄界面!$A$4:$A$41,0))/2</f>
        <v>0.75</v>
      </c>
      <c r="P162" s="37">
        <f t="shared" si="150"/>
        <v>1</v>
      </c>
      <c r="Q162" s="37">
        <f>INT(INDEX([1]等级属性!B$4:B$203,MATCH($AC162,[1]等级属性!$A$4:$A$203,0))*V162/10000)</f>
        <v>1023</v>
      </c>
      <c r="R162" s="37">
        <f>INT(INDEX([1]等级属性!C$4:C$203,MATCH($AC162,[1]等级属性!$A$4:$A$203,0))*W162/10000)</f>
        <v>0</v>
      </c>
      <c r="S162" s="37">
        <f>INT(INDEX([1]等级属性!D$4:D$203,MATCH($AC162,[1]等级属性!$A$4:$A$203,0))*X162/10000)</f>
        <v>1764</v>
      </c>
      <c r="T162" s="37">
        <f>INT(INDEX([1]等级属性!E$4:E$203,MATCH($AC162,[1]等级属性!$A$4:$A$203,0))*Y162/10000)</f>
        <v>765</v>
      </c>
      <c r="U162" s="37"/>
      <c r="V162" s="37">
        <f t="array" ref="V162">INDEX(单位特点规划!D$2:D$37,MATCH($A162,单位特点规划!$A$2:$A$37,0))</f>
        <v>9750</v>
      </c>
      <c r="W162" s="37">
        <f t="array" ref="W162">INDEX(单位特点规划!E$2:E$37,MATCH($A162,单位特点规划!$A$2:$A$37,0))</f>
        <v>0</v>
      </c>
      <c r="X162" s="37">
        <f t="array" ref="X162">INDEX(单位特点规划!F$2:F$37,MATCH($A162,单位特点规划!$A$2:$A$37,0))</f>
        <v>5600</v>
      </c>
      <c r="Y162" s="37">
        <f t="array" ref="Y162">INDEX(单位特点规划!G$2:G$37,MATCH($A162,单位特点规划!$A$2:$A$37,0))</f>
        <v>10500</v>
      </c>
      <c r="Z162" s="37"/>
      <c r="AA162" s="37">
        <f t="shared" si="160"/>
        <v>0.81967213114754101</v>
      </c>
      <c r="AB162" s="37">
        <f>INT(INDEX([3]进阶属性!$C$2:$C$19,MATCH(B162,[3]进阶属性!$A$2:$A$19,0))/2*AH162)</f>
        <v>11688</v>
      </c>
      <c r="AC162" s="37">
        <f t="shared" si="151"/>
        <v>90</v>
      </c>
      <c r="AD162" s="37">
        <f>INT((INDEX([3]标准单位!$J$2:$J$201,MATCH($AC162,[3]标准单位!$A$2:$A$201,0))*AE162)/(1-AE162))</f>
        <v>0</v>
      </c>
      <c r="AE162" s="37">
        <f t="shared" si="158"/>
        <v>0</v>
      </c>
      <c r="AF162" s="83">
        <f>AG162/AG$18</f>
        <v>1.23117534434475</v>
      </c>
      <c r="AG162" s="37">
        <f t="shared" si="139"/>
        <v>1436.125</v>
      </c>
      <c r="AH162" s="37">
        <f t="array" ref="AH162">INDEX([4]Sheet1!H$2:H$36,MATCH($H162,[4]Sheet1!$A$2:$A$36,0))</f>
        <v>2</v>
      </c>
      <c r="AI162">
        <f>INDEX([4]Sheet1!T$2:T$36,MATCH($H162,[4]Sheet1!$A$2:$A$36,0))</f>
        <v>0</v>
      </c>
      <c r="AJ162">
        <f>INDEX([4]Sheet1!U$2:U$36,MATCH($H162,[4]Sheet1!$A$2:$A$36,0))</f>
        <v>2.016</v>
      </c>
      <c r="AK162">
        <f>INDEX([4]Sheet1!V$2:V$36,MATCH($H162,[4]Sheet1!$A$2:$A$36,0))</f>
        <v>0</v>
      </c>
      <c r="AL162">
        <f>INDEX([4]Sheet1!W$2:W$36,MATCH($H162,[4]Sheet1!$A$2:$A$36,0))</f>
        <v>104.166666666667</v>
      </c>
      <c r="AM162" s="2">
        <f>INDEX([4]Sheet1!N$2:N$36,MATCH($H162,[4]Sheet1!$A$2:$A$36,0))</f>
        <v>480</v>
      </c>
      <c r="AN162" s="2" t="str">
        <f>INDEX([4]Sheet1!O$2:O$36,MATCH($H162,[4]Sheet1!$A$2:$A$36,0))</f>
        <v/>
      </c>
    </row>
    <row r="163" spans="1:40" ht="14.25">
      <c r="A163" s="11">
        <v>1009</v>
      </c>
      <c r="B163" s="78">
        <v>16</v>
      </c>
      <c r="C163" s="78" t="str">
        <f t="shared" si="128"/>
        <v>{10126,45},{21009,101}</v>
      </c>
      <c r="D163" s="78">
        <v>750000</v>
      </c>
      <c r="E163" s="79">
        <v>95</v>
      </c>
      <c r="F163" s="78" t="str">
        <f t="shared" si="129"/>
        <v>{1,2027},{2,1176},{6,878}</v>
      </c>
      <c r="G163" s="78">
        <f t="shared" si="156"/>
        <v>1</v>
      </c>
      <c r="H163" s="11" t="s">
        <v>215</v>
      </c>
      <c r="I163" s="37">
        <f t="array" ref="I163">INDEX([1]英雄界面!$I$4:$I$41,MATCH(A163,[1]英雄界面!$A$4:$A$41,0))</f>
        <v>35</v>
      </c>
      <c r="J163" s="37">
        <f t="shared" si="154"/>
        <v>1</v>
      </c>
      <c r="K163" s="37">
        <f>CHOOSE(J163,INDEX([2]勋章!$I$7:$I$24,MATCH($B163,[2]勋章!$G$7:$G$24,0)),INDEX([2]勋章!$M$7:$M$24,MATCH($B163,[2]勋章!$G$7:$G$24,0)),INDEX([2]勋章!$P$7:$P$24,MATCH($B163,[2]勋章!$G$7:$G$24,0)),INDEX([2]勋章!$S$7:$S$24,MATCH($B163,[2]勋章!$G$7:$G$24,0)))</f>
        <v>10126</v>
      </c>
      <c r="L163" s="37">
        <f t="array" ref="L163">INDEX([2]图纸掉落!$H$4:$H$38,MATCH(H163,[2]图纸掉落!$G$4:$G$38,0))</f>
        <v>21009</v>
      </c>
      <c r="M163" s="37">
        <f t="shared" si="152"/>
        <v>45</v>
      </c>
      <c r="N163" s="37">
        <f t="shared" si="149"/>
        <v>101</v>
      </c>
      <c r="O163" s="47">
        <f>INDEX([1]英雄界面!$J$4:$J$41,MATCH(A163,[1]英雄界面!$A$4:$A$41,0))/2</f>
        <v>0.75</v>
      </c>
      <c r="P163" s="37">
        <f t="shared" si="150"/>
        <v>1</v>
      </c>
      <c r="Q163" s="37">
        <f>INT(INDEX([1]等级属性!B$4:B$203,MATCH($AC163,[1]等级属性!$A$4:$A$203,0))*V163/10000)</f>
        <v>1176</v>
      </c>
      <c r="R163" s="37">
        <f>INT(INDEX([1]等级属性!C$4:C$203,MATCH($AC163,[1]等级属性!$A$4:$A$203,0))*W163/10000)</f>
        <v>0</v>
      </c>
      <c r="S163" s="37">
        <f>INT(INDEX([1]等级属性!D$4:D$203,MATCH($AC163,[1]等级属性!$A$4:$A$203,0))*X163/10000)</f>
        <v>2027</v>
      </c>
      <c r="T163" s="37">
        <f>INT(INDEX([1]等级属性!E$4:E$203,MATCH($AC163,[1]等级属性!$A$4:$A$203,0))*Y163/10000)</f>
        <v>878</v>
      </c>
      <c r="U163" s="37"/>
      <c r="V163" s="37">
        <f t="array" ref="V163">INDEX(单位特点规划!D$2:D$37,MATCH($A163,单位特点规划!$A$2:$A$37,0))</f>
        <v>9750</v>
      </c>
      <c r="W163" s="37">
        <f t="array" ref="W163">INDEX(单位特点规划!E$2:E$37,MATCH($A163,单位特点规划!$A$2:$A$37,0))</f>
        <v>0</v>
      </c>
      <c r="X163" s="37">
        <f t="array" ref="X163">INDEX(单位特点规划!F$2:F$37,MATCH($A163,单位特点规划!$A$2:$A$37,0))</f>
        <v>5600</v>
      </c>
      <c r="Y163" s="37">
        <f t="array" ref="Y163">INDEX(单位特点规划!G$2:G$37,MATCH($A163,单位特点规划!$A$2:$A$37,0))</f>
        <v>10500</v>
      </c>
      <c r="Z163" s="37"/>
      <c r="AA163" s="37">
        <f t="shared" si="160"/>
        <v>0.81967213114754101</v>
      </c>
      <c r="AB163" s="37">
        <f>INT(INDEX([3]进阶属性!$C$2:$C$19,MATCH(B163,[3]进阶属性!$A$2:$A$19,0))/2*AH163)</f>
        <v>15192</v>
      </c>
      <c r="AC163" s="37">
        <f t="shared" si="151"/>
        <v>95</v>
      </c>
      <c r="AD163" s="37">
        <f>INT((INDEX([3]标准单位!$J$2:$J$201,MATCH($AC163,[3]标准单位!$A$2:$A$201,0))*AE163)/(1-AE163))</f>
        <v>0</v>
      </c>
      <c r="AE163" s="37">
        <f t="shared" si="158"/>
        <v>0</v>
      </c>
      <c r="AF163" s="83">
        <f>AG163/AG$19</f>
        <v>1.2312777286402901</v>
      </c>
      <c r="AG163" s="37">
        <f t="shared" si="139"/>
        <v>1650.63333333333</v>
      </c>
      <c r="AH163" s="37">
        <f t="array" ref="AH163">INDEX([4]Sheet1!H$2:H$36,MATCH($H163,[4]Sheet1!$A$2:$A$36,0))</f>
        <v>2</v>
      </c>
      <c r="AI163">
        <f>INDEX([4]Sheet1!T$2:T$36,MATCH($H163,[4]Sheet1!$A$2:$A$36,0))</f>
        <v>0</v>
      </c>
      <c r="AJ163">
        <f>INDEX([4]Sheet1!U$2:U$36,MATCH($H163,[4]Sheet1!$A$2:$A$36,0))</f>
        <v>2.016</v>
      </c>
      <c r="AK163">
        <f>INDEX([4]Sheet1!V$2:V$36,MATCH($H163,[4]Sheet1!$A$2:$A$36,0))</f>
        <v>0</v>
      </c>
      <c r="AL163">
        <f>INDEX([4]Sheet1!W$2:W$36,MATCH($H163,[4]Sheet1!$A$2:$A$36,0))</f>
        <v>104.166666666667</v>
      </c>
      <c r="AM163" s="2">
        <f>INDEX([4]Sheet1!N$2:N$36,MATCH($H163,[4]Sheet1!$A$2:$A$36,0))</f>
        <v>480</v>
      </c>
      <c r="AN163" s="2" t="str">
        <f>INDEX([4]Sheet1!O$2:O$36,MATCH($H163,[4]Sheet1!$A$2:$A$36,0))</f>
        <v/>
      </c>
    </row>
    <row r="164" spans="1:40" ht="14.25">
      <c r="A164" s="11">
        <v>1009</v>
      </c>
      <c r="B164" s="78">
        <v>17</v>
      </c>
      <c r="C164" s="78" t="str">
        <f t="shared" si="128"/>
        <v>{10127,47},{21009,105}</v>
      </c>
      <c r="D164" s="78">
        <v>800000</v>
      </c>
      <c r="E164" s="79">
        <v>100</v>
      </c>
      <c r="F164" s="78" t="str">
        <f t="shared" si="129"/>
        <v>{1,2293},{2,1330},{6,994}</v>
      </c>
      <c r="G164" s="78">
        <f t="shared" si="156"/>
        <v>1</v>
      </c>
      <c r="H164" s="11" t="s">
        <v>215</v>
      </c>
      <c r="I164" s="37">
        <f t="array" ref="I164">INDEX([1]英雄界面!$I$4:$I$41,MATCH(A164,[1]英雄界面!$A$4:$A$41,0))</f>
        <v>35</v>
      </c>
      <c r="J164" s="37">
        <f t="shared" ref="J164:J173" si="161">1</f>
        <v>1</v>
      </c>
      <c r="K164" s="37">
        <f>CHOOSE(J164,INDEX([2]勋章!$I$7:$I$24,MATCH($B164,[2]勋章!$G$7:$G$24,0)),INDEX([2]勋章!$M$7:$M$24,MATCH($B164,[2]勋章!$G$7:$G$24,0)),INDEX([2]勋章!$P$7:$P$24,MATCH($B164,[2]勋章!$G$7:$G$24,0)),INDEX([2]勋章!$S$7:$S$24,MATCH($B164,[2]勋章!$G$7:$G$24,0)))</f>
        <v>10127</v>
      </c>
      <c r="L164" s="37">
        <f t="array" ref="L164">INDEX([2]图纸掉落!$H$4:$H$38,MATCH(H164,[2]图纸掉落!$G$4:$G$38,0))</f>
        <v>21009</v>
      </c>
      <c r="M164" s="37">
        <f t="shared" si="152"/>
        <v>47</v>
      </c>
      <c r="N164" s="37">
        <f t="shared" si="149"/>
        <v>105</v>
      </c>
      <c r="O164" s="47">
        <f>INDEX([1]英雄界面!$J$4:$J$41,MATCH(A164,[1]英雄界面!$A$4:$A$41,0))/2</f>
        <v>0.75</v>
      </c>
      <c r="P164" s="37">
        <f t="shared" si="150"/>
        <v>1</v>
      </c>
      <c r="Q164" s="37">
        <f>INT(INDEX([1]等级属性!B$4:B$203,MATCH($AC164,[1]等级属性!$A$4:$A$203,0))*V164/10000)</f>
        <v>1330</v>
      </c>
      <c r="R164" s="37">
        <f>INT(INDEX([1]等级属性!C$4:C$203,MATCH($AC164,[1]等级属性!$A$4:$A$203,0))*W164/10000)</f>
        <v>0</v>
      </c>
      <c r="S164" s="37">
        <f>INT(INDEX([1]等级属性!D$4:D$203,MATCH($AC164,[1]等级属性!$A$4:$A$203,0))*X164/10000)</f>
        <v>2293</v>
      </c>
      <c r="T164" s="37">
        <f>INT(INDEX([1]等级属性!E$4:E$203,MATCH($AC164,[1]等级属性!$A$4:$A$203,0))*Y164/10000)</f>
        <v>994</v>
      </c>
      <c r="U164" s="37"/>
      <c r="V164" s="37">
        <f t="array" ref="V164">INDEX(单位特点规划!D$2:D$37,MATCH($A164,单位特点规划!$A$2:$A$37,0))</f>
        <v>9750</v>
      </c>
      <c r="W164" s="37">
        <f t="array" ref="W164">INDEX(单位特点规划!E$2:E$37,MATCH($A164,单位特点规划!$A$2:$A$37,0))</f>
        <v>0</v>
      </c>
      <c r="X164" s="37">
        <f t="array" ref="X164">INDEX(单位特点规划!F$2:F$37,MATCH($A164,单位特点规划!$A$2:$A$37,0))</f>
        <v>5600</v>
      </c>
      <c r="Y164" s="37">
        <f t="array" ref="Y164">INDEX(单位特点规划!G$2:G$37,MATCH($A164,单位特点规划!$A$2:$A$37,0))</f>
        <v>10500</v>
      </c>
      <c r="Z164" s="37"/>
      <c r="AA164" s="37">
        <f t="shared" si="160"/>
        <v>0.81967213114754101</v>
      </c>
      <c r="AB164" s="37">
        <f>INT(INDEX([3]进阶属性!$C$2:$C$19,MATCH(B164,[3]进阶属性!$A$2:$A$19,0))/2*AH164)</f>
        <v>19749</v>
      </c>
      <c r="AC164" s="37">
        <f t="shared" si="151"/>
        <v>100</v>
      </c>
      <c r="AD164" s="37">
        <f>INT((INDEX([3]标准单位!$J$2:$J$201,MATCH($AC164,[3]标准单位!$A$2:$A$201,0))*AE164)/(1-AE164))</f>
        <v>0</v>
      </c>
      <c r="AE164" s="37">
        <f t="shared" si="158"/>
        <v>0</v>
      </c>
      <c r="AF164" s="83">
        <f>AG164/AG$20</f>
        <v>1.2313220962843601</v>
      </c>
      <c r="AG164" s="37">
        <f t="shared" si="139"/>
        <v>1866.9833333333299</v>
      </c>
      <c r="AH164" s="37">
        <f t="array" ref="AH164">INDEX([4]Sheet1!H$2:H$36,MATCH($H164,[4]Sheet1!$A$2:$A$36,0))</f>
        <v>2</v>
      </c>
      <c r="AI164">
        <f>INDEX([4]Sheet1!T$2:T$36,MATCH($H164,[4]Sheet1!$A$2:$A$36,0))</f>
        <v>0</v>
      </c>
      <c r="AJ164">
        <f>INDEX([4]Sheet1!U$2:U$36,MATCH($H164,[4]Sheet1!$A$2:$A$36,0))</f>
        <v>2.016</v>
      </c>
      <c r="AK164">
        <f>INDEX([4]Sheet1!V$2:V$36,MATCH($H164,[4]Sheet1!$A$2:$A$36,0))</f>
        <v>0</v>
      </c>
      <c r="AL164">
        <f>INDEX([4]Sheet1!W$2:W$36,MATCH($H164,[4]Sheet1!$A$2:$A$36,0))</f>
        <v>104.166666666667</v>
      </c>
      <c r="AM164" s="2">
        <f>INDEX([4]Sheet1!N$2:N$36,MATCH($H164,[4]Sheet1!$A$2:$A$36,0))</f>
        <v>480</v>
      </c>
      <c r="AN164" s="2" t="str">
        <f>INDEX([4]Sheet1!O$2:O$36,MATCH($H164,[4]Sheet1!$A$2:$A$36,0))</f>
        <v/>
      </c>
    </row>
    <row r="165" spans="1:40" ht="14.25">
      <c r="A165" s="11">
        <v>1009</v>
      </c>
      <c r="B165" s="78">
        <v>18</v>
      </c>
      <c r="C165" s="78" t="str">
        <f t="shared" si="128"/>
        <v>{10128,50},{21009,112}</v>
      </c>
      <c r="D165" s="78">
        <v>800000</v>
      </c>
      <c r="E165" s="79">
        <v>105</v>
      </c>
      <c r="F165" s="78" t="str">
        <f t="shared" si="129"/>
        <v>{1,2635},{2,1529},{6,1143}</v>
      </c>
      <c r="G165" s="78">
        <f t="shared" ref="G165:G174" si="162">1</f>
        <v>1</v>
      </c>
      <c r="H165" s="11" t="s">
        <v>215</v>
      </c>
      <c r="I165" s="37">
        <f t="array" ref="I165">INDEX([1]英雄界面!$I$4:$I$41,MATCH(A165,[1]英雄界面!$A$4:$A$41,0))</f>
        <v>35</v>
      </c>
      <c r="J165" s="37">
        <f t="shared" si="161"/>
        <v>1</v>
      </c>
      <c r="K165" s="37">
        <f>CHOOSE(J165,INDEX([2]勋章!$I$7:$I$24,MATCH($B165,[2]勋章!$G$7:$G$24,0)),INDEX([2]勋章!$M$7:$M$24,MATCH($B165,[2]勋章!$G$7:$G$24,0)),INDEX([2]勋章!$P$7:$P$24,MATCH($B165,[2]勋章!$G$7:$G$24,0)),INDEX([2]勋章!$S$7:$S$24,MATCH($B165,[2]勋章!$G$7:$G$24,0)))</f>
        <v>10128</v>
      </c>
      <c r="L165" s="37">
        <f t="array" ref="L165">INDEX([2]图纸掉落!$H$4:$H$38,MATCH(H165,[2]图纸掉落!$G$4:$G$38,0))</f>
        <v>21009</v>
      </c>
      <c r="M165" s="37">
        <f t="shared" si="152"/>
        <v>50</v>
      </c>
      <c r="N165" s="37">
        <f t="shared" si="149"/>
        <v>112</v>
      </c>
      <c r="O165" s="47">
        <f>INDEX([1]英雄界面!$J$4:$J$41,MATCH(A165,[1]英雄界面!$A$4:$A$41,0))/2</f>
        <v>0.75</v>
      </c>
      <c r="P165" s="37">
        <f t="shared" si="150"/>
        <v>1</v>
      </c>
      <c r="Q165" s="37">
        <f>INT(INDEX([1]等级属性!B$4:B$203,MATCH($AC165,[1]等级属性!$A$4:$A$203,0))*V165/10000)</f>
        <v>1529</v>
      </c>
      <c r="R165" s="37">
        <f>INT(INDEX([1]等级属性!C$4:C$203,MATCH($AC165,[1]等级属性!$A$4:$A$203,0))*W165/10000)</f>
        <v>0</v>
      </c>
      <c r="S165" s="37">
        <f>INT(INDEX([1]等级属性!D$4:D$203,MATCH($AC165,[1]等级属性!$A$4:$A$203,0))*X165/10000)</f>
        <v>2635</v>
      </c>
      <c r="T165" s="37">
        <f>INT(INDEX([1]等级属性!E$4:E$203,MATCH($AC165,[1]等级属性!$A$4:$A$203,0))*Y165/10000)</f>
        <v>1143</v>
      </c>
      <c r="U165" s="37"/>
      <c r="V165" s="37">
        <f t="array" ref="V165">INDEX(单位特点规划!D$2:D$37,MATCH($A165,单位特点规划!$A$2:$A$37,0))</f>
        <v>9750</v>
      </c>
      <c r="W165" s="37">
        <f t="array" ref="W165">INDEX(单位特点规划!E$2:E$37,MATCH($A165,单位特点规划!$A$2:$A$37,0))</f>
        <v>0</v>
      </c>
      <c r="X165" s="37">
        <f t="array" ref="X165">INDEX(单位特点规划!F$2:F$37,MATCH($A165,单位特点规划!$A$2:$A$37,0))</f>
        <v>5600</v>
      </c>
      <c r="Y165" s="37">
        <f t="array" ref="Y165">INDEX(单位特点规划!G$2:G$37,MATCH($A165,单位特点规划!$A$2:$A$37,0))</f>
        <v>10500</v>
      </c>
      <c r="Z165" s="37"/>
      <c r="AA165" s="37">
        <f t="shared" si="160"/>
        <v>0.81967213114754101</v>
      </c>
      <c r="AB165" s="37">
        <f>INT(INDEX([3]进阶属性!$C$2:$C$19,MATCH(B165,[3]进阶属性!$A$2:$A$19,0))/2*AH165)</f>
        <v>25671</v>
      </c>
      <c r="AC165" s="37">
        <f t="shared" si="151"/>
        <v>105</v>
      </c>
      <c r="AD165" s="37">
        <f>INT((INDEX([3]标准单位!$J$2:$J$201,MATCH($AC165,[3]标准单位!$A$2:$A$201,0))*AE165)/(1-AE165))</f>
        <v>0</v>
      </c>
      <c r="AE165" s="37">
        <f t="shared" ref="AE165:AE174" si="163">0</f>
        <v>0</v>
      </c>
      <c r="AF165" s="83">
        <f>AG165/AG$21</f>
        <v>1.2313816053703599</v>
      </c>
      <c r="AG165" s="37">
        <f t="shared" si="139"/>
        <v>2146.1750000000002</v>
      </c>
      <c r="AH165" s="37">
        <f t="array" ref="AH165">INDEX([4]Sheet1!H$2:H$36,MATCH($H165,[4]Sheet1!$A$2:$A$36,0))</f>
        <v>2</v>
      </c>
      <c r="AI165">
        <f>INDEX([4]Sheet1!T$2:T$36,MATCH($H165,[4]Sheet1!$A$2:$A$36,0))</f>
        <v>0</v>
      </c>
      <c r="AJ165">
        <f>INDEX([4]Sheet1!U$2:U$36,MATCH($H165,[4]Sheet1!$A$2:$A$36,0))</f>
        <v>2.016</v>
      </c>
      <c r="AK165">
        <f>INDEX([4]Sheet1!V$2:V$36,MATCH($H165,[4]Sheet1!$A$2:$A$36,0))</f>
        <v>0</v>
      </c>
      <c r="AL165">
        <f>INDEX([4]Sheet1!W$2:W$36,MATCH($H165,[4]Sheet1!$A$2:$A$36,0))</f>
        <v>104.166666666667</v>
      </c>
      <c r="AM165" s="2">
        <f>INDEX([4]Sheet1!N$2:N$36,MATCH($H165,[4]Sheet1!$A$2:$A$36,0))</f>
        <v>480</v>
      </c>
      <c r="AN165" s="2" t="str">
        <f>INDEX([4]Sheet1!O$2:O$36,MATCH($H165,[4]Sheet1!$A$2:$A$36,0))</f>
        <v/>
      </c>
    </row>
    <row r="166" spans="1:40" ht="14.25">
      <c r="A166" s="67">
        <v>1010</v>
      </c>
      <c r="B166" s="73">
        <v>1</v>
      </c>
      <c r="C166" s="78" t="str">
        <f t="shared" si="128"/>
        <v>{10111,1},{21010,2}</v>
      </c>
      <c r="D166" s="78">
        <v>1000</v>
      </c>
      <c r="E166" s="79">
        <v>14</v>
      </c>
      <c r="F166" s="78" t="str">
        <f t="shared" si="129"/>
        <v>{1,1684},{2,1012},{6,284}</v>
      </c>
      <c r="G166" s="78">
        <f t="shared" si="162"/>
        <v>1</v>
      </c>
      <c r="H166" s="67" t="s">
        <v>221</v>
      </c>
      <c r="I166" s="37">
        <f t="array" ref="I166">INDEX([1]英雄界面!$I$4:$I$41,MATCH(A166,[1]英雄界面!$A$4:$A$41,0))</f>
        <v>95</v>
      </c>
      <c r="J166" s="37">
        <f t="shared" si="161"/>
        <v>1</v>
      </c>
      <c r="K166" s="37">
        <f>CHOOSE(J166,INDEX([2]勋章!$I$7:$I$24,MATCH($B166,[2]勋章!$G$7:$G$24,0)),INDEX([2]勋章!$M$7:$M$24,MATCH($B166,[2]勋章!$G$7:$G$24,0)),INDEX([2]勋章!$P$7:$P$24,MATCH($B166,[2]勋章!$G$7:$G$24,0)),INDEX([2]勋章!$S$7:$S$24,MATCH($B166,[2]勋章!$G$7:$G$24,0)))</f>
        <v>10111</v>
      </c>
      <c r="L166" s="37">
        <f t="array" ref="L166">INDEX([2]图纸掉落!$H$4:$H$38,MATCH(H166,[2]图纸掉落!$G$4:$G$38,0))</f>
        <v>21010</v>
      </c>
      <c r="M166" s="37">
        <f t="shared" si="152"/>
        <v>1</v>
      </c>
      <c r="N166" s="37">
        <f t="shared" si="149"/>
        <v>2</v>
      </c>
      <c r="O166" s="47">
        <f>INDEX([1]英雄界面!$J$4:$J$41,MATCH(A166,[1]英雄界面!$A$4:$A$41,0))/2</f>
        <v>3.5</v>
      </c>
      <c r="P166" s="37">
        <f t="shared" si="150"/>
        <v>1.6</v>
      </c>
      <c r="Q166" s="37">
        <f>INT(INDEX([1]等级属性!B$4:B$203,MATCH($AC166,[1]等级属性!$A$4:$A$203,0))*V166/10000)</f>
        <v>633</v>
      </c>
      <c r="R166" s="37">
        <f>INT(INDEX([1]等级属性!C$4:C$203,MATCH($AC166,[1]等级属性!$A$4:$A$203,0))*W166/10000)</f>
        <v>0</v>
      </c>
      <c r="S166" s="37">
        <f>INT(INDEX([1]等级属性!D$4:D$203,MATCH($AC166,[1]等级属性!$A$4:$A$203,0))*X166/10000)</f>
        <v>1053</v>
      </c>
      <c r="T166" s="37">
        <f>INT(INDEX([1]等级属性!E$4:E$203,MATCH($AC166,[1]等级属性!$A$4:$A$203,0))*Y166/10000)</f>
        <v>178</v>
      </c>
      <c r="U166" s="37"/>
      <c r="V166" s="37">
        <f t="array" ref="V166">INDEX(单位特点规划!D$2:D$37,MATCH($A166,单位特点规划!$A$2:$A$37,0))</f>
        <v>48700</v>
      </c>
      <c r="W166" s="37">
        <f t="array" ref="W166">INDEX(单位特点规划!E$2:E$37,MATCH($A166,单位特点规划!$A$2:$A$37,0))</f>
        <v>0</v>
      </c>
      <c r="X166" s="37">
        <f t="array" ref="X166">INDEX(单位特点规划!F$2:F$37,MATCH($A166,单位特点规划!$A$2:$A$37,0))</f>
        <v>27000</v>
      </c>
      <c r="Y166" s="37">
        <f t="array" ref="Y166">INDEX(单位特点规划!G$2:G$37,MATCH($A166,单位特点规划!$A$2:$A$37,0))</f>
        <v>20100</v>
      </c>
      <c r="Z166" s="37"/>
      <c r="AA166" s="37">
        <f>1/3.85</f>
        <v>0.25974025974025999</v>
      </c>
      <c r="AB166" s="37">
        <f>INT(INDEX([3]进阶属性!$C$2:$C$19,MATCH(B166,[3]进阶属性!$A$2:$A$19,0))/2*AH166)</f>
        <v>900</v>
      </c>
      <c r="AC166" s="37">
        <f t="shared" si="151"/>
        <v>10</v>
      </c>
      <c r="AD166" s="37">
        <f>INT((INDEX([3]标准单位!$J$2:$J$201,MATCH($AC166,[3]标准单位!$A$2:$A$201,0))*AE166)/(1-AE166))</f>
        <v>0</v>
      </c>
      <c r="AE166" s="37">
        <f t="shared" si="163"/>
        <v>0</v>
      </c>
      <c r="AF166" s="83">
        <f>AG166/AG$4</f>
        <v>0.69168953999801597</v>
      </c>
      <c r="AG166" s="37">
        <f t="shared" ref="AG166" si="164">(Q166/AM166*1000+IF(AN166&lt;&gt;"",R166/AN166*1000,0)+S166/3+T166/5)/AH166</f>
        <v>99.6</v>
      </c>
      <c r="AH166" s="37">
        <f t="array" ref="AH166">INDEX([4]Sheet1!H$2:H$36,MATCH($H166,[4]Sheet1!$A$2:$A$36,0))</f>
        <v>6</v>
      </c>
      <c r="AI166">
        <f>INDEX([4]Sheet1!T$2:T$36,MATCH($H166,[4]Sheet1!$A$2:$A$36,0))</f>
        <v>0</v>
      </c>
      <c r="AJ166">
        <f>INDEX([4]Sheet1!U$2:U$36,MATCH($H166,[4]Sheet1!$A$2:$A$36,0))</f>
        <v>12</v>
      </c>
      <c r="AK166">
        <f>INDEX([4]Sheet1!V$2:V$36,MATCH($H166,[4]Sheet1!$A$2:$A$36,0))</f>
        <v>0</v>
      </c>
      <c r="AL166">
        <f>INDEX([4]Sheet1!W$2:W$36,MATCH($H166,[4]Sheet1!$A$2:$A$36,0))</f>
        <v>166.666666666667</v>
      </c>
      <c r="AM166" s="2">
        <f>INDEX([4]Sheet1!N$2:N$36,MATCH($H166,[4]Sheet1!$A$2:$A$36,0))</f>
        <v>3000</v>
      </c>
      <c r="AN166" s="2" t="str">
        <f>INDEX([4]Sheet1!O$2:O$36,MATCH($H166,[4]Sheet1!$A$2:$A$36,0))</f>
        <v/>
      </c>
    </row>
    <row r="167" spans="1:40" ht="14.25">
      <c r="A167" s="67">
        <v>1010</v>
      </c>
      <c r="B167" s="73">
        <v>2</v>
      </c>
      <c r="C167" s="78" t="str">
        <f t="shared" si="128"/>
        <v>{10112,5},{21010,5}</v>
      </c>
      <c r="D167" s="78">
        <v>5000</v>
      </c>
      <c r="E167" s="79">
        <v>20</v>
      </c>
      <c r="F167" s="78" t="str">
        <f t="shared" si="129"/>
        <v>{1,2052},{2,1234},{6,349}</v>
      </c>
      <c r="G167" s="78">
        <f t="shared" si="162"/>
        <v>1</v>
      </c>
      <c r="H167" s="67" t="s">
        <v>221</v>
      </c>
      <c r="I167" s="37">
        <f t="array" ref="I167">INDEX([1]英雄界面!$I$4:$I$41,MATCH(A167,[1]英雄界面!$A$4:$A$41,0))</f>
        <v>95</v>
      </c>
      <c r="J167" s="37">
        <f t="shared" si="161"/>
        <v>1</v>
      </c>
      <c r="K167" s="37">
        <f>CHOOSE(J167,INDEX([2]勋章!$I$7:$I$24,MATCH($B167,[2]勋章!$G$7:$G$24,0)),INDEX([2]勋章!$M$7:$M$24,MATCH($B167,[2]勋章!$G$7:$G$24,0)),INDEX([2]勋章!$P$7:$P$24,MATCH($B167,[2]勋章!$G$7:$G$24,0)),INDEX([2]勋章!$S$7:$S$24,MATCH($B167,[2]勋章!$G$7:$G$24,0)))</f>
        <v>10112</v>
      </c>
      <c r="L167" s="37">
        <f t="array" ref="L167">INDEX([2]图纸掉落!$H$4:$H$38,MATCH(H167,[2]图纸掉落!$G$4:$G$38,0))</f>
        <v>21010</v>
      </c>
      <c r="M167" s="37">
        <f t="shared" si="152"/>
        <v>5</v>
      </c>
      <c r="N167" s="37">
        <f t="shared" si="149"/>
        <v>5</v>
      </c>
      <c r="O167" s="47">
        <f>INDEX([1]英雄界面!$J$4:$J$41,MATCH(A167,[1]英雄界面!$A$4:$A$41,0))/2</f>
        <v>3.5</v>
      </c>
      <c r="P167" s="37">
        <f t="shared" si="150"/>
        <v>1.5</v>
      </c>
      <c r="Q167" s="37">
        <f>INT(INDEX([1]等级属性!B$4:B$203,MATCH($AC167,[1]等级属性!$A$4:$A$203,0))*V167/10000)</f>
        <v>823</v>
      </c>
      <c r="R167" s="37">
        <f>INT(INDEX([1]等级属性!C$4:C$203,MATCH($AC167,[1]等级属性!$A$4:$A$203,0))*W167/10000)</f>
        <v>0</v>
      </c>
      <c r="S167" s="37">
        <f>INT(INDEX([1]等级属性!D$4:D$203,MATCH($AC167,[1]等级属性!$A$4:$A$203,0))*X167/10000)</f>
        <v>1368</v>
      </c>
      <c r="T167" s="37">
        <f>INT(INDEX([1]等级属性!E$4:E$203,MATCH($AC167,[1]等级属性!$A$4:$A$203,0))*Y167/10000)</f>
        <v>233</v>
      </c>
      <c r="U167" s="37"/>
      <c r="V167" s="37">
        <f t="array" ref="V167">INDEX(单位特点规划!D$2:D$37,MATCH($A167,单位特点规划!$A$2:$A$37,0))</f>
        <v>48700</v>
      </c>
      <c r="W167" s="37">
        <f t="array" ref="W167">INDEX(单位特点规划!E$2:E$37,MATCH($A167,单位特点规划!$A$2:$A$37,0))</f>
        <v>0</v>
      </c>
      <c r="X167" s="37">
        <f t="array" ref="X167">INDEX(单位特点规划!F$2:F$37,MATCH($A167,单位特点规划!$A$2:$A$37,0))</f>
        <v>27000</v>
      </c>
      <c r="Y167" s="37">
        <f t="array" ref="Y167">INDEX(单位特点规划!G$2:G$37,MATCH($A167,单位特点规划!$A$2:$A$37,0))</f>
        <v>20100</v>
      </c>
      <c r="Z167" s="37"/>
      <c r="AA167" s="37">
        <f t="shared" ref="AA167" si="165">1/3.85</f>
        <v>0.25974025974025999</v>
      </c>
      <c r="AB167" s="37">
        <f>INT(INDEX([3]进阶属性!$C$2:$C$19,MATCH(B167,[3]进阶属性!$A$2:$A$19,0))/2*AH167)</f>
        <v>1170</v>
      </c>
      <c r="AC167" s="37">
        <f t="shared" si="151"/>
        <v>20</v>
      </c>
      <c r="AD167" s="37">
        <f>INT((INDEX([3]标准单位!$J$2:$J$201,MATCH($AC167,[3]标准单位!$A$2:$A$201,0))*AE167)/(1-AE167))</f>
        <v>0</v>
      </c>
      <c r="AE167" s="37">
        <f t="shared" si="163"/>
        <v>0</v>
      </c>
      <c r="AF167" s="83">
        <f>AG167/AG$5</f>
        <v>0.691591003501276</v>
      </c>
      <c r="AG167" s="37">
        <f t="shared" ref="AG167" si="166">(Q167/AM167*1000+IF(AN167&lt;&gt;"",R167/AN167*1000,0)+S167/3+T167/5)/AH167</f>
        <v>129.48888888888899</v>
      </c>
      <c r="AH167" s="37">
        <f t="array" ref="AH167">INDEX([4]Sheet1!H$2:H$36,MATCH($H167,[4]Sheet1!$A$2:$A$36,0))</f>
        <v>6</v>
      </c>
      <c r="AI167">
        <f>INDEX([4]Sheet1!T$2:T$36,MATCH($H167,[4]Sheet1!$A$2:$A$36,0))</f>
        <v>0</v>
      </c>
      <c r="AJ167">
        <f>INDEX([4]Sheet1!U$2:U$36,MATCH($H167,[4]Sheet1!$A$2:$A$36,0))</f>
        <v>12</v>
      </c>
      <c r="AK167">
        <f>INDEX([4]Sheet1!V$2:V$36,MATCH($H167,[4]Sheet1!$A$2:$A$36,0))</f>
        <v>0</v>
      </c>
      <c r="AL167">
        <f>INDEX([4]Sheet1!W$2:W$36,MATCH($H167,[4]Sheet1!$A$2:$A$36,0))</f>
        <v>166.666666666667</v>
      </c>
      <c r="AM167" s="2">
        <f>INDEX([4]Sheet1!N$2:N$36,MATCH($H167,[4]Sheet1!$A$2:$A$36,0))</f>
        <v>3000</v>
      </c>
      <c r="AN167" s="2" t="str">
        <f>INDEX([4]Sheet1!O$2:O$36,MATCH($H167,[4]Sheet1!$A$2:$A$36,0))</f>
        <v/>
      </c>
    </row>
    <row r="168" spans="1:40" ht="14.25">
      <c r="A168" s="67">
        <v>1010</v>
      </c>
      <c r="B168" s="73">
        <v>3</v>
      </c>
      <c r="C168" s="78" t="str">
        <f t="shared" si="128"/>
        <v>{10113,7},{21010,8}</v>
      </c>
      <c r="D168" s="78">
        <v>10000</v>
      </c>
      <c r="E168" s="79">
        <v>25</v>
      </c>
      <c r="F168" s="78" t="str">
        <f t="shared" si="129"/>
        <v>{1,2482},{2,1492},{6,427}</v>
      </c>
      <c r="G168" s="78">
        <f t="shared" si="162"/>
        <v>1</v>
      </c>
      <c r="H168" s="67" t="s">
        <v>221</v>
      </c>
      <c r="I168" s="37">
        <f t="array" ref="I168">INDEX([1]英雄界面!$I$4:$I$41,MATCH(A168,[1]英雄界面!$A$4:$A$41,0))</f>
        <v>95</v>
      </c>
      <c r="J168" s="37">
        <f t="shared" si="161"/>
        <v>1</v>
      </c>
      <c r="K168" s="37">
        <f>CHOOSE(J168,INDEX([2]勋章!$I$7:$I$24,MATCH($B168,[2]勋章!$G$7:$G$24,0)),INDEX([2]勋章!$M$7:$M$24,MATCH($B168,[2]勋章!$G$7:$G$24,0)),INDEX([2]勋章!$P$7:$P$24,MATCH($B168,[2]勋章!$G$7:$G$24,0)),INDEX([2]勋章!$S$7:$S$24,MATCH($B168,[2]勋章!$G$7:$G$24,0)))</f>
        <v>10113</v>
      </c>
      <c r="L168" s="37">
        <f t="array" ref="L168">INDEX([2]图纸掉落!$H$4:$H$38,MATCH(H168,[2]图纸掉落!$G$4:$G$38,0))</f>
        <v>21010</v>
      </c>
      <c r="M168" s="37">
        <f t="shared" si="152"/>
        <v>7</v>
      </c>
      <c r="N168" s="37">
        <f t="shared" si="149"/>
        <v>8</v>
      </c>
      <c r="O168" s="47">
        <f>INDEX([1]英雄界面!$J$4:$J$41,MATCH(A168,[1]英雄界面!$A$4:$A$41,0))/2</f>
        <v>3.5</v>
      </c>
      <c r="P168" s="37">
        <f t="shared" si="150"/>
        <v>1.4</v>
      </c>
      <c r="Q168" s="37">
        <f>INT(INDEX([1]等级属性!B$4:B$203,MATCH($AC168,[1]等级属性!$A$4:$A$203,0))*V168/10000)</f>
        <v>1066</v>
      </c>
      <c r="R168" s="37">
        <f>INT(INDEX([1]等级属性!C$4:C$203,MATCH($AC168,[1]等级属性!$A$4:$A$203,0))*W168/10000)</f>
        <v>0</v>
      </c>
      <c r="S168" s="37">
        <f>INT(INDEX([1]等级属性!D$4:D$203,MATCH($AC168,[1]等级属性!$A$4:$A$203,0))*X168/10000)</f>
        <v>1773</v>
      </c>
      <c r="T168" s="37">
        <f>INT(INDEX([1]等级属性!E$4:E$203,MATCH($AC168,[1]等级属性!$A$4:$A$203,0))*Y168/10000)</f>
        <v>305</v>
      </c>
      <c r="U168" s="37"/>
      <c r="V168" s="37">
        <f t="array" ref="V168">INDEX(单位特点规划!D$2:D$37,MATCH($A168,单位特点规划!$A$2:$A$37,0))</f>
        <v>48700</v>
      </c>
      <c r="W168" s="37">
        <f t="array" ref="W168">INDEX(单位特点规划!E$2:E$37,MATCH($A168,单位特点规划!$A$2:$A$37,0))</f>
        <v>0</v>
      </c>
      <c r="X168" s="37">
        <f t="array" ref="X168">INDEX(单位特点规划!F$2:F$37,MATCH($A168,单位特点规划!$A$2:$A$37,0))</f>
        <v>27000</v>
      </c>
      <c r="Y168" s="37">
        <f t="array" ref="Y168">INDEX(单位特点规划!G$2:G$37,MATCH($A168,单位特点规划!$A$2:$A$37,0))</f>
        <v>20100</v>
      </c>
      <c r="Z168" s="37"/>
      <c r="AA168" s="37">
        <f t="shared" ref="AA168" si="167">1/3.85</f>
        <v>0.25974025974025999</v>
      </c>
      <c r="AB168" s="37">
        <f>INT(INDEX([3]进阶属性!$C$2:$C$19,MATCH(B168,[3]进阶属性!$A$2:$A$19,0))/2*AH168)</f>
        <v>1521</v>
      </c>
      <c r="AC168" s="37">
        <f t="shared" si="151"/>
        <v>30</v>
      </c>
      <c r="AD168" s="37">
        <f>INT((INDEX([3]标准单位!$J$2:$J$201,MATCH($AC168,[3]标准单位!$A$2:$A$201,0))*AE168)/(1-AE168))</f>
        <v>0</v>
      </c>
      <c r="AE168" s="37">
        <f t="shared" si="163"/>
        <v>0</v>
      </c>
      <c r="AF168" s="83">
        <f>AG168/AG$6</f>
        <v>0.69048131972868998</v>
      </c>
      <c r="AG168" s="37">
        <f t="shared" ref="AG168:AG196" si="168">(Q168/AM168*1000+IF(AN168&lt;&gt;"",R168/AN168*1000,0)+S168/3+T168/5)/AH168</f>
        <v>167.888888888889</v>
      </c>
      <c r="AH168" s="37">
        <f t="array" ref="AH168">INDEX([4]Sheet1!H$2:H$36,MATCH($H168,[4]Sheet1!$A$2:$A$36,0))</f>
        <v>6</v>
      </c>
      <c r="AI168">
        <f>INDEX([4]Sheet1!T$2:T$36,MATCH($H168,[4]Sheet1!$A$2:$A$36,0))</f>
        <v>0</v>
      </c>
      <c r="AJ168">
        <f>INDEX([4]Sheet1!U$2:U$36,MATCH($H168,[4]Sheet1!$A$2:$A$36,0))</f>
        <v>12</v>
      </c>
      <c r="AK168">
        <f>INDEX([4]Sheet1!V$2:V$36,MATCH($H168,[4]Sheet1!$A$2:$A$36,0))</f>
        <v>0</v>
      </c>
      <c r="AL168">
        <f>INDEX([4]Sheet1!W$2:W$36,MATCH($H168,[4]Sheet1!$A$2:$A$36,0))</f>
        <v>166.666666666667</v>
      </c>
      <c r="AM168" s="2">
        <f>INDEX([4]Sheet1!N$2:N$36,MATCH($H168,[4]Sheet1!$A$2:$A$36,0))</f>
        <v>3000</v>
      </c>
      <c r="AN168" s="2" t="str">
        <f>INDEX([4]Sheet1!O$2:O$36,MATCH($H168,[4]Sheet1!$A$2:$A$36,0))</f>
        <v/>
      </c>
    </row>
    <row r="169" spans="1:40" ht="14.25">
      <c r="A169" s="67">
        <v>1010</v>
      </c>
      <c r="B169" s="73">
        <v>4</v>
      </c>
      <c r="C169" s="78" t="str">
        <f t="shared" si="128"/>
        <v>{10114,10},{21010,12}</v>
      </c>
      <c r="D169" s="78">
        <v>80000</v>
      </c>
      <c r="E169" s="79">
        <v>29</v>
      </c>
      <c r="F169" s="78" t="str">
        <f t="shared" si="129"/>
        <v>{1,2642},{2,1588},{6,448}</v>
      </c>
      <c r="G169" s="78">
        <f t="shared" si="162"/>
        <v>1</v>
      </c>
      <c r="H169" s="67" t="s">
        <v>221</v>
      </c>
      <c r="I169" s="37">
        <f t="array" ref="I169">INDEX([1]英雄界面!$I$4:$I$41,MATCH(A169,[1]英雄界面!$A$4:$A$41,0))</f>
        <v>95</v>
      </c>
      <c r="J169" s="37">
        <f t="shared" si="161"/>
        <v>1</v>
      </c>
      <c r="K169" s="37">
        <f>CHOOSE(J169,INDEX([2]勋章!$I$7:$I$24,MATCH($B169,[2]勋章!$G$7:$G$24,0)),INDEX([2]勋章!$M$7:$M$24,MATCH($B169,[2]勋章!$G$7:$G$24,0)),INDEX([2]勋章!$P$7:$P$24,MATCH($B169,[2]勋章!$G$7:$G$24,0)),INDEX([2]勋章!$S$7:$S$24,MATCH($B169,[2]勋章!$G$7:$G$24,0)))</f>
        <v>10114</v>
      </c>
      <c r="L169" s="37">
        <f t="array" ref="L169">INDEX([2]图纸掉落!$H$4:$H$38,MATCH(H169,[2]图纸掉落!$G$4:$G$38,0))</f>
        <v>21010</v>
      </c>
      <c r="M169" s="37">
        <f t="shared" si="152"/>
        <v>10</v>
      </c>
      <c r="N169" s="37">
        <f t="shared" si="149"/>
        <v>12</v>
      </c>
      <c r="O169" s="47">
        <f>INDEX([1]英雄界面!$J$4:$J$41,MATCH(A169,[1]英雄界面!$A$4:$A$41,0))/2</f>
        <v>3.5</v>
      </c>
      <c r="P169" s="37">
        <f t="shared" si="150"/>
        <v>1.3</v>
      </c>
      <c r="Q169" s="37">
        <f>INT(INDEX([1]等级属性!B$4:B$203,MATCH($AC169,[1]等级属性!$A$4:$A$203,0))*V169/10000)</f>
        <v>1222</v>
      </c>
      <c r="R169" s="37">
        <f>INT(INDEX([1]等级属性!C$4:C$203,MATCH($AC169,[1]等级属性!$A$4:$A$203,0))*W169/10000)</f>
        <v>0</v>
      </c>
      <c r="S169" s="37">
        <f>INT(INDEX([1]等级属性!D$4:D$203,MATCH($AC169,[1]等级属性!$A$4:$A$203,0))*X169/10000)</f>
        <v>2033</v>
      </c>
      <c r="T169" s="37">
        <f>INT(INDEX([1]等级属性!E$4:E$203,MATCH($AC169,[1]等级属性!$A$4:$A$203,0))*Y169/10000)</f>
        <v>345</v>
      </c>
      <c r="U169" s="37"/>
      <c r="V169" s="37">
        <f t="array" ref="V169">INDEX(单位特点规划!D$2:D$37,MATCH($A169,单位特点规划!$A$2:$A$37,0))</f>
        <v>48700</v>
      </c>
      <c r="W169" s="37">
        <f t="array" ref="W169">INDEX(单位特点规划!E$2:E$37,MATCH($A169,单位特点规划!$A$2:$A$37,0))</f>
        <v>0</v>
      </c>
      <c r="X169" s="37">
        <f t="array" ref="X169">INDEX(单位特点规划!F$2:F$37,MATCH($A169,单位特点规划!$A$2:$A$37,0))</f>
        <v>27000</v>
      </c>
      <c r="Y169" s="37">
        <f t="array" ref="Y169">INDEX(单位特点规划!G$2:G$37,MATCH($A169,单位特点规划!$A$2:$A$37,0))</f>
        <v>20100</v>
      </c>
      <c r="Z169" s="37"/>
      <c r="AA169" s="37">
        <f t="shared" ref="AA169" si="169">1/3.85</f>
        <v>0.25974025974025999</v>
      </c>
      <c r="AB169" s="37">
        <f>INT(INDEX([3]进阶属性!$C$2:$C$19,MATCH(B169,[3]进阶属性!$A$2:$A$19,0))/2*AH169)</f>
        <v>1971</v>
      </c>
      <c r="AC169" s="37">
        <f t="shared" si="151"/>
        <v>35</v>
      </c>
      <c r="AD169" s="37">
        <f>INT((INDEX([3]标准单位!$J$2:$J$201,MATCH($AC169,[3]标准单位!$A$2:$A$201,0))*AE169)/(1-AE169))</f>
        <v>0</v>
      </c>
      <c r="AE169" s="37">
        <f t="shared" si="163"/>
        <v>0</v>
      </c>
      <c r="AF169" s="83">
        <f>AG169/AG$7</f>
        <v>0.69104160963591599</v>
      </c>
      <c r="AG169" s="37">
        <f t="shared" si="168"/>
        <v>192.333333333333</v>
      </c>
      <c r="AH169" s="37">
        <f t="array" ref="AH169">INDEX([4]Sheet1!H$2:H$36,MATCH($H169,[4]Sheet1!$A$2:$A$36,0))</f>
        <v>6</v>
      </c>
      <c r="AI169">
        <f>INDEX([4]Sheet1!T$2:T$36,MATCH($H169,[4]Sheet1!$A$2:$A$36,0))</f>
        <v>0</v>
      </c>
      <c r="AJ169">
        <f>INDEX([4]Sheet1!U$2:U$36,MATCH($H169,[4]Sheet1!$A$2:$A$36,0))</f>
        <v>12</v>
      </c>
      <c r="AK169">
        <f>INDEX([4]Sheet1!V$2:V$36,MATCH($H169,[4]Sheet1!$A$2:$A$36,0))</f>
        <v>0</v>
      </c>
      <c r="AL169">
        <f>INDEX([4]Sheet1!W$2:W$36,MATCH($H169,[4]Sheet1!$A$2:$A$36,0))</f>
        <v>166.666666666667</v>
      </c>
      <c r="AM169" s="2">
        <f>INDEX([4]Sheet1!N$2:N$36,MATCH($H169,[4]Sheet1!$A$2:$A$36,0))</f>
        <v>3000</v>
      </c>
      <c r="AN169" s="2" t="str">
        <f>INDEX([4]Sheet1!O$2:O$36,MATCH($H169,[4]Sheet1!$A$2:$A$36,0))</f>
        <v/>
      </c>
    </row>
    <row r="170" spans="1:40" ht="14.25">
      <c r="A170" s="67">
        <v>1010</v>
      </c>
      <c r="B170" s="73">
        <v>5</v>
      </c>
      <c r="C170" s="78" t="str">
        <f t="shared" si="128"/>
        <v>{10115,15},{21010,15}</v>
      </c>
      <c r="D170" s="78">
        <v>150000</v>
      </c>
      <c r="E170" s="79">
        <v>39</v>
      </c>
      <c r="F170" s="78" t="str">
        <f t="shared" si="129"/>
        <v>{1,2760},{2,1659},{6,469}</v>
      </c>
      <c r="G170" s="78">
        <f t="shared" si="162"/>
        <v>1</v>
      </c>
      <c r="H170" s="67" t="s">
        <v>221</v>
      </c>
      <c r="I170" s="37">
        <f t="array" ref="I170">INDEX([1]英雄界面!$I$4:$I$41,MATCH(A170,[1]英雄界面!$A$4:$A$41,0))</f>
        <v>95</v>
      </c>
      <c r="J170" s="37">
        <f t="shared" si="161"/>
        <v>1</v>
      </c>
      <c r="K170" s="37">
        <f>CHOOSE(J170,INDEX([2]勋章!$I$7:$I$24,MATCH($B170,[2]勋章!$G$7:$G$24,0)),INDEX([2]勋章!$M$7:$M$24,MATCH($B170,[2]勋章!$G$7:$G$24,0)),INDEX([2]勋章!$P$7:$P$24,MATCH($B170,[2]勋章!$G$7:$G$24,0)),INDEX([2]勋章!$S$7:$S$24,MATCH($B170,[2]勋章!$G$7:$G$24,0)))</f>
        <v>10115</v>
      </c>
      <c r="L170" s="37">
        <f t="array" ref="L170">INDEX([2]图纸掉落!$H$4:$H$38,MATCH(H170,[2]图纸掉落!$G$4:$G$38,0))</f>
        <v>21010</v>
      </c>
      <c r="M170" s="37">
        <f t="shared" si="152"/>
        <v>15</v>
      </c>
      <c r="N170" s="37">
        <f t="shared" si="149"/>
        <v>15</v>
      </c>
      <c r="O170" s="47">
        <f>INDEX([1]英雄界面!$J$4:$J$41,MATCH(A170,[1]英雄界面!$A$4:$A$41,0))/2</f>
        <v>3.5</v>
      </c>
      <c r="P170" s="37">
        <f t="shared" si="150"/>
        <v>1.2</v>
      </c>
      <c r="Q170" s="37">
        <f>INT(INDEX([1]等级属性!B$4:B$203,MATCH($AC170,[1]等级属性!$A$4:$A$203,0))*V170/10000)</f>
        <v>1383</v>
      </c>
      <c r="R170" s="37">
        <f>INT(INDEX([1]等级属性!C$4:C$203,MATCH($AC170,[1]等级属性!$A$4:$A$203,0))*W170/10000)</f>
        <v>0</v>
      </c>
      <c r="S170" s="37">
        <f>INT(INDEX([1]等级属性!D$4:D$203,MATCH($AC170,[1]等级属性!$A$4:$A$203,0))*X170/10000)</f>
        <v>2300</v>
      </c>
      <c r="T170" s="37">
        <f>INT(INDEX([1]等级属性!E$4:E$203,MATCH($AC170,[1]等级属性!$A$4:$A$203,0))*Y170/10000)</f>
        <v>391</v>
      </c>
      <c r="U170" s="37"/>
      <c r="V170" s="37">
        <f t="array" ref="V170">INDEX(单位特点规划!D$2:D$37,MATCH($A170,单位特点规划!$A$2:$A$37,0))</f>
        <v>48700</v>
      </c>
      <c r="W170" s="37">
        <f t="array" ref="W170">INDEX(单位特点规划!E$2:E$37,MATCH($A170,单位特点规划!$A$2:$A$37,0))</f>
        <v>0</v>
      </c>
      <c r="X170" s="37">
        <f t="array" ref="X170">INDEX(单位特点规划!F$2:F$37,MATCH($A170,单位特点规划!$A$2:$A$37,0))</f>
        <v>27000</v>
      </c>
      <c r="Y170" s="37">
        <f t="array" ref="Y170">INDEX(单位特点规划!G$2:G$37,MATCH($A170,单位特点规划!$A$2:$A$37,0))</f>
        <v>20100</v>
      </c>
      <c r="Z170" s="37"/>
      <c r="AA170" s="37">
        <f t="shared" ref="AA170" si="170">1/3.85</f>
        <v>0.25974025974025999</v>
      </c>
      <c r="AB170" s="37">
        <f>INT(INDEX([3]进阶属性!$C$2:$C$19,MATCH(B170,[3]进阶属性!$A$2:$A$19,0))/2*AH170)</f>
        <v>2556</v>
      </c>
      <c r="AC170" s="37">
        <f t="shared" si="151"/>
        <v>40</v>
      </c>
      <c r="AD170" s="37">
        <f>INT((INDEX([3]标准单位!$J$2:$J$201,MATCH($AC170,[3]标准单位!$A$2:$A$201,0))*AE170)/(1-AE170))</f>
        <v>0</v>
      </c>
      <c r="AE170" s="37">
        <f t="shared" si="163"/>
        <v>0</v>
      </c>
      <c r="AF170" s="83">
        <f>AG170/AG$8</f>
        <v>0.69114370684006199</v>
      </c>
      <c r="AG170" s="37">
        <f t="shared" si="168"/>
        <v>217.64444444444399</v>
      </c>
      <c r="AH170" s="37">
        <f t="array" ref="AH170">INDEX([4]Sheet1!H$2:H$36,MATCH($H170,[4]Sheet1!$A$2:$A$36,0))</f>
        <v>6</v>
      </c>
      <c r="AI170">
        <f>INDEX([4]Sheet1!T$2:T$36,MATCH($H170,[4]Sheet1!$A$2:$A$36,0))</f>
        <v>0</v>
      </c>
      <c r="AJ170">
        <f>INDEX([4]Sheet1!U$2:U$36,MATCH($H170,[4]Sheet1!$A$2:$A$36,0))</f>
        <v>12</v>
      </c>
      <c r="AK170">
        <f>INDEX([4]Sheet1!V$2:V$36,MATCH($H170,[4]Sheet1!$A$2:$A$36,0))</f>
        <v>0</v>
      </c>
      <c r="AL170">
        <f>INDEX([4]Sheet1!W$2:W$36,MATCH($H170,[4]Sheet1!$A$2:$A$36,0))</f>
        <v>166.666666666667</v>
      </c>
      <c r="AM170" s="2">
        <f>INDEX([4]Sheet1!N$2:N$36,MATCH($H170,[4]Sheet1!$A$2:$A$36,0))</f>
        <v>3000</v>
      </c>
      <c r="AN170" s="2" t="str">
        <f>INDEX([4]Sheet1!O$2:O$36,MATCH($H170,[4]Sheet1!$A$2:$A$36,0))</f>
        <v/>
      </c>
    </row>
    <row r="171" spans="1:40" ht="14.25">
      <c r="A171" s="67">
        <v>1010</v>
      </c>
      <c r="B171" s="73">
        <v>6</v>
      </c>
      <c r="C171" s="78" t="str">
        <f t="shared" si="128"/>
        <v>{10116,20},{21010,16}</v>
      </c>
      <c r="D171" s="78">
        <v>250000</v>
      </c>
      <c r="E171" s="79">
        <v>44</v>
      </c>
      <c r="F171" s="78" t="str">
        <f t="shared" si="129"/>
        <v>{1,2904},{2,1745},{6,497}</v>
      </c>
      <c r="G171" s="78">
        <f t="shared" si="162"/>
        <v>1</v>
      </c>
      <c r="H171" s="67" t="s">
        <v>221</v>
      </c>
      <c r="I171" s="37">
        <f t="array" ref="I171">INDEX([1]英雄界面!$I$4:$I$41,MATCH(A171,[1]英雄界面!$A$4:$A$41,0))</f>
        <v>95</v>
      </c>
      <c r="J171" s="37">
        <f t="shared" si="161"/>
        <v>1</v>
      </c>
      <c r="K171" s="37">
        <f>CHOOSE(J171,INDEX([2]勋章!$I$7:$I$24,MATCH($B171,[2]勋章!$G$7:$G$24,0)),INDEX([2]勋章!$M$7:$M$24,MATCH($B171,[2]勋章!$G$7:$G$24,0)),INDEX([2]勋章!$P$7:$P$24,MATCH($B171,[2]勋章!$G$7:$G$24,0)),INDEX([2]勋章!$S$7:$S$24,MATCH($B171,[2]勋章!$G$7:$G$24,0)))</f>
        <v>10116</v>
      </c>
      <c r="L171" s="37">
        <f t="array" ref="L171">INDEX([2]图纸掉落!$H$4:$H$38,MATCH(H171,[2]图纸掉落!$G$4:$G$38,0))</f>
        <v>21010</v>
      </c>
      <c r="M171" s="37">
        <f t="shared" si="152"/>
        <v>20</v>
      </c>
      <c r="N171" s="37">
        <f t="shared" si="149"/>
        <v>16</v>
      </c>
      <c r="O171" s="47">
        <f>INDEX([1]英雄界面!$J$4:$J$41,MATCH(A171,[1]英雄界面!$A$4:$A$41,0))/2</f>
        <v>3.5</v>
      </c>
      <c r="P171" s="37">
        <f t="shared" si="150"/>
        <v>1.1000000000000001</v>
      </c>
      <c r="Q171" s="37">
        <f>INT(INDEX([1]等级属性!B$4:B$203,MATCH($AC171,[1]等级属性!$A$4:$A$203,0))*V171/10000)</f>
        <v>1587</v>
      </c>
      <c r="R171" s="37">
        <f>INT(INDEX([1]等级属性!C$4:C$203,MATCH($AC171,[1]等级属性!$A$4:$A$203,0))*W171/10000)</f>
        <v>0</v>
      </c>
      <c r="S171" s="37">
        <f>INT(INDEX([1]等级属性!D$4:D$203,MATCH($AC171,[1]等级属性!$A$4:$A$203,0))*X171/10000)</f>
        <v>2640</v>
      </c>
      <c r="T171" s="37">
        <f>INT(INDEX([1]等级属性!E$4:E$203,MATCH($AC171,[1]等级属性!$A$4:$A$203,0))*Y171/10000)</f>
        <v>452</v>
      </c>
      <c r="U171" s="37"/>
      <c r="V171" s="37">
        <f t="array" ref="V171">INDEX(单位特点规划!D$2:D$37,MATCH($A171,单位特点规划!$A$2:$A$37,0))</f>
        <v>48700</v>
      </c>
      <c r="W171" s="37">
        <f t="array" ref="W171">INDEX(单位特点规划!E$2:E$37,MATCH($A171,单位特点规划!$A$2:$A$37,0))</f>
        <v>0</v>
      </c>
      <c r="X171" s="37">
        <f t="array" ref="X171">INDEX(单位特点规划!F$2:F$37,MATCH($A171,单位特点规划!$A$2:$A$37,0))</f>
        <v>27000</v>
      </c>
      <c r="Y171" s="37">
        <f t="array" ref="Y171">INDEX(单位特点规划!G$2:G$37,MATCH($A171,单位特点规划!$A$2:$A$37,0))</f>
        <v>20100</v>
      </c>
      <c r="Z171" s="37"/>
      <c r="AA171" s="37">
        <f t="shared" ref="AA171:AA176" si="171">1/3.85</f>
        <v>0.25974025974025999</v>
      </c>
      <c r="AB171" s="37">
        <f>INT(INDEX([3]进阶属性!$C$2:$C$19,MATCH(B171,[3]进阶属性!$A$2:$A$19,0))/2*AH171)</f>
        <v>3321</v>
      </c>
      <c r="AC171" s="37">
        <f t="shared" si="151"/>
        <v>45</v>
      </c>
      <c r="AD171" s="37">
        <f>INT((INDEX([3]标准单位!$J$2:$J$201,MATCH($AC171,[3]标准单位!$A$2:$A$201,0))*AE171)/(1-AE171))</f>
        <v>0</v>
      </c>
      <c r="AE171" s="37">
        <f t="shared" si="163"/>
        <v>0</v>
      </c>
      <c r="AF171" s="83">
        <f>AG171/AG$9</f>
        <v>0.69064038112283799</v>
      </c>
      <c r="AG171" s="37">
        <f t="shared" si="168"/>
        <v>249.9</v>
      </c>
      <c r="AH171" s="37">
        <f t="array" ref="AH171">INDEX([4]Sheet1!H$2:H$36,MATCH($H171,[4]Sheet1!$A$2:$A$36,0))</f>
        <v>6</v>
      </c>
      <c r="AI171">
        <f>INDEX([4]Sheet1!T$2:T$36,MATCH($H171,[4]Sheet1!$A$2:$A$36,0))</f>
        <v>0</v>
      </c>
      <c r="AJ171">
        <f>INDEX([4]Sheet1!U$2:U$36,MATCH($H171,[4]Sheet1!$A$2:$A$36,0))</f>
        <v>12</v>
      </c>
      <c r="AK171">
        <f>INDEX([4]Sheet1!V$2:V$36,MATCH($H171,[4]Sheet1!$A$2:$A$36,0))</f>
        <v>0</v>
      </c>
      <c r="AL171">
        <f>INDEX([4]Sheet1!W$2:W$36,MATCH($H171,[4]Sheet1!$A$2:$A$36,0))</f>
        <v>166.666666666667</v>
      </c>
      <c r="AM171" s="2">
        <f>INDEX([4]Sheet1!N$2:N$36,MATCH($H171,[4]Sheet1!$A$2:$A$36,0))</f>
        <v>3000</v>
      </c>
      <c r="AN171" s="2" t="str">
        <f>INDEX([4]Sheet1!O$2:O$36,MATCH($H171,[4]Sheet1!$A$2:$A$36,0))</f>
        <v/>
      </c>
    </row>
    <row r="172" spans="1:40" ht="14.25">
      <c r="A172" s="67">
        <v>1010</v>
      </c>
      <c r="B172" s="73">
        <v>7</v>
      </c>
      <c r="C172" s="78" t="str">
        <f t="shared" si="128"/>
        <v>{10117,22},{21010,26}</v>
      </c>
      <c r="D172" s="78">
        <v>300000</v>
      </c>
      <c r="E172" s="79">
        <v>49</v>
      </c>
      <c r="F172" s="78" t="str">
        <f t="shared" si="129"/>
        <v>{1,2988},{2,1797},{6,514}</v>
      </c>
      <c r="G172" s="78">
        <f t="shared" si="162"/>
        <v>1</v>
      </c>
      <c r="H172" s="67" t="s">
        <v>221</v>
      </c>
      <c r="I172" s="37">
        <f t="array" ref="I172">INDEX([1]英雄界面!$I$4:$I$41,MATCH(A172,[1]英雄界面!$A$4:$A$41,0))</f>
        <v>95</v>
      </c>
      <c r="J172" s="37">
        <f t="shared" si="161"/>
        <v>1</v>
      </c>
      <c r="K172" s="37">
        <f>CHOOSE(J172,INDEX([2]勋章!$I$7:$I$24,MATCH($B172,[2]勋章!$G$7:$G$24,0)),INDEX([2]勋章!$M$7:$M$24,MATCH($B172,[2]勋章!$G$7:$G$24,0)),INDEX([2]勋章!$P$7:$P$24,MATCH($B172,[2]勋章!$G$7:$G$24,0)),INDEX([2]勋章!$S$7:$S$24,MATCH($B172,[2]勋章!$G$7:$G$24,0)))</f>
        <v>10117</v>
      </c>
      <c r="L172" s="37">
        <f t="array" ref="L172">INDEX([2]图纸掉落!$H$4:$H$38,MATCH(H172,[2]图纸掉落!$G$4:$G$38,0))</f>
        <v>21010</v>
      </c>
      <c r="M172" s="37">
        <f t="shared" ref="M172" si="172">M154</f>
        <v>22</v>
      </c>
      <c r="N172" s="37">
        <f t="shared" si="149"/>
        <v>26</v>
      </c>
      <c r="O172" s="47">
        <f>INDEX([1]英雄界面!$J$4:$J$41,MATCH(A172,[1]英雄界面!$A$4:$A$41,0))/2</f>
        <v>3.5</v>
      </c>
      <c r="P172" s="37">
        <f t="shared" si="150"/>
        <v>1</v>
      </c>
      <c r="Q172" s="37">
        <f>INT(INDEX([1]等级属性!B$4:B$203,MATCH($AC172,[1]等级属性!$A$4:$A$203,0))*V172/10000)</f>
        <v>1797</v>
      </c>
      <c r="R172" s="37">
        <f>INT(INDEX([1]等级属性!C$4:C$203,MATCH($AC172,[1]等级属性!$A$4:$A$203,0))*W172/10000)</f>
        <v>0</v>
      </c>
      <c r="S172" s="37">
        <f>INT(INDEX([1]等级属性!D$4:D$203,MATCH($AC172,[1]等级属性!$A$4:$A$203,0))*X172/10000)</f>
        <v>2988</v>
      </c>
      <c r="T172" s="37">
        <f>INT(INDEX([1]等级属性!E$4:E$203,MATCH($AC172,[1]等级属性!$A$4:$A$203,0))*Y172/10000)</f>
        <v>514</v>
      </c>
      <c r="U172" s="37"/>
      <c r="V172" s="37">
        <f t="array" ref="V172">INDEX(单位特点规划!D$2:D$37,MATCH($A172,单位特点规划!$A$2:$A$37,0))</f>
        <v>48700</v>
      </c>
      <c r="W172" s="37">
        <f t="array" ref="W172">INDEX(单位特点规划!E$2:E$37,MATCH($A172,单位特点规划!$A$2:$A$37,0))</f>
        <v>0</v>
      </c>
      <c r="X172" s="37">
        <f t="array" ref="X172">INDEX(单位特点规划!F$2:F$37,MATCH($A172,单位特点规划!$A$2:$A$37,0))</f>
        <v>27000</v>
      </c>
      <c r="Y172" s="37">
        <f t="array" ref="Y172">INDEX(单位特点规划!G$2:G$37,MATCH($A172,单位特点规划!$A$2:$A$37,0))</f>
        <v>20100</v>
      </c>
      <c r="Z172" s="37"/>
      <c r="AA172" s="37">
        <f t="shared" si="171"/>
        <v>0.25974025974025999</v>
      </c>
      <c r="AB172" s="37">
        <f>INT(INDEX([3]进阶属性!$C$2:$C$19,MATCH(B172,[3]进阶属性!$A$2:$A$19,0))/2*AH172)</f>
        <v>4311</v>
      </c>
      <c r="AC172" s="37">
        <f t="shared" si="151"/>
        <v>50</v>
      </c>
      <c r="AD172" s="37">
        <f>INT((INDEX([3]标准单位!$J$2:$J$201,MATCH($AC172,[3]标准单位!$A$2:$A$201,0))*AE172)/(1-AE172))</f>
        <v>0</v>
      </c>
      <c r="AE172" s="37">
        <f t="shared" si="163"/>
        <v>0</v>
      </c>
      <c r="AF172" s="83">
        <f>AG172/AG$10</f>
        <v>0.690740224113079</v>
      </c>
      <c r="AG172" s="37">
        <f t="shared" si="168"/>
        <v>282.96666666666698</v>
      </c>
      <c r="AH172" s="37">
        <f t="array" ref="AH172">INDEX([4]Sheet1!H$2:H$36,MATCH($H172,[4]Sheet1!$A$2:$A$36,0))</f>
        <v>6</v>
      </c>
      <c r="AI172">
        <f>INDEX([4]Sheet1!T$2:T$36,MATCH($H172,[4]Sheet1!$A$2:$A$36,0))</f>
        <v>0</v>
      </c>
      <c r="AJ172">
        <f>INDEX([4]Sheet1!U$2:U$36,MATCH($H172,[4]Sheet1!$A$2:$A$36,0))</f>
        <v>12</v>
      </c>
      <c r="AK172">
        <f>INDEX([4]Sheet1!V$2:V$36,MATCH($H172,[4]Sheet1!$A$2:$A$36,0))</f>
        <v>0</v>
      </c>
      <c r="AL172">
        <f>INDEX([4]Sheet1!W$2:W$36,MATCH($H172,[4]Sheet1!$A$2:$A$36,0))</f>
        <v>166.666666666667</v>
      </c>
      <c r="AM172" s="2">
        <f>INDEX([4]Sheet1!N$2:N$36,MATCH($H172,[4]Sheet1!$A$2:$A$36,0))</f>
        <v>3000</v>
      </c>
      <c r="AN172" s="2" t="str">
        <f>INDEX([4]Sheet1!O$2:O$36,MATCH($H172,[4]Sheet1!$A$2:$A$36,0))</f>
        <v/>
      </c>
    </row>
    <row r="173" spans="1:40" ht="14.25">
      <c r="A173" s="67">
        <v>1010</v>
      </c>
      <c r="B173" s="73">
        <v>8</v>
      </c>
      <c r="C173" s="78" t="str">
        <f t="shared" si="128"/>
        <v>{10118,25},{21010,29}</v>
      </c>
      <c r="D173" s="78">
        <v>350000</v>
      </c>
      <c r="E173" s="79">
        <v>54</v>
      </c>
      <c r="F173" s="78" t="str">
        <f t="shared" si="129"/>
        <v>{1,3434},{2,2064},{6,588}</v>
      </c>
      <c r="G173" s="78">
        <f t="shared" si="162"/>
        <v>1</v>
      </c>
      <c r="H173" s="67" t="s">
        <v>221</v>
      </c>
      <c r="I173" s="37">
        <f t="array" ref="I173">INDEX([1]英雄界面!$I$4:$I$41,MATCH(A173,[1]英雄界面!$A$4:$A$41,0))</f>
        <v>95</v>
      </c>
      <c r="J173" s="37">
        <f t="shared" si="161"/>
        <v>1</v>
      </c>
      <c r="K173" s="37">
        <f>CHOOSE(J173,INDEX([2]勋章!$I$7:$I$24,MATCH($B173,[2]勋章!$G$7:$G$24,0)),INDEX([2]勋章!$M$7:$M$24,MATCH($B173,[2]勋章!$G$7:$G$24,0)),INDEX([2]勋章!$P$7:$P$24,MATCH($B173,[2]勋章!$G$7:$G$24,0)),INDEX([2]勋章!$S$7:$S$24,MATCH($B173,[2]勋章!$G$7:$G$24,0)))</f>
        <v>10118</v>
      </c>
      <c r="L173" s="37">
        <f t="array" ref="L173">INDEX([2]图纸掉落!$H$4:$H$38,MATCH(H173,[2]图纸掉落!$G$4:$G$38,0))</f>
        <v>21010</v>
      </c>
      <c r="M173" s="37">
        <f t="shared" ref="M173:M191" si="173">M155</f>
        <v>25</v>
      </c>
      <c r="N173" s="37">
        <f t="shared" si="149"/>
        <v>29</v>
      </c>
      <c r="O173" s="47">
        <f>INDEX([1]英雄界面!$J$4:$J$41,MATCH(A173,[1]英雄界面!$A$4:$A$41,0))/2</f>
        <v>3.5</v>
      </c>
      <c r="P173" s="37">
        <f t="shared" si="150"/>
        <v>1</v>
      </c>
      <c r="Q173" s="37">
        <f>INT(INDEX([1]等级属性!B$4:B$203,MATCH($AC173,[1]等级属性!$A$4:$A$203,0))*V173/10000)</f>
        <v>2064</v>
      </c>
      <c r="R173" s="37">
        <f>INT(INDEX([1]等级属性!C$4:C$203,MATCH($AC173,[1]等级属性!$A$4:$A$203,0))*W173/10000)</f>
        <v>0</v>
      </c>
      <c r="S173" s="37">
        <f>INT(INDEX([1]等级属性!D$4:D$203,MATCH($AC173,[1]等级属性!$A$4:$A$203,0))*X173/10000)</f>
        <v>3434</v>
      </c>
      <c r="T173" s="37">
        <f>INT(INDEX([1]等级属性!E$4:E$203,MATCH($AC173,[1]等级属性!$A$4:$A$203,0))*Y173/10000)</f>
        <v>588</v>
      </c>
      <c r="U173" s="37"/>
      <c r="V173" s="37">
        <f t="array" ref="V173">INDEX(单位特点规划!D$2:D$37,MATCH($A173,单位特点规划!$A$2:$A$37,0))</f>
        <v>48700</v>
      </c>
      <c r="W173" s="37">
        <f t="array" ref="W173">INDEX(单位特点规划!E$2:E$37,MATCH($A173,单位特点规划!$A$2:$A$37,0))</f>
        <v>0</v>
      </c>
      <c r="X173" s="37">
        <f t="array" ref="X173">INDEX(单位特点规划!F$2:F$37,MATCH($A173,单位特点规划!$A$2:$A$37,0))</f>
        <v>27000</v>
      </c>
      <c r="Y173" s="37">
        <f t="array" ref="Y173">INDEX(单位特点规划!G$2:G$37,MATCH($A173,单位特点规划!$A$2:$A$37,0))</f>
        <v>20100</v>
      </c>
      <c r="Z173" s="37"/>
      <c r="AA173" s="37">
        <f t="shared" si="171"/>
        <v>0.25974025974025999</v>
      </c>
      <c r="AB173" s="37">
        <f>INT(INDEX([3]进阶属性!$C$2:$C$19,MATCH(B173,[3]进阶属性!$A$2:$A$19,0))/2*AH173)</f>
        <v>5598</v>
      </c>
      <c r="AC173" s="37">
        <f t="shared" si="151"/>
        <v>55</v>
      </c>
      <c r="AD173" s="37">
        <f>INT((INDEX([3]标准单位!$J$2:$J$201,MATCH($AC173,[3]标准单位!$A$2:$A$201,0))*AE173)/(1-AE173))</f>
        <v>0</v>
      </c>
      <c r="AE173" s="37">
        <f t="shared" si="163"/>
        <v>0</v>
      </c>
      <c r="AF173" s="83">
        <f>AG173/AG$11</f>
        <v>0.69052050877405902</v>
      </c>
      <c r="AG173" s="37">
        <f t="shared" si="168"/>
        <v>325.04444444444403</v>
      </c>
      <c r="AH173" s="37">
        <f t="array" ref="AH173">INDEX([4]Sheet1!H$2:H$36,MATCH($H173,[4]Sheet1!$A$2:$A$36,0))</f>
        <v>6</v>
      </c>
      <c r="AI173">
        <f>INDEX([4]Sheet1!T$2:T$36,MATCH($H173,[4]Sheet1!$A$2:$A$36,0))</f>
        <v>0</v>
      </c>
      <c r="AJ173">
        <f>INDEX([4]Sheet1!U$2:U$36,MATCH($H173,[4]Sheet1!$A$2:$A$36,0))</f>
        <v>12</v>
      </c>
      <c r="AK173">
        <f>INDEX([4]Sheet1!V$2:V$36,MATCH($H173,[4]Sheet1!$A$2:$A$36,0))</f>
        <v>0</v>
      </c>
      <c r="AL173">
        <f>INDEX([4]Sheet1!W$2:W$36,MATCH($H173,[4]Sheet1!$A$2:$A$36,0))</f>
        <v>166.666666666667</v>
      </c>
      <c r="AM173" s="2">
        <f>INDEX([4]Sheet1!N$2:N$36,MATCH($H173,[4]Sheet1!$A$2:$A$36,0))</f>
        <v>3000</v>
      </c>
      <c r="AN173" s="2" t="str">
        <f>INDEX([4]Sheet1!O$2:O$36,MATCH($H173,[4]Sheet1!$A$2:$A$36,0))</f>
        <v/>
      </c>
    </row>
    <row r="174" spans="1:40" ht="14.25">
      <c r="A174" s="67">
        <v>1010</v>
      </c>
      <c r="B174" s="73">
        <v>9</v>
      </c>
      <c r="C174" s="78" t="str">
        <f t="shared" si="128"/>
        <v>{10119,27},{21010,30}</v>
      </c>
      <c r="D174" s="78">
        <v>400000</v>
      </c>
      <c r="E174" s="79">
        <v>59</v>
      </c>
      <c r="F174" s="78" t="str">
        <f t="shared" si="129"/>
        <v>{1,3879},{2,2332},{6,665}</v>
      </c>
      <c r="G174" s="78">
        <f t="shared" si="162"/>
        <v>1</v>
      </c>
      <c r="H174" s="67" t="s">
        <v>221</v>
      </c>
      <c r="I174" s="37">
        <f t="array" ref="I174">INDEX([1]英雄界面!$I$4:$I$41,MATCH(A174,[1]英雄界面!$A$4:$A$41,0))</f>
        <v>95</v>
      </c>
      <c r="J174" s="37">
        <f t="shared" ref="J174:J183" si="174">1</f>
        <v>1</v>
      </c>
      <c r="K174" s="37">
        <f>CHOOSE(J174,INDEX([2]勋章!$I$7:$I$24,MATCH($B174,[2]勋章!$G$7:$G$24,0)),INDEX([2]勋章!$M$7:$M$24,MATCH($B174,[2]勋章!$G$7:$G$24,0)),INDEX([2]勋章!$P$7:$P$24,MATCH($B174,[2]勋章!$G$7:$G$24,0)),INDEX([2]勋章!$S$7:$S$24,MATCH($B174,[2]勋章!$G$7:$G$24,0)))</f>
        <v>10119</v>
      </c>
      <c r="L174" s="37">
        <f t="array" ref="L174">INDEX([2]图纸掉落!$H$4:$H$38,MATCH(H174,[2]图纸掉落!$G$4:$G$38,0))</f>
        <v>21010</v>
      </c>
      <c r="M174" s="37">
        <f t="shared" si="173"/>
        <v>27</v>
      </c>
      <c r="N174" s="37">
        <f t="shared" si="149"/>
        <v>30</v>
      </c>
      <c r="O174" s="47">
        <f>INDEX([1]英雄界面!$J$4:$J$41,MATCH(A174,[1]英雄界面!$A$4:$A$41,0))/2</f>
        <v>3.5</v>
      </c>
      <c r="P174" s="37">
        <f t="shared" si="150"/>
        <v>1</v>
      </c>
      <c r="Q174" s="37">
        <f>INT(INDEX([1]等级属性!B$4:B$203,MATCH($AC174,[1]等级属性!$A$4:$A$203,0))*V174/10000)</f>
        <v>2332</v>
      </c>
      <c r="R174" s="37">
        <f>INT(INDEX([1]等级属性!C$4:C$203,MATCH($AC174,[1]等级属性!$A$4:$A$203,0))*W174/10000)</f>
        <v>0</v>
      </c>
      <c r="S174" s="37">
        <f>INT(INDEX([1]等级属性!D$4:D$203,MATCH($AC174,[1]等级属性!$A$4:$A$203,0))*X174/10000)</f>
        <v>3879</v>
      </c>
      <c r="T174" s="37">
        <f>INT(INDEX([1]等级属性!E$4:E$203,MATCH($AC174,[1]等级属性!$A$4:$A$203,0))*Y174/10000)</f>
        <v>665</v>
      </c>
      <c r="U174" s="37"/>
      <c r="V174" s="37">
        <f t="array" ref="V174">INDEX(单位特点规划!D$2:D$37,MATCH($A174,单位特点规划!$A$2:$A$37,0))</f>
        <v>48700</v>
      </c>
      <c r="W174" s="37">
        <f t="array" ref="W174">INDEX(单位特点规划!E$2:E$37,MATCH($A174,单位特点规划!$A$2:$A$37,0))</f>
        <v>0</v>
      </c>
      <c r="X174" s="37">
        <f t="array" ref="X174">INDEX(单位特点规划!F$2:F$37,MATCH($A174,单位特点规划!$A$2:$A$37,0))</f>
        <v>27000</v>
      </c>
      <c r="Y174" s="37">
        <f t="array" ref="Y174">INDEX(单位特点规划!G$2:G$37,MATCH($A174,单位特点规划!$A$2:$A$37,0))</f>
        <v>20100</v>
      </c>
      <c r="Z174" s="37"/>
      <c r="AA174" s="37">
        <f t="shared" si="171"/>
        <v>0.25974025974025999</v>
      </c>
      <c r="AB174" s="37">
        <f>INT(INDEX([3]进阶属性!$C$2:$C$19,MATCH(B174,[3]进阶属性!$A$2:$A$19,0))/2*AH174)</f>
        <v>7272</v>
      </c>
      <c r="AC174" s="37">
        <f t="shared" si="151"/>
        <v>60</v>
      </c>
      <c r="AD174" s="37">
        <f>INT((INDEX([3]标准单位!$J$2:$J$201,MATCH($AC174,[3]标准单位!$A$2:$A$201,0))*AE174)/(1-AE174))</f>
        <v>0</v>
      </c>
      <c r="AE174" s="37">
        <f t="shared" si="163"/>
        <v>0</v>
      </c>
      <c r="AF174" s="83">
        <f>AG174/AG$12</f>
        <v>0.69047128731783203</v>
      </c>
      <c r="AG174" s="37">
        <f t="shared" si="168"/>
        <v>367.222222222222</v>
      </c>
      <c r="AH174" s="37">
        <f t="array" ref="AH174">INDEX([4]Sheet1!H$2:H$36,MATCH($H174,[4]Sheet1!$A$2:$A$36,0))</f>
        <v>6</v>
      </c>
      <c r="AI174">
        <f>INDEX([4]Sheet1!T$2:T$36,MATCH($H174,[4]Sheet1!$A$2:$A$36,0))</f>
        <v>0</v>
      </c>
      <c r="AJ174">
        <f>INDEX([4]Sheet1!U$2:U$36,MATCH($H174,[4]Sheet1!$A$2:$A$36,0))</f>
        <v>12</v>
      </c>
      <c r="AK174">
        <f>INDEX([4]Sheet1!V$2:V$36,MATCH($H174,[4]Sheet1!$A$2:$A$36,0))</f>
        <v>0</v>
      </c>
      <c r="AL174">
        <f>INDEX([4]Sheet1!W$2:W$36,MATCH($H174,[4]Sheet1!$A$2:$A$36,0))</f>
        <v>166.666666666667</v>
      </c>
      <c r="AM174" s="2">
        <f>INDEX([4]Sheet1!N$2:N$36,MATCH($H174,[4]Sheet1!$A$2:$A$36,0))</f>
        <v>3000</v>
      </c>
      <c r="AN174" s="2" t="str">
        <f>INDEX([4]Sheet1!O$2:O$36,MATCH($H174,[4]Sheet1!$A$2:$A$36,0))</f>
        <v/>
      </c>
    </row>
    <row r="175" spans="1:40" ht="14.25">
      <c r="A175" s="67">
        <v>1010</v>
      </c>
      <c r="B175" s="73">
        <v>10</v>
      </c>
      <c r="C175" s="78" t="str">
        <f t="shared" si="128"/>
        <v>{10120,30},{21010,45}</v>
      </c>
      <c r="D175" s="78">
        <v>450000</v>
      </c>
      <c r="E175" s="79">
        <v>64</v>
      </c>
      <c r="F175" s="78" t="str">
        <f t="shared" si="129"/>
        <v>{1,4455},{2,2678},{6,765}</v>
      </c>
      <c r="G175" s="78">
        <f t="shared" ref="G175:G184" si="175">1</f>
        <v>1</v>
      </c>
      <c r="H175" s="67" t="s">
        <v>221</v>
      </c>
      <c r="I175" s="37">
        <f t="array" ref="I175">INDEX([1]英雄界面!$I$4:$I$41,MATCH(A175,[1]英雄界面!$A$4:$A$41,0))</f>
        <v>95</v>
      </c>
      <c r="J175" s="37">
        <f t="shared" si="174"/>
        <v>1</v>
      </c>
      <c r="K175" s="37">
        <f>CHOOSE(J175,INDEX([2]勋章!$I$7:$I$24,MATCH($B175,[2]勋章!$G$7:$G$24,0)),INDEX([2]勋章!$M$7:$M$24,MATCH($B175,[2]勋章!$G$7:$G$24,0)),INDEX([2]勋章!$P$7:$P$24,MATCH($B175,[2]勋章!$G$7:$G$24,0)),INDEX([2]勋章!$S$7:$S$24,MATCH($B175,[2]勋章!$G$7:$G$24,0)))</f>
        <v>10120</v>
      </c>
      <c r="L175" s="37">
        <f t="array" ref="L175">INDEX([2]图纸掉落!$H$4:$H$38,MATCH(H175,[2]图纸掉落!$G$4:$G$38,0))</f>
        <v>21010</v>
      </c>
      <c r="M175" s="37">
        <f t="shared" si="173"/>
        <v>30</v>
      </c>
      <c r="N175" s="37">
        <f t="shared" si="149"/>
        <v>45</v>
      </c>
      <c r="O175" s="47">
        <f>INDEX([1]英雄界面!$J$4:$J$41,MATCH(A175,[1]英雄界面!$A$4:$A$41,0))/2</f>
        <v>3.5</v>
      </c>
      <c r="P175" s="37">
        <f t="shared" si="150"/>
        <v>1</v>
      </c>
      <c r="Q175" s="37">
        <f>INT(INDEX([1]等级属性!B$4:B$203,MATCH($AC175,[1]等级属性!$A$4:$A$203,0))*V175/10000)</f>
        <v>2678</v>
      </c>
      <c r="R175" s="37">
        <f>INT(INDEX([1]等级属性!C$4:C$203,MATCH($AC175,[1]等级属性!$A$4:$A$203,0))*W175/10000)</f>
        <v>0</v>
      </c>
      <c r="S175" s="37">
        <f>INT(INDEX([1]等级属性!D$4:D$203,MATCH($AC175,[1]等级属性!$A$4:$A$203,0))*X175/10000)</f>
        <v>4455</v>
      </c>
      <c r="T175" s="37">
        <f>INT(INDEX([1]等级属性!E$4:E$203,MATCH($AC175,[1]等级属性!$A$4:$A$203,0))*Y175/10000)</f>
        <v>765</v>
      </c>
      <c r="U175" s="37"/>
      <c r="V175" s="37">
        <f t="array" ref="V175">INDEX(单位特点规划!D$2:D$37,MATCH($A175,单位特点规划!$A$2:$A$37,0))</f>
        <v>48700</v>
      </c>
      <c r="W175" s="37">
        <f t="array" ref="W175">INDEX(单位特点规划!E$2:E$37,MATCH($A175,单位特点规划!$A$2:$A$37,0))</f>
        <v>0</v>
      </c>
      <c r="X175" s="37">
        <f t="array" ref="X175">INDEX(单位特点规划!F$2:F$37,MATCH($A175,单位特点规划!$A$2:$A$37,0))</f>
        <v>27000</v>
      </c>
      <c r="Y175" s="37">
        <f t="array" ref="Y175">INDEX(单位特点规划!G$2:G$37,MATCH($A175,单位特点规划!$A$2:$A$37,0))</f>
        <v>20100</v>
      </c>
      <c r="Z175" s="37"/>
      <c r="AA175" s="37">
        <f t="shared" si="171"/>
        <v>0.25974025974025999</v>
      </c>
      <c r="AB175" s="37">
        <f>INT(INDEX([3]进阶属性!$C$2:$C$19,MATCH(B175,[3]进阶属性!$A$2:$A$19,0))/2*AH175)</f>
        <v>9450</v>
      </c>
      <c r="AC175" s="37">
        <f t="shared" si="151"/>
        <v>65</v>
      </c>
      <c r="AD175" s="37">
        <f>INT((INDEX([3]标准单位!$J$2:$J$201,MATCH($AC175,[3]标准单位!$A$2:$A$201,0))*AE175)/(1-AE175))</f>
        <v>0</v>
      </c>
      <c r="AE175" s="37">
        <f t="shared" ref="AE175:AE184" si="176">0</f>
        <v>0</v>
      </c>
      <c r="AF175" s="83">
        <f>AG175/AG$13</f>
        <v>0.69058181752027803</v>
      </c>
      <c r="AG175" s="37">
        <f t="shared" si="168"/>
        <v>421.777777777778</v>
      </c>
      <c r="AH175" s="37">
        <f t="array" ref="AH175">INDEX([4]Sheet1!H$2:H$36,MATCH($H175,[4]Sheet1!$A$2:$A$36,0))</f>
        <v>6</v>
      </c>
      <c r="AI175">
        <f>INDEX([4]Sheet1!T$2:T$36,MATCH($H175,[4]Sheet1!$A$2:$A$36,0))</f>
        <v>0</v>
      </c>
      <c r="AJ175">
        <f>INDEX([4]Sheet1!U$2:U$36,MATCH($H175,[4]Sheet1!$A$2:$A$36,0))</f>
        <v>12</v>
      </c>
      <c r="AK175">
        <f>INDEX([4]Sheet1!V$2:V$36,MATCH($H175,[4]Sheet1!$A$2:$A$36,0))</f>
        <v>0</v>
      </c>
      <c r="AL175">
        <f>INDEX([4]Sheet1!W$2:W$36,MATCH($H175,[4]Sheet1!$A$2:$A$36,0))</f>
        <v>166.666666666667</v>
      </c>
      <c r="AM175" s="2">
        <f>INDEX([4]Sheet1!N$2:N$36,MATCH($H175,[4]Sheet1!$A$2:$A$36,0))</f>
        <v>3000</v>
      </c>
      <c r="AN175" s="2" t="str">
        <f>INDEX([4]Sheet1!O$2:O$36,MATCH($H175,[4]Sheet1!$A$2:$A$36,0))</f>
        <v/>
      </c>
    </row>
    <row r="176" spans="1:40" ht="14.25">
      <c r="A176" s="67">
        <v>1010</v>
      </c>
      <c r="B176" s="73">
        <v>11</v>
      </c>
      <c r="C176" s="78" t="str">
        <f t="shared" si="128"/>
        <v>{10121,32},{21010,61}</v>
      </c>
      <c r="D176" s="78">
        <v>500000</v>
      </c>
      <c r="E176" s="79">
        <v>69</v>
      </c>
      <c r="F176" s="78" t="str">
        <f t="shared" si="129"/>
        <v>{1,5038},{2,3029},{6,866}</v>
      </c>
      <c r="G176" s="78">
        <f t="shared" si="175"/>
        <v>1</v>
      </c>
      <c r="H176" s="67" t="s">
        <v>221</v>
      </c>
      <c r="I176" s="37">
        <f t="array" ref="I176">INDEX([1]英雄界面!$I$4:$I$41,MATCH(A176,[1]英雄界面!$A$4:$A$41,0))</f>
        <v>95</v>
      </c>
      <c r="J176" s="37">
        <f t="shared" si="174"/>
        <v>1</v>
      </c>
      <c r="K176" s="37">
        <f>CHOOSE(J176,INDEX([2]勋章!$I$7:$I$24,MATCH($B176,[2]勋章!$G$7:$G$24,0)),INDEX([2]勋章!$M$7:$M$24,MATCH($B176,[2]勋章!$G$7:$G$24,0)),INDEX([2]勋章!$P$7:$P$24,MATCH($B176,[2]勋章!$G$7:$G$24,0)),INDEX([2]勋章!$S$7:$S$24,MATCH($B176,[2]勋章!$G$7:$G$24,0)))</f>
        <v>10121</v>
      </c>
      <c r="L176" s="37">
        <f t="array" ref="L176">INDEX([2]图纸掉落!$H$4:$H$38,MATCH(H176,[2]图纸掉落!$G$4:$G$38,0))</f>
        <v>21010</v>
      </c>
      <c r="M176" s="37">
        <f t="shared" si="173"/>
        <v>32</v>
      </c>
      <c r="N176" s="37">
        <f t="shared" si="149"/>
        <v>61</v>
      </c>
      <c r="O176" s="47">
        <f>INDEX([1]英雄界面!$J$4:$J$41,MATCH(A176,[1]英雄界面!$A$4:$A$41,0))/2</f>
        <v>3.5</v>
      </c>
      <c r="P176" s="37">
        <f t="shared" si="150"/>
        <v>1</v>
      </c>
      <c r="Q176" s="37">
        <f>INT(INDEX([1]等级属性!B$4:B$203,MATCH($AC176,[1]等级属性!$A$4:$A$203,0))*V176/10000)</f>
        <v>3029</v>
      </c>
      <c r="R176" s="37">
        <f>INT(INDEX([1]等级属性!C$4:C$203,MATCH($AC176,[1]等级属性!$A$4:$A$203,0))*W176/10000)</f>
        <v>0</v>
      </c>
      <c r="S176" s="37">
        <f>INT(INDEX([1]等级属性!D$4:D$203,MATCH($AC176,[1]等级属性!$A$4:$A$203,0))*X176/10000)</f>
        <v>5038</v>
      </c>
      <c r="T176" s="37">
        <f>INT(INDEX([1]等级属性!E$4:E$203,MATCH($AC176,[1]等级属性!$A$4:$A$203,0))*Y176/10000)</f>
        <v>866</v>
      </c>
      <c r="U176" s="37"/>
      <c r="V176" s="37">
        <f t="array" ref="V176">INDEX(单位特点规划!D$2:D$37,MATCH($A176,单位特点规划!$A$2:$A$37,0))</f>
        <v>48700</v>
      </c>
      <c r="W176" s="37">
        <f t="array" ref="W176">INDEX(单位特点规划!E$2:E$37,MATCH($A176,单位特点规划!$A$2:$A$37,0))</f>
        <v>0</v>
      </c>
      <c r="X176" s="37">
        <f t="array" ref="X176">INDEX(单位特点规划!F$2:F$37,MATCH($A176,单位特点规划!$A$2:$A$37,0))</f>
        <v>27000</v>
      </c>
      <c r="Y176" s="37">
        <f t="array" ref="Y176">INDEX(单位特点规划!G$2:G$37,MATCH($A176,单位特点规划!$A$2:$A$37,0))</f>
        <v>20100</v>
      </c>
      <c r="Z176" s="37"/>
      <c r="AA176" s="37">
        <f t="shared" si="171"/>
        <v>0.25974025974025999</v>
      </c>
      <c r="AB176" s="37">
        <f>INT(INDEX([3]进阶属性!$C$2:$C$19,MATCH(B176,[3]进阶属性!$A$2:$A$19,0))/2*AH176)</f>
        <v>12285</v>
      </c>
      <c r="AC176" s="37">
        <f t="shared" si="151"/>
        <v>70</v>
      </c>
      <c r="AD176" s="37">
        <f>INT((INDEX([3]标准单位!$J$2:$J$201,MATCH($AC176,[3]标准单位!$A$2:$A$201,0))*AE176)/(1-AE176))</f>
        <v>0</v>
      </c>
      <c r="AE176" s="37">
        <f t="shared" si="176"/>
        <v>0</v>
      </c>
      <c r="AF176" s="83">
        <f>AG176/AG$14</f>
        <v>0.69062818851170604</v>
      </c>
      <c r="AG176" s="37">
        <f t="shared" si="168"/>
        <v>477.03333333333302</v>
      </c>
      <c r="AH176" s="37">
        <f t="array" ref="AH176">INDEX([4]Sheet1!H$2:H$36,MATCH($H176,[4]Sheet1!$A$2:$A$36,0))</f>
        <v>6</v>
      </c>
      <c r="AI176">
        <f>INDEX([4]Sheet1!T$2:T$36,MATCH($H176,[4]Sheet1!$A$2:$A$36,0))</f>
        <v>0</v>
      </c>
      <c r="AJ176">
        <f>INDEX([4]Sheet1!U$2:U$36,MATCH($H176,[4]Sheet1!$A$2:$A$36,0))</f>
        <v>12</v>
      </c>
      <c r="AK176">
        <f>INDEX([4]Sheet1!V$2:V$36,MATCH($H176,[4]Sheet1!$A$2:$A$36,0))</f>
        <v>0</v>
      </c>
      <c r="AL176">
        <f>INDEX([4]Sheet1!W$2:W$36,MATCH($H176,[4]Sheet1!$A$2:$A$36,0))</f>
        <v>166.666666666667</v>
      </c>
      <c r="AM176" s="2">
        <f>INDEX([4]Sheet1!N$2:N$36,MATCH($H176,[4]Sheet1!$A$2:$A$36,0))</f>
        <v>3000</v>
      </c>
      <c r="AN176" s="2" t="str">
        <f>INDEX([4]Sheet1!O$2:O$36,MATCH($H176,[4]Sheet1!$A$2:$A$36,0))</f>
        <v/>
      </c>
    </row>
    <row r="177" spans="1:40" ht="14.25">
      <c r="A177" s="67">
        <v>1010</v>
      </c>
      <c r="B177" s="73">
        <v>12</v>
      </c>
      <c r="C177" s="78" t="str">
        <f t="shared" si="128"/>
        <v>{10122,35},{21010,66}</v>
      </c>
      <c r="D177" s="78">
        <v>550000</v>
      </c>
      <c r="E177" s="79">
        <v>74</v>
      </c>
      <c r="F177" s="78" t="str">
        <f t="shared" si="129"/>
        <v>{1,5791},{2,3482},{6,994}</v>
      </c>
      <c r="G177" s="78">
        <f t="shared" si="175"/>
        <v>1</v>
      </c>
      <c r="H177" s="67" t="s">
        <v>221</v>
      </c>
      <c r="I177" s="37">
        <f t="array" ref="I177">INDEX([1]英雄界面!$I$4:$I$41,MATCH(A177,[1]英雄界面!$A$4:$A$41,0))</f>
        <v>95</v>
      </c>
      <c r="J177" s="37">
        <f t="shared" si="174"/>
        <v>1</v>
      </c>
      <c r="K177" s="37">
        <f>CHOOSE(J177,INDEX([2]勋章!$I$7:$I$24,MATCH($B177,[2]勋章!$G$7:$G$24,0)),INDEX([2]勋章!$M$7:$M$24,MATCH($B177,[2]勋章!$G$7:$G$24,0)),INDEX([2]勋章!$P$7:$P$24,MATCH($B177,[2]勋章!$G$7:$G$24,0)),INDEX([2]勋章!$S$7:$S$24,MATCH($B177,[2]勋章!$G$7:$G$24,0)))</f>
        <v>10122</v>
      </c>
      <c r="L177" s="37">
        <f t="array" ref="L177">INDEX([2]图纸掉落!$H$4:$H$38,MATCH(H177,[2]图纸掉落!$G$4:$G$38,0))</f>
        <v>21010</v>
      </c>
      <c r="M177" s="37">
        <f t="shared" si="173"/>
        <v>35</v>
      </c>
      <c r="N177" s="37">
        <f t="shared" si="149"/>
        <v>66</v>
      </c>
      <c r="O177" s="47">
        <f>INDEX([1]英雄界面!$J$4:$J$41,MATCH(A177,[1]英雄界面!$A$4:$A$41,0))/2</f>
        <v>3.5</v>
      </c>
      <c r="P177" s="37">
        <f t="shared" si="150"/>
        <v>1</v>
      </c>
      <c r="Q177" s="37">
        <f>INT(INDEX([1]等级属性!B$4:B$203,MATCH($AC177,[1]等级属性!$A$4:$A$203,0))*V177/10000)</f>
        <v>3482</v>
      </c>
      <c r="R177" s="37">
        <f>INT(INDEX([1]等级属性!C$4:C$203,MATCH($AC177,[1]等级属性!$A$4:$A$203,0))*W177/10000)</f>
        <v>0</v>
      </c>
      <c r="S177" s="37">
        <f>INT(INDEX([1]等级属性!D$4:D$203,MATCH($AC177,[1]等级属性!$A$4:$A$203,0))*X177/10000)</f>
        <v>5791</v>
      </c>
      <c r="T177" s="37">
        <f>INT(INDEX([1]等级属性!E$4:E$203,MATCH($AC177,[1]等级属性!$A$4:$A$203,0))*Y177/10000)</f>
        <v>994</v>
      </c>
      <c r="U177" s="37"/>
      <c r="V177" s="37">
        <f t="array" ref="V177">INDEX(单位特点规划!D$2:D$37,MATCH($A177,单位特点规划!$A$2:$A$37,0))</f>
        <v>48700</v>
      </c>
      <c r="W177" s="37">
        <f t="array" ref="W177">INDEX(单位特点规划!E$2:E$37,MATCH($A177,单位特点规划!$A$2:$A$37,0))</f>
        <v>0</v>
      </c>
      <c r="X177" s="37">
        <f t="array" ref="X177">INDEX(单位特点规划!F$2:F$37,MATCH($A177,单位特点规划!$A$2:$A$37,0))</f>
        <v>27000</v>
      </c>
      <c r="Y177" s="37">
        <f t="array" ref="Y177">INDEX(单位特点规划!G$2:G$37,MATCH($A177,单位特点规划!$A$2:$A$37,0))</f>
        <v>20100</v>
      </c>
      <c r="Z177" s="37"/>
      <c r="AA177" s="37">
        <f t="shared" ref="AA177" si="177">1/3.85</f>
        <v>0.25974025974025999</v>
      </c>
      <c r="AB177" s="37">
        <f>INT(INDEX([3]进阶属性!$C$2:$C$19,MATCH(B177,[3]进阶属性!$A$2:$A$19,0))/2*AH177)</f>
        <v>15966</v>
      </c>
      <c r="AC177" s="37">
        <f t="shared" si="151"/>
        <v>75</v>
      </c>
      <c r="AD177" s="37">
        <f>INT((INDEX([3]标准单位!$J$2:$J$201,MATCH($AC177,[3]标准单位!$A$2:$A$201,0))*AE177)/(1-AE177))</f>
        <v>0</v>
      </c>
      <c r="AE177" s="37">
        <f t="shared" si="176"/>
        <v>0</v>
      </c>
      <c r="AF177" s="83">
        <f>AG177/AG$15</f>
        <v>0.69067842360986198</v>
      </c>
      <c r="AG177" s="37">
        <f t="shared" si="168"/>
        <v>548.29999999999995</v>
      </c>
      <c r="AH177" s="37">
        <f t="array" ref="AH177">INDEX([4]Sheet1!H$2:H$36,MATCH($H177,[4]Sheet1!$A$2:$A$36,0))</f>
        <v>6</v>
      </c>
      <c r="AI177">
        <f>INDEX([4]Sheet1!T$2:T$36,MATCH($H177,[4]Sheet1!$A$2:$A$36,0))</f>
        <v>0</v>
      </c>
      <c r="AJ177">
        <f>INDEX([4]Sheet1!U$2:U$36,MATCH($H177,[4]Sheet1!$A$2:$A$36,0))</f>
        <v>12</v>
      </c>
      <c r="AK177">
        <f>INDEX([4]Sheet1!V$2:V$36,MATCH($H177,[4]Sheet1!$A$2:$A$36,0))</f>
        <v>0</v>
      </c>
      <c r="AL177">
        <f>INDEX([4]Sheet1!W$2:W$36,MATCH($H177,[4]Sheet1!$A$2:$A$36,0))</f>
        <v>166.666666666667</v>
      </c>
      <c r="AM177" s="2">
        <f>INDEX([4]Sheet1!N$2:N$36,MATCH($H177,[4]Sheet1!$A$2:$A$36,0))</f>
        <v>3000</v>
      </c>
      <c r="AN177" s="2" t="str">
        <f>INDEX([4]Sheet1!O$2:O$36,MATCH($H177,[4]Sheet1!$A$2:$A$36,0))</f>
        <v/>
      </c>
    </row>
    <row r="178" spans="1:40" ht="14.25">
      <c r="A178" s="67">
        <v>1010</v>
      </c>
      <c r="B178" s="73">
        <v>13</v>
      </c>
      <c r="C178" s="78" t="str">
        <f t="shared" si="128"/>
        <v>{10123,37},{21010,70}</v>
      </c>
      <c r="D178" s="78">
        <v>600000</v>
      </c>
      <c r="E178" s="79">
        <v>79</v>
      </c>
      <c r="F178" s="78" t="str">
        <f t="shared" si="129"/>
        <v>{1,6544},{2,3934},{6,1125}</v>
      </c>
      <c r="G178" s="78">
        <f t="shared" si="175"/>
        <v>1</v>
      </c>
      <c r="H178" s="67" t="s">
        <v>221</v>
      </c>
      <c r="I178" s="37">
        <f t="array" ref="I178">INDEX([1]英雄界面!$I$4:$I$41,MATCH(A178,[1]英雄界面!$A$4:$A$41,0))</f>
        <v>95</v>
      </c>
      <c r="J178" s="37">
        <f t="shared" si="174"/>
        <v>1</v>
      </c>
      <c r="K178" s="37">
        <f>CHOOSE(J178,INDEX([2]勋章!$I$7:$I$24,MATCH($B178,[2]勋章!$G$7:$G$24,0)),INDEX([2]勋章!$M$7:$M$24,MATCH($B178,[2]勋章!$G$7:$G$24,0)),INDEX([2]勋章!$P$7:$P$24,MATCH($B178,[2]勋章!$G$7:$G$24,0)),INDEX([2]勋章!$S$7:$S$24,MATCH($B178,[2]勋章!$G$7:$G$24,0)))</f>
        <v>10123</v>
      </c>
      <c r="L178" s="37">
        <f t="array" ref="L178">INDEX([2]图纸掉落!$H$4:$H$38,MATCH(H178,[2]图纸掉落!$G$4:$G$38,0))</f>
        <v>21010</v>
      </c>
      <c r="M178" s="37">
        <f t="shared" si="173"/>
        <v>37</v>
      </c>
      <c r="N178" s="37">
        <f t="shared" si="149"/>
        <v>70</v>
      </c>
      <c r="O178" s="47">
        <f>INDEX([1]英雄界面!$J$4:$J$41,MATCH(A178,[1]英雄界面!$A$4:$A$41,0))/2</f>
        <v>3.5</v>
      </c>
      <c r="P178" s="37">
        <f t="shared" si="150"/>
        <v>1</v>
      </c>
      <c r="Q178" s="37">
        <f>INT(INDEX([1]等级属性!B$4:B$203,MATCH($AC178,[1]等级属性!$A$4:$A$203,0))*V178/10000)</f>
        <v>3934</v>
      </c>
      <c r="R178" s="37">
        <f>INT(INDEX([1]等级属性!C$4:C$203,MATCH($AC178,[1]等级属性!$A$4:$A$203,0))*W178/10000)</f>
        <v>0</v>
      </c>
      <c r="S178" s="37">
        <f>INT(INDEX([1]等级属性!D$4:D$203,MATCH($AC178,[1]等级属性!$A$4:$A$203,0))*X178/10000)</f>
        <v>6544</v>
      </c>
      <c r="T178" s="37">
        <f>INT(INDEX([1]等级属性!E$4:E$203,MATCH($AC178,[1]等级属性!$A$4:$A$203,0))*Y178/10000)</f>
        <v>1125</v>
      </c>
      <c r="U178" s="37"/>
      <c r="V178" s="37">
        <f t="array" ref="V178">INDEX(单位特点规划!D$2:D$37,MATCH($A178,单位特点规划!$A$2:$A$37,0))</f>
        <v>48700</v>
      </c>
      <c r="W178" s="37">
        <f t="array" ref="W178">INDEX(单位特点规划!E$2:E$37,MATCH($A178,单位特点规划!$A$2:$A$37,0))</f>
        <v>0</v>
      </c>
      <c r="X178" s="37">
        <f t="array" ref="X178">INDEX(单位特点规划!F$2:F$37,MATCH($A178,单位特点规划!$A$2:$A$37,0))</f>
        <v>27000</v>
      </c>
      <c r="Y178" s="37">
        <f t="array" ref="Y178">INDEX(单位特点规划!G$2:G$37,MATCH($A178,单位特点规划!$A$2:$A$37,0))</f>
        <v>20100</v>
      </c>
      <c r="Z178" s="37"/>
      <c r="AA178" s="37">
        <f t="shared" ref="AA178:AA183" si="178">1/3.85</f>
        <v>0.25974025974025999</v>
      </c>
      <c r="AB178" s="37">
        <f>INT(INDEX([3]进阶属性!$C$2:$C$19,MATCH(B178,[3]进阶属性!$A$2:$A$19,0))/2*AH178)</f>
        <v>20754</v>
      </c>
      <c r="AC178" s="37">
        <f t="shared" si="151"/>
        <v>80</v>
      </c>
      <c r="AD178" s="37">
        <f>INT((INDEX([3]标准单位!$J$2:$J$201,MATCH($AC178,[3]标准单位!$A$2:$A$201,0))*AE178)/(1-AE178))</f>
        <v>0</v>
      </c>
      <c r="AE178" s="37">
        <f t="shared" si="176"/>
        <v>0</v>
      </c>
      <c r="AF178" s="83">
        <f>AG178/AG$16</f>
        <v>0.69044410012593604</v>
      </c>
      <c r="AG178" s="37">
        <f t="shared" si="168"/>
        <v>619.61111111111097</v>
      </c>
      <c r="AH178" s="37">
        <f t="array" ref="AH178">INDEX([4]Sheet1!H$2:H$36,MATCH($H178,[4]Sheet1!$A$2:$A$36,0))</f>
        <v>6</v>
      </c>
      <c r="AI178">
        <f>INDEX([4]Sheet1!T$2:T$36,MATCH($H178,[4]Sheet1!$A$2:$A$36,0))</f>
        <v>0</v>
      </c>
      <c r="AJ178">
        <f>INDEX([4]Sheet1!U$2:U$36,MATCH($H178,[4]Sheet1!$A$2:$A$36,0))</f>
        <v>12</v>
      </c>
      <c r="AK178">
        <f>INDEX([4]Sheet1!V$2:V$36,MATCH($H178,[4]Sheet1!$A$2:$A$36,0))</f>
        <v>0</v>
      </c>
      <c r="AL178">
        <f>INDEX([4]Sheet1!W$2:W$36,MATCH($H178,[4]Sheet1!$A$2:$A$36,0))</f>
        <v>166.666666666667</v>
      </c>
      <c r="AM178" s="2">
        <f>INDEX([4]Sheet1!N$2:N$36,MATCH($H178,[4]Sheet1!$A$2:$A$36,0))</f>
        <v>3000</v>
      </c>
      <c r="AN178" s="2" t="str">
        <f>INDEX([4]Sheet1!O$2:O$36,MATCH($H178,[4]Sheet1!$A$2:$A$36,0))</f>
        <v/>
      </c>
    </row>
    <row r="179" spans="1:40" ht="14.25">
      <c r="A179" s="67">
        <v>1010</v>
      </c>
      <c r="B179" s="73">
        <v>14</v>
      </c>
      <c r="C179" s="78" t="str">
        <f t="shared" si="128"/>
        <v>{10124,40},{21010,91}</v>
      </c>
      <c r="D179" s="78">
        <v>650000</v>
      </c>
      <c r="E179" s="79">
        <v>84</v>
      </c>
      <c r="F179" s="78" t="str">
        <f t="shared" si="129"/>
        <v>{1,7524},{2,4524},{6,1292}</v>
      </c>
      <c r="G179" s="78">
        <f t="shared" si="175"/>
        <v>1</v>
      </c>
      <c r="H179" s="67" t="s">
        <v>221</v>
      </c>
      <c r="I179" s="37">
        <f t="array" ref="I179">INDEX([1]英雄界面!$I$4:$I$41,MATCH(A179,[1]英雄界面!$A$4:$A$41,0))</f>
        <v>95</v>
      </c>
      <c r="J179" s="37">
        <f t="shared" si="174"/>
        <v>1</v>
      </c>
      <c r="K179" s="37">
        <f>CHOOSE(J179,INDEX([2]勋章!$I$7:$I$24,MATCH($B179,[2]勋章!$G$7:$G$24,0)),INDEX([2]勋章!$M$7:$M$24,MATCH($B179,[2]勋章!$G$7:$G$24,0)),INDEX([2]勋章!$P$7:$P$24,MATCH($B179,[2]勋章!$G$7:$G$24,0)),INDEX([2]勋章!$S$7:$S$24,MATCH($B179,[2]勋章!$G$7:$G$24,0)))</f>
        <v>10124</v>
      </c>
      <c r="L179" s="37">
        <f t="array" ref="L179">INDEX([2]图纸掉落!$H$4:$H$38,MATCH(H179,[2]图纸掉落!$G$4:$G$38,0))</f>
        <v>21010</v>
      </c>
      <c r="M179" s="37">
        <f t="shared" si="173"/>
        <v>40</v>
      </c>
      <c r="N179" s="37">
        <f t="shared" si="149"/>
        <v>91</v>
      </c>
      <c r="O179" s="47">
        <f>INDEX([1]英雄界面!$J$4:$J$41,MATCH(A179,[1]英雄界面!$A$4:$A$41,0))/2</f>
        <v>3.5</v>
      </c>
      <c r="P179" s="37">
        <f t="shared" si="150"/>
        <v>1</v>
      </c>
      <c r="Q179" s="37">
        <f>INT(INDEX([1]等级属性!B$4:B$203,MATCH($AC179,[1]等级属性!$A$4:$A$203,0))*V179/10000)</f>
        <v>4524</v>
      </c>
      <c r="R179" s="37">
        <f>INT(INDEX([1]等级属性!C$4:C$203,MATCH($AC179,[1]等级属性!$A$4:$A$203,0))*W179/10000)</f>
        <v>0</v>
      </c>
      <c r="S179" s="37">
        <f>INT(INDEX([1]等级属性!D$4:D$203,MATCH($AC179,[1]等级属性!$A$4:$A$203,0))*X179/10000)</f>
        <v>7524</v>
      </c>
      <c r="T179" s="37">
        <f>INT(INDEX([1]等级属性!E$4:E$203,MATCH($AC179,[1]等级属性!$A$4:$A$203,0))*Y179/10000)</f>
        <v>1292</v>
      </c>
      <c r="U179" s="37"/>
      <c r="V179" s="37">
        <f t="array" ref="V179">INDEX(单位特点规划!D$2:D$37,MATCH($A179,单位特点规划!$A$2:$A$37,0))</f>
        <v>48700</v>
      </c>
      <c r="W179" s="37">
        <f t="array" ref="W179">INDEX(单位特点规划!E$2:E$37,MATCH($A179,单位特点规划!$A$2:$A$37,0))</f>
        <v>0</v>
      </c>
      <c r="X179" s="37">
        <f t="array" ref="X179">INDEX(单位特点规划!F$2:F$37,MATCH($A179,单位特点规划!$A$2:$A$37,0))</f>
        <v>27000</v>
      </c>
      <c r="Y179" s="37">
        <f t="array" ref="Y179">INDEX(单位特点规划!G$2:G$37,MATCH($A179,单位特点规划!$A$2:$A$37,0))</f>
        <v>20100</v>
      </c>
      <c r="Z179" s="37"/>
      <c r="AA179" s="37">
        <f t="shared" si="178"/>
        <v>0.25974025974025999</v>
      </c>
      <c r="AB179" s="37">
        <f>INT(INDEX([3]进阶属性!$C$2:$C$19,MATCH(B179,[3]进阶属性!$A$2:$A$19,0))/2*AH179)</f>
        <v>26973</v>
      </c>
      <c r="AC179" s="37">
        <f t="shared" si="151"/>
        <v>85</v>
      </c>
      <c r="AD179" s="37">
        <f>INT((INDEX([3]标准单位!$J$2:$J$201,MATCH($AC179,[3]标准单位!$A$2:$A$201,0))*AE179)/(1-AE179))</f>
        <v>0</v>
      </c>
      <c r="AE179" s="37">
        <f t="shared" si="176"/>
        <v>0</v>
      </c>
      <c r="AF179" s="83">
        <f>AG179/AG$17</f>
        <v>0.69055224238843405</v>
      </c>
      <c r="AG179" s="37">
        <f t="shared" si="168"/>
        <v>712.4</v>
      </c>
      <c r="AH179" s="37">
        <f t="array" ref="AH179">INDEX([4]Sheet1!H$2:H$36,MATCH($H179,[4]Sheet1!$A$2:$A$36,0))</f>
        <v>6</v>
      </c>
      <c r="AI179">
        <f>INDEX([4]Sheet1!T$2:T$36,MATCH($H179,[4]Sheet1!$A$2:$A$36,0))</f>
        <v>0</v>
      </c>
      <c r="AJ179">
        <f>INDEX([4]Sheet1!U$2:U$36,MATCH($H179,[4]Sheet1!$A$2:$A$36,0))</f>
        <v>12</v>
      </c>
      <c r="AK179">
        <f>INDEX([4]Sheet1!V$2:V$36,MATCH($H179,[4]Sheet1!$A$2:$A$36,0))</f>
        <v>0</v>
      </c>
      <c r="AL179">
        <f>INDEX([4]Sheet1!W$2:W$36,MATCH($H179,[4]Sheet1!$A$2:$A$36,0))</f>
        <v>166.666666666667</v>
      </c>
      <c r="AM179" s="2">
        <f>INDEX([4]Sheet1!N$2:N$36,MATCH($H179,[4]Sheet1!$A$2:$A$36,0))</f>
        <v>3000</v>
      </c>
      <c r="AN179" s="2" t="str">
        <f>INDEX([4]Sheet1!O$2:O$36,MATCH($H179,[4]Sheet1!$A$2:$A$36,0))</f>
        <v/>
      </c>
    </row>
    <row r="180" spans="1:40" ht="14.25">
      <c r="A180" s="67">
        <v>1010</v>
      </c>
      <c r="B180" s="73">
        <v>15</v>
      </c>
      <c r="C180" s="78" t="str">
        <f t="shared" si="128"/>
        <v>{10125,42},{21010,95}</v>
      </c>
      <c r="D180" s="78">
        <v>700000</v>
      </c>
      <c r="E180" s="79">
        <v>89</v>
      </c>
      <c r="F180" s="78" t="str">
        <f t="shared" si="129"/>
        <v>{1,8505},{2,5113},{6,1465}</v>
      </c>
      <c r="G180" s="78">
        <f t="shared" si="175"/>
        <v>1</v>
      </c>
      <c r="H180" s="67" t="s">
        <v>221</v>
      </c>
      <c r="I180" s="37">
        <f t="array" ref="I180">INDEX([1]英雄界面!$I$4:$I$41,MATCH(A180,[1]英雄界面!$A$4:$A$41,0))</f>
        <v>95</v>
      </c>
      <c r="J180" s="37">
        <f t="shared" si="174"/>
        <v>1</v>
      </c>
      <c r="K180" s="37">
        <f>CHOOSE(J180,INDEX([2]勋章!$I$7:$I$24,MATCH($B180,[2]勋章!$G$7:$G$24,0)),INDEX([2]勋章!$M$7:$M$24,MATCH($B180,[2]勋章!$G$7:$G$24,0)),INDEX([2]勋章!$P$7:$P$24,MATCH($B180,[2]勋章!$G$7:$G$24,0)),INDEX([2]勋章!$S$7:$S$24,MATCH($B180,[2]勋章!$G$7:$G$24,0)))</f>
        <v>10125</v>
      </c>
      <c r="L180" s="37">
        <f t="array" ref="L180">INDEX([2]图纸掉落!$H$4:$H$38,MATCH(H180,[2]图纸掉落!$G$4:$G$38,0))</f>
        <v>21010</v>
      </c>
      <c r="M180" s="37">
        <f t="shared" si="173"/>
        <v>42</v>
      </c>
      <c r="N180" s="37">
        <f t="shared" si="149"/>
        <v>95</v>
      </c>
      <c r="O180" s="47">
        <f>INDEX([1]英雄界面!$J$4:$J$41,MATCH(A180,[1]英雄界面!$A$4:$A$41,0))/2</f>
        <v>3.5</v>
      </c>
      <c r="P180" s="37">
        <f t="shared" si="150"/>
        <v>1</v>
      </c>
      <c r="Q180" s="37">
        <f>INT(INDEX([1]等级属性!B$4:B$203,MATCH($AC180,[1]等级属性!$A$4:$A$203,0))*V180/10000)</f>
        <v>5113</v>
      </c>
      <c r="R180" s="37">
        <f>INT(INDEX([1]等级属性!C$4:C$203,MATCH($AC180,[1]等级属性!$A$4:$A$203,0))*W180/10000)</f>
        <v>0</v>
      </c>
      <c r="S180" s="37">
        <f>INT(INDEX([1]等级属性!D$4:D$203,MATCH($AC180,[1]等级属性!$A$4:$A$203,0))*X180/10000)</f>
        <v>8505</v>
      </c>
      <c r="T180" s="37">
        <f>INT(INDEX([1]等级属性!E$4:E$203,MATCH($AC180,[1]等级属性!$A$4:$A$203,0))*Y180/10000)</f>
        <v>1465</v>
      </c>
      <c r="U180" s="37"/>
      <c r="V180" s="37">
        <f t="array" ref="V180">INDEX(单位特点规划!D$2:D$37,MATCH($A180,单位特点规划!$A$2:$A$37,0))</f>
        <v>48700</v>
      </c>
      <c r="W180" s="37">
        <f t="array" ref="W180">INDEX(单位特点规划!E$2:E$37,MATCH($A180,单位特点规划!$A$2:$A$37,0))</f>
        <v>0</v>
      </c>
      <c r="X180" s="37">
        <f t="array" ref="X180">INDEX(单位特点规划!F$2:F$37,MATCH($A180,单位特点规划!$A$2:$A$37,0))</f>
        <v>27000</v>
      </c>
      <c r="Y180" s="37">
        <f t="array" ref="Y180">INDEX(单位特点规划!G$2:G$37,MATCH($A180,单位特点规划!$A$2:$A$37,0))</f>
        <v>20100</v>
      </c>
      <c r="Z180" s="37"/>
      <c r="AA180" s="37">
        <f t="shared" si="178"/>
        <v>0.25974025974025999</v>
      </c>
      <c r="AB180" s="37">
        <f>INT(INDEX([3]进阶属性!$C$2:$C$19,MATCH(B180,[3]进阶属性!$A$2:$A$19,0))/2*AH180)</f>
        <v>35064</v>
      </c>
      <c r="AC180" s="37">
        <f t="shared" si="151"/>
        <v>90</v>
      </c>
      <c r="AD180" s="37">
        <f>INT((INDEX([3]标准单位!$J$2:$J$201,MATCH($AC180,[3]标准单位!$A$2:$A$201,0))*AE180)/(1-AE180))</f>
        <v>0</v>
      </c>
      <c r="AE180" s="37">
        <f t="shared" si="176"/>
        <v>0</v>
      </c>
      <c r="AF180" s="83">
        <f>AG180/AG$18</f>
        <v>0.690451696481302</v>
      </c>
      <c r="AG180" s="37">
        <f t="shared" si="168"/>
        <v>805.38888888888903</v>
      </c>
      <c r="AH180" s="37">
        <f t="array" ref="AH180">INDEX([4]Sheet1!H$2:H$36,MATCH($H180,[4]Sheet1!$A$2:$A$36,0))</f>
        <v>6</v>
      </c>
      <c r="AI180">
        <f>INDEX([4]Sheet1!T$2:T$36,MATCH($H180,[4]Sheet1!$A$2:$A$36,0))</f>
        <v>0</v>
      </c>
      <c r="AJ180">
        <f>INDEX([4]Sheet1!U$2:U$36,MATCH($H180,[4]Sheet1!$A$2:$A$36,0))</f>
        <v>12</v>
      </c>
      <c r="AK180">
        <f>INDEX([4]Sheet1!V$2:V$36,MATCH($H180,[4]Sheet1!$A$2:$A$36,0))</f>
        <v>0</v>
      </c>
      <c r="AL180">
        <f>INDEX([4]Sheet1!W$2:W$36,MATCH($H180,[4]Sheet1!$A$2:$A$36,0))</f>
        <v>166.666666666667</v>
      </c>
      <c r="AM180" s="2">
        <f>INDEX([4]Sheet1!N$2:N$36,MATCH($H180,[4]Sheet1!$A$2:$A$36,0))</f>
        <v>3000</v>
      </c>
      <c r="AN180" s="2" t="str">
        <f>INDEX([4]Sheet1!O$2:O$36,MATCH($H180,[4]Sheet1!$A$2:$A$36,0))</f>
        <v/>
      </c>
    </row>
    <row r="181" spans="1:40" ht="14.25">
      <c r="A181" s="67">
        <v>1010</v>
      </c>
      <c r="B181" s="73">
        <v>16</v>
      </c>
      <c r="C181" s="78" t="str">
        <f t="shared" si="128"/>
        <v>{10126,45},{21010,101}</v>
      </c>
      <c r="D181" s="78">
        <v>750000</v>
      </c>
      <c r="E181" s="79">
        <v>94</v>
      </c>
      <c r="F181" s="78" t="str">
        <f t="shared" si="129"/>
        <v>{1,9776},{2,5878},{6,1682}</v>
      </c>
      <c r="G181" s="78">
        <f t="shared" si="175"/>
        <v>1</v>
      </c>
      <c r="H181" s="67" t="s">
        <v>221</v>
      </c>
      <c r="I181" s="37">
        <f t="array" ref="I181">INDEX([1]英雄界面!$I$4:$I$41,MATCH(A181,[1]英雄界面!$A$4:$A$41,0))</f>
        <v>95</v>
      </c>
      <c r="J181" s="37">
        <f t="shared" si="174"/>
        <v>1</v>
      </c>
      <c r="K181" s="37">
        <f>CHOOSE(J181,INDEX([2]勋章!$I$7:$I$24,MATCH($B181,[2]勋章!$G$7:$G$24,0)),INDEX([2]勋章!$M$7:$M$24,MATCH($B181,[2]勋章!$G$7:$G$24,0)),INDEX([2]勋章!$P$7:$P$24,MATCH($B181,[2]勋章!$G$7:$G$24,0)),INDEX([2]勋章!$S$7:$S$24,MATCH($B181,[2]勋章!$G$7:$G$24,0)))</f>
        <v>10126</v>
      </c>
      <c r="L181" s="37">
        <f t="array" ref="L181">INDEX([2]图纸掉落!$H$4:$H$38,MATCH(H181,[2]图纸掉落!$G$4:$G$38,0))</f>
        <v>21010</v>
      </c>
      <c r="M181" s="37">
        <f t="shared" si="173"/>
        <v>45</v>
      </c>
      <c r="N181" s="37">
        <f t="shared" si="149"/>
        <v>101</v>
      </c>
      <c r="O181" s="47">
        <f>INDEX([1]英雄界面!$J$4:$J$41,MATCH(A181,[1]英雄界面!$A$4:$A$41,0))/2</f>
        <v>3.5</v>
      </c>
      <c r="P181" s="37">
        <f t="shared" si="150"/>
        <v>1</v>
      </c>
      <c r="Q181" s="37">
        <f>INT(INDEX([1]等级属性!B$4:B$203,MATCH($AC181,[1]等级属性!$A$4:$A$203,0))*V181/10000)</f>
        <v>5878</v>
      </c>
      <c r="R181" s="37">
        <f>INT(INDEX([1]等级属性!C$4:C$203,MATCH($AC181,[1]等级属性!$A$4:$A$203,0))*W181/10000)</f>
        <v>0</v>
      </c>
      <c r="S181" s="37">
        <f>INT(INDEX([1]等级属性!D$4:D$203,MATCH($AC181,[1]等级属性!$A$4:$A$203,0))*X181/10000)</f>
        <v>9776</v>
      </c>
      <c r="T181" s="37">
        <f>INT(INDEX([1]等级属性!E$4:E$203,MATCH($AC181,[1]等级属性!$A$4:$A$203,0))*Y181/10000)</f>
        <v>1682</v>
      </c>
      <c r="U181" s="37"/>
      <c r="V181" s="37">
        <f t="array" ref="V181">INDEX(单位特点规划!D$2:D$37,MATCH($A181,单位特点规划!$A$2:$A$37,0))</f>
        <v>48700</v>
      </c>
      <c r="W181" s="37">
        <f t="array" ref="W181">INDEX(单位特点规划!E$2:E$37,MATCH($A181,单位特点规划!$A$2:$A$37,0))</f>
        <v>0</v>
      </c>
      <c r="X181" s="37">
        <f t="array" ref="X181">INDEX(单位特点规划!F$2:F$37,MATCH($A181,单位特点规划!$A$2:$A$37,0))</f>
        <v>27000</v>
      </c>
      <c r="Y181" s="37">
        <f t="array" ref="Y181">INDEX(单位特点规划!G$2:G$37,MATCH($A181,单位特点规划!$A$2:$A$37,0))</f>
        <v>20100</v>
      </c>
      <c r="Z181" s="37"/>
      <c r="AA181" s="37">
        <f t="shared" si="178"/>
        <v>0.25974025974025999</v>
      </c>
      <c r="AB181" s="37">
        <f>INT(INDEX([3]进阶属性!$C$2:$C$19,MATCH(B181,[3]进阶属性!$A$2:$A$19,0))/2*AH181)</f>
        <v>45576</v>
      </c>
      <c r="AC181" s="37">
        <f t="shared" si="151"/>
        <v>95</v>
      </c>
      <c r="AD181" s="37">
        <f>INT((INDEX([3]标准单位!$J$2:$J$201,MATCH($AC181,[3]标准单位!$A$2:$A$201,0))*AE181)/(1-AE181))</f>
        <v>0</v>
      </c>
      <c r="AE181" s="37">
        <f t="shared" si="176"/>
        <v>0</v>
      </c>
      <c r="AF181" s="83">
        <f>AG181/AG$19</f>
        <v>0.69054393424338301</v>
      </c>
      <c r="AG181" s="37">
        <f t="shared" si="168"/>
        <v>925.73333333333301</v>
      </c>
      <c r="AH181" s="37">
        <f t="array" ref="AH181">INDEX([4]Sheet1!H$2:H$36,MATCH($H181,[4]Sheet1!$A$2:$A$36,0))</f>
        <v>6</v>
      </c>
      <c r="AI181">
        <f>INDEX([4]Sheet1!T$2:T$36,MATCH($H181,[4]Sheet1!$A$2:$A$36,0))</f>
        <v>0</v>
      </c>
      <c r="AJ181">
        <f>INDEX([4]Sheet1!U$2:U$36,MATCH($H181,[4]Sheet1!$A$2:$A$36,0))</f>
        <v>12</v>
      </c>
      <c r="AK181">
        <f>INDEX([4]Sheet1!V$2:V$36,MATCH($H181,[4]Sheet1!$A$2:$A$36,0))</f>
        <v>0</v>
      </c>
      <c r="AL181">
        <f>INDEX([4]Sheet1!W$2:W$36,MATCH($H181,[4]Sheet1!$A$2:$A$36,0))</f>
        <v>166.666666666667</v>
      </c>
      <c r="AM181" s="2">
        <f>INDEX([4]Sheet1!N$2:N$36,MATCH($H181,[4]Sheet1!$A$2:$A$36,0))</f>
        <v>3000</v>
      </c>
      <c r="AN181" s="2" t="str">
        <f>INDEX([4]Sheet1!O$2:O$36,MATCH($H181,[4]Sheet1!$A$2:$A$36,0))</f>
        <v/>
      </c>
    </row>
    <row r="182" spans="1:40" ht="14.25">
      <c r="A182" s="67">
        <v>1010</v>
      </c>
      <c r="B182" s="73">
        <v>17</v>
      </c>
      <c r="C182" s="78" t="str">
        <f t="shared" si="128"/>
        <v>{10127,47},{21010,105}</v>
      </c>
      <c r="D182" s="78">
        <v>800000</v>
      </c>
      <c r="E182" s="79">
        <v>99</v>
      </c>
      <c r="F182" s="78" t="str">
        <f t="shared" si="129"/>
        <v>{1,11056},{2,6647},{6,1903}</v>
      </c>
      <c r="G182" s="78">
        <f t="shared" si="175"/>
        <v>1</v>
      </c>
      <c r="H182" s="67" t="s">
        <v>221</v>
      </c>
      <c r="I182" s="37">
        <f t="array" ref="I182">INDEX([1]英雄界面!$I$4:$I$41,MATCH(A182,[1]英雄界面!$A$4:$A$41,0))</f>
        <v>95</v>
      </c>
      <c r="J182" s="37">
        <f t="shared" si="174"/>
        <v>1</v>
      </c>
      <c r="K182" s="37">
        <f>CHOOSE(J182,INDEX([2]勋章!$I$7:$I$24,MATCH($B182,[2]勋章!$G$7:$G$24,0)),INDEX([2]勋章!$M$7:$M$24,MATCH($B182,[2]勋章!$G$7:$G$24,0)),INDEX([2]勋章!$P$7:$P$24,MATCH($B182,[2]勋章!$G$7:$G$24,0)),INDEX([2]勋章!$S$7:$S$24,MATCH($B182,[2]勋章!$G$7:$G$24,0)))</f>
        <v>10127</v>
      </c>
      <c r="L182" s="37">
        <f t="array" ref="L182">INDEX([2]图纸掉落!$H$4:$H$38,MATCH(H182,[2]图纸掉落!$G$4:$G$38,0))</f>
        <v>21010</v>
      </c>
      <c r="M182" s="37">
        <f t="shared" si="173"/>
        <v>47</v>
      </c>
      <c r="N182" s="37">
        <f t="shared" si="149"/>
        <v>105</v>
      </c>
      <c r="O182" s="47">
        <f>INDEX([1]英雄界面!$J$4:$J$41,MATCH(A182,[1]英雄界面!$A$4:$A$41,0))/2</f>
        <v>3.5</v>
      </c>
      <c r="P182" s="37">
        <f t="shared" si="150"/>
        <v>1</v>
      </c>
      <c r="Q182" s="37">
        <f>INT(INDEX([1]等级属性!B$4:B$203,MATCH($AC182,[1]等级属性!$A$4:$A$203,0))*V182/10000)</f>
        <v>6647</v>
      </c>
      <c r="R182" s="37">
        <f>INT(INDEX([1]等级属性!C$4:C$203,MATCH($AC182,[1]等级属性!$A$4:$A$203,0))*W182/10000)</f>
        <v>0</v>
      </c>
      <c r="S182" s="37">
        <f>INT(INDEX([1]等级属性!D$4:D$203,MATCH($AC182,[1]等级属性!$A$4:$A$203,0))*X182/10000)</f>
        <v>11056</v>
      </c>
      <c r="T182" s="37">
        <f>INT(INDEX([1]等级属性!E$4:E$203,MATCH($AC182,[1]等级属性!$A$4:$A$203,0))*Y182/10000)</f>
        <v>1903</v>
      </c>
      <c r="U182" s="37"/>
      <c r="V182" s="37">
        <f t="array" ref="V182">INDEX(单位特点规划!D$2:D$37,MATCH($A182,单位特点规划!$A$2:$A$37,0))</f>
        <v>48700</v>
      </c>
      <c r="W182" s="37">
        <f t="array" ref="W182">INDEX(单位特点规划!E$2:E$37,MATCH($A182,单位特点规划!$A$2:$A$37,0))</f>
        <v>0</v>
      </c>
      <c r="X182" s="37">
        <f t="array" ref="X182">INDEX(单位特点规划!F$2:F$37,MATCH($A182,单位特点规划!$A$2:$A$37,0))</f>
        <v>27000</v>
      </c>
      <c r="Y182" s="37">
        <f t="array" ref="Y182">INDEX(单位特点规划!G$2:G$37,MATCH($A182,单位特点规划!$A$2:$A$37,0))</f>
        <v>20100</v>
      </c>
      <c r="Z182" s="37"/>
      <c r="AA182" s="37">
        <f t="shared" si="178"/>
        <v>0.25974025974025999</v>
      </c>
      <c r="AB182" s="37">
        <f>INT(INDEX([3]进阶属性!$C$2:$C$19,MATCH(B182,[3]进阶属性!$A$2:$A$19,0))/2*AH182)</f>
        <v>59247</v>
      </c>
      <c r="AC182" s="37">
        <f t="shared" si="151"/>
        <v>100</v>
      </c>
      <c r="AD182" s="37">
        <f>INT((INDEX([3]标准单位!$J$2:$J$201,MATCH($AC182,[3]标准单位!$A$2:$A$201,0))*AE182)/(1-AE182))</f>
        <v>0</v>
      </c>
      <c r="AE182" s="37">
        <f t="shared" si="176"/>
        <v>0</v>
      </c>
      <c r="AF182" s="83">
        <f>AG182/AG$20</f>
        <v>0.69047865808656095</v>
      </c>
      <c r="AG182" s="37">
        <f t="shared" si="168"/>
        <v>1046.93333333333</v>
      </c>
      <c r="AH182" s="37">
        <f t="array" ref="AH182">INDEX([4]Sheet1!H$2:H$36,MATCH($H182,[4]Sheet1!$A$2:$A$36,0))</f>
        <v>6</v>
      </c>
      <c r="AI182">
        <f>INDEX([4]Sheet1!T$2:T$36,MATCH($H182,[4]Sheet1!$A$2:$A$36,0))</f>
        <v>0</v>
      </c>
      <c r="AJ182">
        <f>INDEX([4]Sheet1!U$2:U$36,MATCH($H182,[4]Sheet1!$A$2:$A$36,0))</f>
        <v>12</v>
      </c>
      <c r="AK182">
        <f>INDEX([4]Sheet1!V$2:V$36,MATCH($H182,[4]Sheet1!$A$2:$A$36,0))</f>
        <v>0</v>
      </c>
      <c r="AL182">
        <f>INDEX([4]Sheet1!W$2:W$36,MATCH($H182,[4]Sheet1!$A$2:$A$36,0))</f>
        <v>166.666666666667</v>
      </c>
      <c r="AM182" s="2">
        <f>INDEX([4]Sheet1!N$2:N$36,MATCH($H182,[4]Sheet1!$A$2:$A$36,0))</f>
        <v>3000</v>
      </c>
      <c r="AN182" s="2" t="str">
        <f>INDEX([4]Sheet1!O$2:O$36,MATCH($H182,[4]Sheet1!$A$2:$A$36,0))</f>
        <v/>
      </c>
    </row>
    <row r="183" spans="1:40" ht="14.25">
      <c r="A183" s="67">
        <v>1010</v>
      </c>
      <c r="B183" s="73">
        <v>18</v>
      </c>
      <c r="C183" s="78" t="str">
        <f t="shared" si="128"/>
        <v>{10128,50},{21010,112}</v>
      </c>
      <c r="D183" s="78">
        <v>800000</v>
      </c>
      <c r="E183" s="79">
        <v>104</v>
      </c>
      <c r="F183" s="78" t="str">
        <f t="shared" si="129"/>
        <v>{1,12708},{2,7641},{6,2188}</v>
      </c>
      <c r="G183" s="78">
        <f t="shared" si="175"/>
        <v>1</v>
      </c>
      <c r="H183" s="67" t="s">
        <v>221</v>
      </c>
      <c r="I183" s="37">
        <f t="array" ref="I183">INDEX([1]英雄界面!$I$4:$I$41,MATCH(A183,[1]英雄界面!$A$4:$A$41,0))</f>
        <v>95</v>
      </c>
      <c r="J183" s="37">
        <f t="shared" si="174"/>
        <v>1</v>
      </c>
      <c r="K183" s="37">
        <f>CHOOSE(J183,INDEX([2]勋章!$I$7:$I$24,MATCH($B183,[2]勋章!$G$7:$G$24,0)),INDEX([2]勋章!$M$7:$M$24,MATCH($B183,[2]勋章!$G$7:$G$24,0)),INDEX([2]勋章!$P$7:$P$24,MATCH($B183,[2]勋章!$G$7:$G$24,0)),INDEX([2]勋章!$S$7:$S$24,MATCH($B183,[2]勋章!$G$7:$G$24,0)))</f>
        <v>10128</v>
      </c>
      <c r="L183" s="37">
        <f t="array" ref="L183">INDEX([2]图纸掉落!$H$4:$H$38,MATCH(H183,[2]图纸掉落!$G$4:$G$38,0))</f>
        <v>21010</v>
      </c>
      <c r="M183" s="37">
        <f t="shared" si="173"/>
        <v>50</v>
      </c>
      <c r="N183" s="37">
        <f t="shared" si="149"/>
        <v>112</v>
      </c>
      <c r="O183" s="47">
        <f>INDEX([1]英雄界面!$J$4:$J$41,MATCH(A183,[1]英雄界面!$A$4:$A$41,0))/2</f>
        <v>3.5</v>
      </c>
      <c r="P183" s="37">
        <f t="shared" si="150"/>
        <v>1</v>
      </c>
      <c r="Q183" s="37">
        <f>INT(INDEX([1]等级属性!B$4:B$203,MATCH($AC183,[1]等级属性!$A$4:$A$203,0))*V183/10000)</f>
        <v>7641</v>
      </c>
      <c r="R183" s="37">
        <f>INT(INDEX([1]等级属性!C$4:C$203,MATCH($AC183,[1]等级属性!$A$4:$A$203,0))*W183/10000)</f>
        <v>0</v>
      </c>
      <c r="S183" s="37">
        <f>INT(INDEX([1]等级属性!D$4:D$203,MATCH($AC183,[1]等级属性!$A$4:$A$203,0))*X183/10000)</f>
        <v>12708</v>
      </c>
      <c r="T183" s="37">
        <f>INT(INDEX([1]等级属性!E$4:E$203,MATCH($AC183,[1]等级属性!$A$4:$A$203,0))*Y183/10000)</f>
        <v>2188</v>
      </c>
      <c r="U183" s="37"/>
      <c r="V183" s="37">
        <f t="array" ref="V183">INDEX(单位特点规划!D$2:D$37,MATCH($A183,单位特点规划!$A$2:$A$37,0))</f>
        <v>48700</v>
      </c>
      <c r="W183" s="37">
        <f t="array" ref="W183">INDEX(单位特点规划!E$2:E$37,MATCH($A183,单位特点规划!$A$2:$A$37,0))</f>
        <v>0</v>
      </c>
      <c r="X183" s="37">
        <f t="array" ref="X183">INDEX(单位特点规划!F$2:F$37,MATCH($A183,单位特点规划!$A$2:$A$37,0))</f>
        <v>27000</v>
      </c>
      <c r="Y183" s="37">
        <f t="array" ref="Y183">INDEX(单位特点规划!G$2:G$37,MATCH($A183,单位特点规划!$A$2:$A$37,0))</f>
        <v>20100</v>
      </c>
      <c r="Z183" s="37"/>
      <c r="AA183" s="37">
        <f t="shared" si="178"/>
        <v>0.25974025974025999</v>
      </c>
      <c r="AB183" s="37">
        <f>INT(INDEX([3]进阶属性!$C$2:$C$19,MATCH(B183,[3]进阶属性!$A$2:$A$19,0))/2*AH183)</f>
        <v>77013</v>
      </c>
      <c r="AC183" s="37">
        <f t="shared" si="151"/>
        <v>105</v>
      </c>
      <c r="AD183" s="37">
        <f>INT((INDEX([3]标准单位!$J$2:$J$201,MATCH($AC183,[3]标准单位!$A$2:$A$201,0))*AE183)/(1-AE183))</f>
        <v>0</v>
      </c>
      <c r="AE183" s="37">
        <f t="shared" si="176"/>
        <v>0</v>
      </c>
      <c r="AF183" s="83">
        <f>AG183/AG$21</f>
        <v>0.69047755656281695</v>
      </c>
      <c r="AG183" s="37">
        <f t="shared" si="168"/>
        <v>1203.43333333333</v>
      </c>
      <c r="AH183" s="37">
        <f t="array" ref="AH183">INDEX([4]Sheet1!H$2:H$36,MATCH($H183,[4]Sheet1!$A$2:$A$36,0))</f>
        <v>6</v>
      </c>
      <c r="AI183">
        <f>INDEX([4]Sheet1!T$2:T$36,MATCH($H183,[4]Sheet1!$A$2:$A$36,0))</f>
        <v>0</v>
      </c>
      <c r="AJ183">
        <f>INDEX([4]Sheet1!U$2:U$36,MATCH($H183,[4]Sheet1!$A$2:$A$36,0))</f>
        <v>12</v>
      </c>
      <c r="AK183">
        <f>INDEX([4]Sheet1!V$2:V$36,MATCH($H183,[4]Sheet1!$A$2:$A$36,0))</f>
        <v>0</v>
      </c>
      <c r="AL183">
        <f>INDEX([4]Sheet1!W$2:W$36,MATCH($H183,[4]Sheet1!$A$2:$A$36,0))</f>
        <v>166.666666666667</v>
      </c>
      <c r="AM183" s="2">
        <f>INDEX([4]Sheet1!N$2:N$36,MATCH($H183,[4]Sheet1!$A$2:$A$36,0))</f>
        <v>3000</v>
      </c>
      <c r="AN183" s="2" t="str">
        <f>INDEX([4]Sheet1!O$2:O$36,MATCH($H183,[4]Sheet1!$A$2:$A$36,0))</f>
        <v/>
      </c>
    </row>
    <row r="184" spans="1:40" ht="14.25">
      <c r="A184" s="11">
        <v>1011</v>
      </c>
      <c r="B184" s="78">
        <v>1</v>
      </c>
      <c r="C184" s="78" t="str">
        <f t="shared" si="128"/>
        <v>{10111,1},{21011,2}</v>
      </c>
      <c r="D184" s="78">
        <v>1000</v>
      </c>
      <c r="E184" s="79">
        <v>13</v>
      </c>
      <c r="F184" s="78" t="str">
        <f t="shared" si="129"/>
        <v>{1,2257},{2,358},{3,395},{6,430}</v>
      </c>
      <c r="G184" s="78">
        <f t="shared" si="175"/>
        <v>1</v>
      </c>
      <c r="H184" s="11" t="s">
        <v>229</v>
      </c>
      <c r="I184" s="37">
        <f t="array" ref="I184">INDEX([1]英雄界面!$I$4:$I$41,MATCH(A184,[1]英雄界面!$A$4:$A$41,0))</f>
        <v>95</v>
      </c>
      <c r="J184" s="37">
        <f t="shared" ref="J184:J193" si="179">1</f>
        <v>1</v>
      </c>
      <c r="K184" s="37">
        <f>CHOOSE(J184,INDEX([2]勋章!$I$7:$I$24,MATCH($B184,[2]勋章!$G$7:$G$24,0)),INDEX([2]勋章!$M$7:$M$24,MATCH($B184,[2]勋章!$G$7:$G$24,0)),INDEX([2]勋章!$P$7:$P$24,MATCH($B184,[2]勋章!$G$7:$G$24,0)),INDEX([2]勋章!$S$7:$S$24,MATCH($B184,[2]勋章!$G$7:$G$24,0)))</f>
        <v>10111</v>
      </c>
      <c r="L184" s="37">
        <f t="array" ref="L184">INDEX([2]图纸掉落!$H$4:$H$38,MATCH(H184,[2]图纸掉落!$G$4:$G$38,0))</f>
        <v>21011</v>
      </c>
      <c r="M184" s="37">
        <f t="shared" si="173"/>
        <v>1</v>
      </c>
      <c r="N184" s="37">
        <f t="shared" si="149"/>
        <v>2</v>
      </c>
      <c r="O184" s="47">
        <f>INDEX([1]英雄界面!$J$4:$J$41,MATCH(A184,[1]英雄界面!$A$4:$A$41,0))/2</f>
        <v>3.5</v>
      </c>
      <c r="P184" s="37">
        <f t="shared" si="150"/>
        <v>1.6</v>
      </c>
      <c r="Q184" s="37">
        <f>INT(INDEX([1]等级属性!B$4:B$203,MATCH($AC184,[1]等级属性!$A$4:$A$203,0))*V184/10000)</f>
        <v>224</v>
      </c>
      <c r="R184" s="37">
        <f>INT(INDEX([1]等级属性!C$4:C$203,MATCH($AC184,[1]等级属性!$A$4:$A$203,0))*W184/10000)</f>
        <v>247</v>
      </c>
      <c r="S184" s="37">
        <f>INT(INDEX([1]等级属性!D$4:D$203,MATCH($AC184,[1]等级属性!$A$4:$A$203,0))*X184/10000)</f>
        <v>1411</v>
      </c>
      <c r="T184" s="37">
        <f>INT(INDEX([1]等级属性!E$4:E$203,MATCH($AC184,[1]等级属性!$A$4:$A$203,0))*Y184/10000)</f>
        <v>269</v>
      </c>
      <c r="U184" s="37"/>
      <c r="V184" s="37">
        <f t="array" ref="V184">INDEX(单位特点规划!D$2:D$37,MATCH($A184,单位特点规划!$A$2:$A$37,0))</f>
        <v>17300</v>
      </c>
      <c r="W184" s="37">
        <f t="array" ref="W184">INDEX(单位特点规划!E$2:E$37,MATCH($A184,单位特点规划!$A$2:$A$37,0))</f>
        <v>19030</v>
      </c>
      <c r="X184" s="37">
        <f t="array" ref="X184">INDEX(单位特点规划!F$2:F$37,MATCH($A184,单位特点规划!$A$2:$A$37,0))</f>
        <v>36200</v>
      </c>
      <c r="Y184" s="37">
        <f t="array" ref="Y184">INDEX(单位特点规划!G$2:G$37,MATCH($A184,单位特点规划!$A$2:$A$37,0))</f>
        <v>30300</v>
      </c>
      <c r="Z184" s="37"/>
      <c r="AA184" s="37">
        <f>1/6.81</f>
        <v>0.146842878120411</v>
      </c>
      <c r="AB184" s="37">
        <f>INT(INDEX([3]进阶属性!$C$2:$C$19,MATCH(B184,[3]进阶属性!$A$2:$A$19,0))/2*AH184)</f>
        <v>1050</v>
      </c>
      <c r="AC184" s="37">
        <f t="shared" si="151"/>
        <v>10</v>
      </c>
      <c r="AD184" s="37">
        <f>INT((INDEX([3]标准单位!$J$2:$J$201,MATCH($AC184,[3]标准单位!$A$2:$A$201,0))*AE184)/(1-AE184))</f>
        <v>0</v>
      </c>
      <c r="AE184" s="37">
        <f t="shared" si="176"/>
        <v>0</v>
      </c>
      <c r="AF184" s="83">
        <f>AG184/AG$4</f>
        <v>0.63110552597638803</v>
      </c>
      <c r="AG184" s="37">
        <f t="shared" si="168"/>
        <v>90.876190476190501</v>
      </c>
      <c r="AH184" s="37">
        <f t="array" ref="AH184">INDEX([4]Sheet1!H$2:H$36,MATCH($H184,[4]Sheet1!$A$2:$A$36,0))</f>
        <v>7</v>
      </c>
      <c r="AI184">
        <f>INDEX([4]Sheet1!T$2:T$36,MATCH($H184,[4]Sheet1!$A$2:$A$36,0))</f>
        <v>0</v>
      </c>
      <c r="AJ184">
        <f>INDEX([4]Sheet1!U$2:U$36,MATCH($H184,[4]Sheet1!$A$2:$A$36,0))</f>
        <v>25</v>
      </c>
      <c r="AK184">
        <f>INDEX([4]Sheet1!V$2:V$36,MATCH($H184,[4]Sheet1!$A$2:$A$36,0))</f>
        <v>0</v>
      </c>
      <c r="AL184">
        <f>INDEX([4]Sheet1!W$2:W$36,MATCH($H184,[4]Sheet1!$A$2:$A$36,0))</f>
        <v>200</v>
      </c>
      <c r="AM184" s="2">
        <f>INDEX([4]Sheet1!N$2:N$36,MATCH($H184,[4]Sheet1!$A$2:$A$36,0))</f>
        <v>2000</v>
      </c>
      <c r="AN184" s="2" t="str">
        <f>INDEX([4]Sheet1!O$2:O$36,MATCH($H184,[4]Sheet1!$A$2:$A$36,0))</f>
        <v/>
      </c>
    </row>
    <row r="185" spans="1:40" ht="14.25">
      <c r="A185" s="11">
        <v>1011</v>
      </c>
      <c r="B185" s="78">
        <v>2</v>
      </c>
      <c r="C185" s="78" t="str">
        <f t="shared" si="128"/>
        <v>{10112,5},{21011,5}</v>
      </c>
      <c r="D185" s="78">
        <v>5000</v>
      </c>
      <c r="E185" s="79">
        <v>17</v>
      </c>
      <c r="F185" s="78" t="str">
        <f t="shared" si="129"/>
        <v>{1,2752},{2,438},{3,481},{6,526}</v>
      </c>
      <c r="G185" s="78">
        <f t="shared" ref="G185:G194" si="180">1</f>
        <v>1</v>
      </c>
      <c r="H185" s="11" t="s">
        <v>229</v>
      </c>
      <c r="I185" s="37">
        <f t="array" ref="I185">INDEX([1]英雄界面!$I$4:$I$41,MATCH(A185,[1]英雄界面!$A$4:$A$41,0))</f>
        <v>95</v>
      </c>
      <c r="J185" s="37">
        <f t="shared" si="179"/>
        <v>1</v>
      </c>
      <c r="K185" s="37">
        <f>CHOOSE(J185,INDEX([2]勋章!$I$7:$I$24,MATCH($B185,[2]勋章!$G$7:$G$24,0)),INDEX([2]勋章!$M$7:$M$24,MATCH($B185,[2]勋章!$G$7:$G$24,0)),INDEX([2]勋章!$P$7:$P$24,MATCH($B185,[2]勋章!$G$7:$G$24,0)),INDEX([2]勋章!$S$7:$S$24,MATCH($B185,[2]勋章!$G$7:$G$24,0)))</f>
        <v>10112</v>
      </c>
      <c r="L185" s="37">
        <f t="array" ref="L185">INDEX([2]图纸掉落!$H$4:$H$38,MATCH(H185,[2]图纸掉落!$G$4:$G$38,0))</f>
        <v>21011</v>
      </c>
      <c r="M185" s="37">
        <f t="shared" si="173"/>
        <v>5</v>
      </c>
      <c r="N185" s="37">
        <f t="shared" si="149"/>
        <v>5</v>
      </c>
      <c r="O185" s="47">
        <f>INDEX([1]英雄界面!$J$4:$J$41,MATCH(A185,[1]英雄界面!$A$4:$A$41,0))/2</f>
        <v>3.5</v>
      </c>
      <c r="P185" s="37">
        <f t="shared" si="150"/>
        <v>1.5</v>
      </c>
      <c r="Q185" s="37">
        <f>INT(INDEX([1]等级属性!B$4:B$203,MATCH($AC185,[1]等级属性!$A$4:$A$203,0))*V185/10000)</f>
        <v>292</v>
      </c>
      <c r="R185" s="37">
        <f>INT(INDEX([1]等级属性!C$4:C$203,MATCH($AC185,[1]等级属性!$A$4:$A$203,0))*W185/10000)</f>
        <v>321</v>
      </c>
      <c r="S185" s="37">
        <f>INT(INDEX([1]等级属性!D$4:D$203,MATCH($AC185,[1]等级属性!$A$4:$A$203,0))*X185/10000)</f>
        <v>1835</v>
      </c>
      <c r="T185" s="37">
        <f>INT(INDEX([1]等级属性!E$4:E$203,MATCH($AC185,[1]等级属性!$A$4:$A$203,0))*Y185/10000)</f>
        <v>351</v>
      </c>
      <c r="U185" s="37"/>
      <c r="V185" s="37">
        <f t="array" ref="V185">INDEX(单位特点规划!D$2:D$37,MATCH($A185,单位特点规划!$A$2:$A$37,0))</f>
        <v>17300</v>
      </c>
      <c r="W185" s="37">
        <f t="array" ref="W185">INDEX(单位特点规划!E$2:E$37,MATCH($A185,单位特点规划!$A$2:$A$37,0))</f>
        <v>19030</v>
      </c>
      <c r="X185" s="37">
        <f t="array" ref="X185">INDEX(单位特点规划!F$2:F$37,MATCH($A185,单位特点规划!$A$2:$A$37,0))</f>
        <v>36200</v>
      </c>
      <c r="Y185" s="37">
        <f t="array" ref="Y185">INDEX(单位特点规划!G$2:G$37,MATCH($A185,单位特点规划!$A$2:$A$37,0))</f>
        <v>30300</v>
      </c>
      <c r="Z185" s="37"/>
      <c r="AA185" s="37">
        <f t="shared" ref="AA185" si="181">1/6.81</f>
        <v>0.146842878120411</v>
      </c>
      <c r="AB185" s="37">
        <f>INT(INDEX([3]进阶属性!$C$2:$C$19,MATCH(B185,[3]进阶属性!$A$2:$A$19,0))/2*AH185)</f>
        <v>1365</v>
      </c>
      <c r="AC185" s="37">
        <f t="shared" si="151"/>
        <v>20</v>
      </c>
      <c r="AD185" s="37">
        <f>INT((INDEX([3]标准单位!$J$2:$J$201,MATCH($AC185,[3]标准单位!$A$2:$A$201,0))*AE185)/(1-AE185))</f>
        <v>0</v>
      </c>
      <c r="AE185" s="37">
        <f t="shared" ref="AE185:AE194" si="182">0</f>
        <v>0</v>
      </c>
      <c r="AF185" s="83">
        <f>AG185/AG$5</f>
        <v>0.631653907779954</v>
      </c>
      <c r="AG185" s="37">
        <f t="shared" si="168"/>
        <v>118.26666666666701</v>
      </c>
      <c r="AH185" s="37">
        <f t="array" ref="AH185">INDEX([4]Sheet1!H$2:H$36,MATCH($H185,[4]Sheet1!$A$2:$A$36,0))</f>
        <v>7</v>
      </c>
      <c r="AI185">
        <f>INDEX([4]Sheet1!T$2:T$36,MATCH($H185,[4]Sheet1!$A$2:$A$36,0))</f>
        <v>0</v>
      </c>
      <c r="AJ185">
        <f>INDEX([4]Sheet1!U$2:U$36,MATCH($H185,[4]Sheet1!$A$2:$A$36,0))</f>
        <v>25</v>
      </c>
      <c r="AK185">
        <f>INDEX([4]Sheet1!V$2:V$36,MATCH($H185,[4]Sheet1!$A$2:$A$36,0))</f>
        <v>0</v>
      </c>
      <c r="AL185">
        <f>INDEX([4]Sheet1!W$2:W$36,MATCH($H185,[4]Sheet1!$A$2:$A$36,0))</f>
        <v>200</v>
      </c>
      <c r="AM185" s="2">
        <f>INDEX([4]Sheet1!N$2:N$36,MATCH($H185,[4]Sheet1!$A$2:$A$36,0))</f>
        <v>2000</v>
      </c>
      <c r="AN185" s="2" t="str">
        <f>INDEX([4]Sheet1!O$2:O$36,MATCH($H185,[4]Sheet1!$A$2:$A$36,0))</f>
        <v/>
      </c>
    </row>
    <row r="186" spans="1:40" ht="14.25">
      <c r="A186" s="11">
        <v>1011</v>
      </c>
      <c r="B186" s="78">
        <v>3</v>
      </c>
      <c r="C186" s="78" t="str">
        <f t="shared" si="128"/>
        <v>{10113,7},{21011,8}</v>
      </c>
      <c r="D186" s="78">
        <v>10000</v>
      </c>
      <c r="E186" s="79">
        <v>25</v>
      </c>
      <c r="F186" s="78" t="str">
        <f t="shared" si="129"/>
        <v>{1,3329},{2,529},{3,582},{6,644}</v>
      </c>
      <c r="G186" s="78">
        <f t="shared" si="180"/>
        <v>1</v>
      </c>
      <c r="H186" s="11" t="s">
        <v>229</v>
      </c>
      <c r="I186" s="37">
        <f t="array" ref="I186">INDEX([1]英雄界面!$I$4:$I$41,MATCH(A186,[1]英雄界面!$A$4:$A$41,0))</f>
        <v>95</v>
      </c>
      <c r="J186" s="37">
        <f t="shared" si="179"/>
        <v>1</v>
      </c>
      <c r="K186" s="37">
        <f>CHOOSE(J186,INDEX([2]勋章!$I$7:$I$24,MATCH($B186,[2]勋章!$G$7:$G$24,0)),INDEX([2]勋章!$M$7:$M$24,MATCH($B186,[2]勋章!$G$7:$G$24,0)),INDEX([2]勋章!$P$7:$P$24,MATCH($B186,[2]勋章!$G$7:$G$24,0)),INDEX([2]勋章!$S$7:$S$24,MATCH($B186,[2]勋章!$G$7:$G$24,0)))</f>
        <v>10113</v>
      </c>
      <c r="L186" s="37">
        <f t="array" ref="L186">INDEX([2]图纸掉落!$H$4:$H$38,MATCH(H186,[2]图纸掉落!$G$4:$G$38,0))</f>
        <v>21011</v>
      </c>
      <c r="M186" s="37">
        <f t="shared" si="173"/>
        <v>7</v>
      </c>
      <c r="N186" s="37">
        <f t="shared" si="149"/>
        <v>8</v>
      </c>
      <c r="O186" s="47">
        <f>INDEX([1]英雄界面!$J$4:$J$41,MATCH(A186,[1]英雄界面!$A$4:$A$41,0))/2</f>
        <v>3.5</v>
      </c>
      <c r="P186" s="37">
        <f t="shared" si="150"/>
        <v>1.4</v>
      </c>
      <c r="Q186" s="37">
        <f>INT(INDEX([1]等级属性!B$4:B$203,MATCH($AC186,[1]等级属性!$A$4:$A$203,0))*V186/10000)</f>
        <v>378</v>
      </c>
      <c r="R186" s="37">
        <f>INT(INDEX([1]等级属性!C$4:C$203,MATCH($AC186,[1]等级属性!$A$4:$A$203,0))*W186/10000)</f>
        <v>416</v>
      </c>
      <c r="S186" s="37">
        <f>INT(INDEX([1]等级属性!D$4:D$203,MATCH($AC186,[1]等级属性!$A$4:$A$203,0))*X186/10000)</f>
        <v>2378</v>
      </c>
      <c r="T186" s="37">
        <f>INT(INDEX([1]等级属性!E$4:E$203,MATCH($AC186,[1]等级属性!$A$4:$A$203,0))*Y186/10000)</f>
        <v>460</v>
      </c>
      <c r="U186" s="37"/>
      <c r="V186" s="37">
        <f t="array" ref="V186">INDEX(单位特点规划!D$2:D$37,MATCH($A186,单位特点规划!$A$2:$A$37,0))</f>
        <v>17300</v>
      </c>
      <c r="W186" s="37">
        <f t="array" ref="W186">INDEX(单位特点规划!E$2:E$37,MATCH($A186,单位特点规划!$A$2:$A$37,0))</f>
        <v>19030</v>
      </c>
      <c r="X186" s="37">
        <f t="array" ref="X186">INDEX(单位特点规划!F$2:F$37,MATCH($A186,单位特点规划!$A$2:$A$37,0))</f>
        <v>36200</v>
      </c>
      <c r="Y186" s="37">
        <f t="array" ref="Y186">INDEX(单位特点规划!G$2:G$37,MATCH($A186,单位特点规划!$A$2:$A$37,0))</f>
        <v>30300</v>
      </c>
      <c r="Z186" s="37"/>
      <c r="AA186" s="37">
        <f t="shared" ref="AA186" si="183">1/6.81</f>
        <v>0.146842878120411</v>
      </c>
      <c r="AB186" s="37">
        <f>INT(INDEX([3]进阶属性!$C$2:$C$19,MATCH(B186,[3]进阶属性!$A$2:$A$19,0))/2*AH186)</f>
        <v>1774</v>
      </c>
      <c r="AC186" s="37">
        <f t="shared" si="151"/>
        <v>30</v>
      </c>
      <c r="AD186" s="37">
        <f>INT((INDEX([3]标准单位!$J$2:$J$201,MATCH($AC186,[3]标准单位!$A$2:$A$201,0))*AE186)/(1-AE186))</f>
        <v>0</v>
      </c>
      <c r="AE186" s="37">
        <f t="shared" si="182"/>
        <v>0</v>
      </c>
      <c r="AF186" s="83">
        <f>AG186/AG$6</f>
        <v>0.63081412428272099</v>
      </c>
      <c r="AG186" s="37">
        <f t="shared" si="168"/>
        <v>153.38095238095201</v>
      </c>
      <c r="AH186" s="37">
        <f t="array" ref="AH186">INDEX([4]Sheet1!H$2:H$36,MATCH($H186,[4]Sheet1!$A$2:$A$36,0))</f>
        <v>7</v>
      </c>
      <c r="AI186">
        <f>INDEX([4]Sheet1!T$2:T$36,MATCH($H186,[4]Sheet1!$A$2:$A$36,0))</f>
        <v>0</v>
      </c>
      <c r="AJ186">
        <f>INDEX([4]Sheet1!U$2:U$36,MATCH($H186,[4]Sheet1!$A$2:$A$36,0))</f>
        <v>25</v>
      </c>
      <c r="AK186">
        <f>INDEX([4]Sheet1!V$2:V$36,MATCH($H186,[4]Sheet1!$A$2:$A$36,0))</f>
        <v>0</v>
      </c>
      <c r="AL186">
        <f>INDEX([4]Sheet1!W$2:W$36,MATCH($H186,[4]Sheet1!$A$2:$A$36,0))</f>
        <v>200</v>
      </c>
      <c r="AM186" s="2">
        <f>INDEX([4]Sheet1!N$2:N$36,MATCH($H186,[4]Sheet1!$A$2:$A$36,0))</f>
        <v>2000</v>
      </c>
      <c r="AN186" s="2" t="str">
        <f>INDEX([4]Sheet1!O$2:O$36,MATCH($H186,[4]Sheet1!$A$2:$A$36,0))</f>
        <v/>
      </c>
    </row>
    <row r="187" spans="1:40" ht="14.25">
      <c r="A187" s="11">
        <v>1011</v>
      </c>
      <c r="B187" s="78">
        <v>4</v>
      </c>
      <c r="C187" s="78" t="str">
        <f t="shared" si="128"/>
        <v>{10114,10},{21011,12}</v>
      </c>
      <c r="D187" s="78">
        <v>80000</v>
      </c>
      <c r="E187" s="79">
        <v>31</v>
      </c>
      <c r="F187" s="78" t="str">
        <f t="shared" si="129"/>
        <v>{1,3542},{2,564},{3,620},{6,677}</v>
      </c>
      <c r="G187" s="78">
        <f t="shared" si="180"/>
        <v>1</v>
      </c>
      <c r="H187" s="11" t="s">
        <v>229</v>
      </c>
      <c r="I187" s="37">
        <f t="array" ref="I187">INDEX([1]英雄界面!$I$4:$I$41,MATCH(A187,[1]英雄界面!$A$4:$A$41,0))</f>
        <v>95</v>
      </c>
      <c r="J187" s="37">
        <f t="shared" si="179"/>
        <v>1</v>
      </c>
      <c r="K187" s="37">
        <f>CHOOSE(J187,INDEX([2]勋章!$I$7:$I$24,MATCH($B187,[2]勋章!$G$7:$G$24,0)),INDEX([2]勋章!$M$7:$M$24,MATCH($B187,[2]勋章!$G$7:$G$24,0)),INDEX([2]勋章!$P$7:$P$24,MATCH($B187,[2]勋章!$G$7:$G$24,0)),INDEX([2]勋章!$S$7:$S$24,MATCH($B187,[2]勋章!$G$7:$G$24,0)))</f>
        <v>10114</v>
      </c>
      <c r="L187" s="37">
        <f t="array" ref="L187">INDEX([2]图纸掉落!$H$4:$H$38,MATCH(H187,[2]图纸掉落!$G$4:$G$38,0))</f>
        <v>21011</v>
      </c>
      <c r="M187" s="37">
        <f t="shared" si="173"/>
        <v>10</v>
      </c>
      <c r="N187" s="37">
        <f t="shared" si="149"/>
        <v>12</v>
      </c>
      <c r="O187" s="47">
        <f>INDEX([1]英雄界面!$J$4:$J$41,MATCH(A187,[1]英雄界面!$A$4:$A$41,0))/2</f>
        <v>3.5</v>
      </c>
      <c r="P187" s="37">
        <f t="shared" si="150"/>
        <v>1.3</v>
      </c>
      <c r="Q187" s="37">
        <f>INT(INDEX([1]等级属性!B$4:B$203,MATCH($AC187,[1]等级属性!$A$4:$A$203,0))*V187/10000)</f>
        <v>434</v>
      </c>
      <c r="R187" s="37">
        <f>INT(INDEX([1]等级属性!C$4:C$203,MATCH($AC187,[1]等级属性!$A$4:$A$203,0))*W187/10000)</f>
        <v>477</v>
      </c>
      <c r="S187" s="37">
        <f>INT(INDEX([1]等级属性!D$4:D$203,MATCH($AC187,[1]等级属性!$A$4:$A$203,0))*X187/10000)</f>
        <v>2725</v>
      </c>
      <c r="T187" s="37">
        <f>INT(INDEX([1]等级属性!E$4:E$203,MATCH($AC187,[1]等级属性!$A$4:$A$203,0))*Y187/10000)</f>
        <v>521</v>
      </c>
      <c r="U187" s="37"/>
      <c r="V187" s="37">
        <f t="array" ref="V187">INDEX(单位特点规划!D$2:D$37,MATCH($A187,单位特点规划!$A$2:$A$37,0))</f>
        <v>17300</v>
      </c>
      <c r="W187" s="37">
        <f t="array" ref="W187">INDEX(单位特点规划!E$2:E$37,MATCH($A187,单位特点规划!$A$2:$A$37,0))</f>
        <v>19030</v>
      </c>
      <c r="X187" s="37">
        <f t="array" ref="X187">INDEX(单位特点规划!F$2:F$37,MATCH($A187,单位特点规划!$A$2:$A$37,0))</f>
        <v>36200</v>
      </c>
      <c r="Y187" s="37">
        <f t="array" ref="Y187">INDEX(单位特点规划!G$2:G$37,MATCH($A187,单位特点规划!$A$2:$A$37,0))</f>
        <v>30300</v>
      </c>
      <c r="Z187" s="37"/>
      <c r="AA187" s="37">
        <f t="shared" ref="AA187" si="184">1/6.81</f>
        <v>0.146842878120411</v>
      </c>
      <c r="AB187" s="37">
        <f>INT(INDEX([3]进阶属性!$C$2:$C$19,MATCH(B187,[3]进阶属性!$A$2:$A$19,0))/2*AH187)</f>
        <v>2299</v>
      </c>
      <c r="AC187" s="37">
        <f t="shared" si="151"/>
        <v>35</v>
      </c>
      <c r="AD187" s="37">
        <f>INT((INDEX([3]标准单位!$J$2:$J$201,MATCH($AC187,[3]标准单位!$A$2:$A$201,0))*AE187)/(1-AE187))</f>
        <v>0</v>
      </c>
      <c r="AE187" s="37">
        <f t="shared" si="182"/>
        <v>0</v>
      </c>
      <c r="AF187" s="83">
        <f>AG187/AG$7</f>
        <v>0.631090884204763</v>
      </c>
      <c r="AG187" s="37">
        <f t="shared" si="168"/>
        <v>175.647619047619</v>
      </c>
      <c r="AH187" s="37">
        <f t="array" ref="AH187">INDEX([4]Sheet1!H$2:H$36,MATCH($H187,[4]Sheet1!$A$2:$A$36,0))</f>
        <v>7</v>
      </c>
      <c r="AI187">
        <f>INDEX([4]Sheet1!T$2:T$36,MATCH($H187,[4]Sheet1!$A$2:$A$36,0))</f>
        <v>0</v>
      </c>
      <c r="AJ187">
        <f>INDEX([4]Sheet1!U$2:U$36,MATCH($H187,[4]Sheet1!$A$2:$A$36,0))</f>
        <v>25</v>
      </c>
      <c r="AK187">
        <f>INDEX([4]Sheet1!V$2:V$36,MATCH($H187,[4]Sheet1!$A$2:$A$36,0))</f>
        <v>0</v>
      </c>
      <c r="AL187">
        <f>INDEX([4]Sheet1!W$2:W$36,MATCH($H187,[4]Sheet1!$A$2:$A$36,0))</f>
        <v>200</v>
      </c>
      <c r="AM187" s="2">
        <f>INDEX([4]Sheet1!N$2:N$36,MATCH($H187,[4]Sheet1!$A$2:$A$36,0))</f>
        <v>2000</v>
      </c>
      <c r="AN187" s="2" t="str">
        <f>INDEX([4]Sheet1!O$2:O$36,MATCH($H187,[4]Sheet1!$A$2:$A$36,0))</f>
        <v/>
      </c>
    </row>
    <row r="188" spans="1:40" ht="14.25">
      <c r="A188" s="11">
        <v>1011</v>
      </c>
      <c r="B188" s="78">
        <v>5</v>
      </c>
      <c r="C188" s="78" t="str">
        <f t="shared" si="128"/>
        <v>{10115,15},{21011,15}</v>
      </c>
      <c r="D188" s="78">
        <v>150000</v>
      </c>
      <c r="E188" s="79">
        <v>34</v>
      </c>
      <c r="F188" s="78" t="str">
        <f t="shared" si="129"/>
        <v>{1,3700},{2,589},{3,648},{6,708}</v>
      </c>
      <c r="G188" s="78">
        <f t="shared" si="180"/>
        <v>1</v>
      </c>
      <c r="H188" s="11" t="s">
        <v>229</v>
      </c>
      <c r="I188" s="37">
        <f t="array" ref="I188">INDEX([1]英雄界面!$I$4:$I$41,MATCH(A188,[1]英雄界面!$A$4:$A$41,0))</f>
        <v>95</v>
      </c>
      <c r="J188" s="37">
        <f t="shared" si="179"/>
        <v>1</v>
      </c>
      <c r="K188" s="37">
        <f>CHOOSE(J188,INDEX([2]勋章!$I$7:$I$24,MATCH($B188,[2]勋章!$G$7:$G$24,0)),INDEX([2]勋章!$M$7:$M$24,MATCH($B188,[2]勋章!$G$7:$G$24,0)),INDEX([2]勋章!$P$7:$P$24,MATCH($B188,[2]勋章!$G$7:$G$24,0)),INDEX([2]勋章!$S$7:$S$24,MATCH($B188,[2]勋章!$G$7:$G$24,0)))</f>
        <v>10115</v>
      </c>
      <c r="L188" s="37">
        <f t="array" ref="L188">INDEX([2]图纸掉落!$H$4:$H$38,MATCH(H188,[2]图纸掉落!$G$4:$G$38,0))</f>
        <v>21011</v>
      </c>
      <c r="M188" s="37">
        <f t="shared" si="173"/>
        <v>15</v>
      </c>
      <c r="N188" s="37">
        <f t="shared" si="149"/>
        <v>15</v>
      </c>
      <c r="O188" s="47">
        <f>INDEX([1]英雄界面!$J$4:$J$41,MATCH(A188,[1]英雄界面!$A$4:$A$41,0))/2</f>
        <v>3.5</v>
      </c>
      <c r="P188" s="37">
        <f t="shared" si="150"/>
        <v>1.2</v>
      </c>
      <c r="Q188" s="37">
        <f>INT(INDEX([1]等级属性!B$4:B$203,MATCH($AC188,[1]等级属性!$A$4:$A$203,0))*V188/10000)</f>
        <v>491</v>
      </c>
      <c r="R188" s="37">
        <f>INT(INDEX([1]等级属性!C$4:C$203,MATCH($AC188,[1]等级属性!$A$4:$A$203,0))*W188/10000)</f>
        <v>540</v>
      </c>
      <c r="S188" s="37">
        <f>INT(INDEX([1]等级属性!D$4:D$203,MATCH($AC188,[1]等级属性!$A$4:$A$203,0))*X188/10000)</f>
        <v>3084</v>
      </c>
      <c r="T188" s="37">
        <f>INT(INDEX([1]等级属性!E$4:E$203,MATCH($AC188,[1]等级属性!$A$4:$A$203,0))*Y188/10000)</f>
        <v>590</v>
      </c>
      <c r="U188" s="37"/>
      <c r="V188" s="37">
        <f t="array" ref="V188">INDEX(单位特点规划!D$2:D$37,MATCH($A188,单位特点规划!$A$2:$A$37,0))</f>
        <v>17300</v>
      </c>
      <c r="W188" s="37">
        <f t="array" ref="W188">INDEX(单位特点规划!E$2:E$37,MATCH($A188,单位特点规划!$A$2:$A$37,0))</f>
        <v>19030</v>
      </c>
      <c r="X188" s="37">
        <f t="array" ref="X188">INDEX(单位特点规划!F$2:F$37,MATCH($A188,单位特点规划!$A$2:$A$37,0))</f>
        <v>36200</v>
      </c>
      <c r="Y188" s="37">
        <f t="array" ref="Y188">INDEX(单位特点规划!G$2:G$37,MATCH($A188,单位特点规划!$A$2:$A$37,0))</f>
        <v>30300</v>
      </c>
      <c r="Z188" s="37"/>
      <c r="AA188" s="37">
        <f t="shared" ref="AA188" si="185">1/6.81</f>
        <v>0.146842878120411</v>
      </c>
      <c r="AB188" s="37">
        <f>INT(INDEX([3]进阶属性!$C$2:$C$19,MATCH(B188,[3]进阶属性!$A$2:$A$19,0))/2*AH188)</f>
        <v>2982</v>
      </c>
      <c r="AC188" s="37">
        <f t="shared" si="151"/>
        <v>40</v>
      </c>
      <c r="AD188" s="37">
        <f>INT((INDEX([3]标准单位!$J$2:$J$201,MATCH($AC188,[3]标准单位!$A$2:$A$201,0))*AE188)/(1-AE188))</f>
        <v>0</v>
      </c>
      <c r="AE188" s="37">
        <f t="shared" si="182"/>
        <v>0</v>
      </c>
      <c r="AF188" s="83">
        <f>AG188/AG$8</f>
        <v>0.631256615756843</v>
      </c>
      <c r="AG188" s="37">
        <f t="shared" si="168"/>
        <v>198.78571428571399</v>
      </c>
      <c r="AH188" s="37">
        <f t="array" ref="AH188">INDEX([4]Sheet1!H$2:H$36,MATCH($H188,[4]Sheet1!$A$2:$A$36,0))</f>
        <v>7</v>
      </c>
      <c r="AI188">
        <f>INDEX([4]Sheet1!T$2:T$36,MATCH($H188,[4]Sheet1!$A$2:$A$36,0))</f>
        <v>0</v>
      </c>
      <c r="AJ188">
        <f>INDEX([4]Sheet1!U$2:U$36,MATCH($H188,[4]Sheet1!$A$2:$A$36,0))</f>
        <v>25</v>
      </c>
      <c r="AK188">
        <f>INDEX([4]Sheet1!V$2:V$36,MATCH($H188,[4]Sheet1!$A$2:$A$36,0))</f>
        <v>0</v>
      </c>
      <c r="AL188">
        <f>INDEX([4]Sheet1!W$2:W$36,MATCH($H188,[4]Sheet1!$A$2:$A$36,0))</f>
        <v>200</v>
      </c>
      <c r="AM188" s="2">
        <f>INDEX([4]Sheet1!N$2:N$36,MATCH($H188,[4]Sheet1!$A$2:$A$36,0))</f>
        <v>2000</v>
      </c>
      <c r="AN188" s="2" t="str">
        <f>INDEX([4]Sheet1!O$2:O$36,MATCH($H188,[4]Sheet1!$A$2:$A$36,0))</f>
        <v/>
      </c>
    </row>
    <row r="189" spans="1:40" ht="14.25">
      <c r="A189" s="11">
        <v>1011</v>
      </c>
      <c r="B189" s="78">
        <v>6</v>
      </c>
      <c r="C189" s="78" t="str">
        <f t="shared" si="128"/>
        <v>{10116,20},{21011,16}</v>
      </c>
      <c r="D189" s="78">
        <v>250000</v>
      </c>
      <c r="E189" s="79">
        <v>39</v>
      </c>
      <c r="F189" s="78" t="str">
        <f t="shared" si="129"/>
        <v>{1,3894},{2,619},{3,682},{6,749}</v>
      </c>
      <c r="G189" s="78">
        <f t="shared" si="180"/>
        <v>1</v>
      </c>
      <c r="H189" s="11" t="s">
        <v>229</v>
      </c>
      <c r="I189" s="37">
        <f t="array" ref="I189">INDEX([1]英雄界面!$I$4:$I$41,MATCH(A189,[1]英雄界面!$A$4:$A$41,0))</f>
        <v>95</v>
      </c>
      <c r="J189" s="37">
        <f t="shared" si="179"/>
        <v>1</v>
      </c>
      <c r="K189" s="37">
        <f>CHOOSE(J189,INDEX([2]勋章!$I$7:$I$24,MATCH($B189,[2]勋章!$G$7:$G$24,0)),INDEX([2]勋章!$M$7:$M$24,MATCH($B189,[2]勋章!$G$7:$G$24,0)),INDEX([2]勋章!$P$7:$P$24,MATCH($B189,[2]勋章!$G$7:$G$24,0)),INDEX([2]勋章!$S$7:$S$24,MATCH($B189,[2]勋章!$G$7:$G$24,0)))</f>
        <v>10116</v>
      </c>
      <c r="L189" s="37">
        <f t="array" ref="L189">INDEX([2]图纸掉落!$H$4:$H$38,MATCH(H189,[2]图纸掉落!$G$4:$G$38,0))</f>
        <v>21011</v>
      </c>
      <c r="M189" s="37">
        <f t="shared" si="173"/>
        <v>20</v>
      </c>
      <c r="N189" s="37">
        <f t="shared" si="149"/>
        <v>16</v>
      </c>
      <c r="O189" s="47">
        <f>INDEX([1]英雄界面!$J$4:$J$41,MATCH(A189,[1]英雄界面!$A$4:$A$41,0))/2</f>
        <v>3.5</v>
      </c>
      <c r="P189" s="37">
        <f t="shared" si="150"/>
        <v>1.1000000000000001</v>
      </c>
      <c r="Q189" s="37">
        <f>INT(INDEX([1]等级属性!B$4:B$203,MATCH($AC189,[1]等级属性!$A$4:$A$203,0))*V189/10000)</f>
        <v>563</v>
      </c>
      <c r="R189" s="37">
        <f>INT(INDEX([1]等级属性!C$4:C$203,MATCH($AC189,[1]等级属性!$A$4:$A$203,0))*W189/10000)</f>
        <v>620</v>
      </c>
      <c r="S189" s="37">
        <f>INT(INDEX([1]等级属性!D$4:D$203,MATCH($AC189,[1]等级属性!$A$4:$A$203,0))*X189/10000)</f>
        <v>3540</v>
      </c>
      <c r="T189" s="37">
        <f>INT(INDEX([1]等级属性!E$4:E$203,MATCH($AC189,[1]等级属性!$A$4:$A$203,0))*Y189/10000)</f>
        <v>681</v>
      </c>
      <c r="U189" s="37"/>
      <c r="V189" s="37">
        <f t="array" ref="V189">INDEX(单位特点规划!D$2:D$37,MATCH($A189,单位特点规划!$A$2:$A$37,0))</f>
        <v>17300</v>
      </c>
      <c r="W189" s="37">
        <f t="array" ref="W189">INDEX(单位特点规划!E$2:E$37,MATCH($A189,单位特点规划!$A$2:$A$37,0))</f>
        <v>19030</v>
      </c>
      <c r="X189" s="37">
        <f t="array" ref="X189">INDEX(单位特点规划!F$2:F$37,MATCH($A189,单位特点规划!$A$2:$A$37,0))</f>
        <v>36200</v>
      </c>
      <c r="Y189" s="37">
        <f t="array" ref="Y189">INDEX(单位特点规划!G$2:G$37,MATCH($A189,单位特点规划!$A$2:$A$37,0))</f>
        <v>30300</v>
      </c>
      <c r="Z189" s="37"/>
      <c r="AA189" s="37">
        <f t="shared" ref="AA189:AA194" si="186">1/6.81</f>
        <v>0.146842878120411</v>
      </c>
      <c r="AB189" s="37">
        <f>INT(INDEX([3]进阶属性!$C$2:$C$19,MATCH(B189,[3]进阶属性!$A$2:$A$19,0))/2*AH189)</f>
        <v>3874</v>
      </c>
      <c r="AC189" s="37">
        <f t="shared" si="151"/>
        <v>45</v>
      </c>
      <c r="AD189" s="37">
        <f>INT((INDEX([3]标准单位!$J$2:$J$201,MATCH($AC189,[3]标准单位!$A$2:$A$201,0))*AE189)/(1-AE189))</f>
        <v>0</v>
      </c>
      <c r="AE189" s="37">
        <f t="shared" si="182"/>
        <v>0</v>
      </c>
      <c r="AF189" s="83">
        <f>AG189/AG$9</f>
        <v>0.63078725028294702</v>
      </c>
      <c r="AG189" s="37">
        <f t="shared" si="168"/>
        <v>228.24285714285699</v>
      </c>
      <c r="AH189" s="37">
        <f t="array" ref="AH189">INDEX([4]Sheet1!H$2:H$36,MATCH($H189,[4]Sheet1!$A$2:$A$36,0))</f>
        <v>7</v>
      </c>
      <c r="AI189">
        <f>INDEX([4]Sheet1!T$2:T$36,MATCH($H189,[4]Sheet1!$A$2:$A$36,0))</f>
        <v>0</v>
      </c>
      <c r="AJ189">
        <f>INDEX([4]Sheet1!U$2:U$36,MATCH($H189,[4]Sheet1!$A$2:$A$36,0))</f>
        <v>25</v>
      </c>
      <c r="AK189">
        <f>INDEX([4]Sheet1!V$2:V$36,MATCH($H189,[4]Sheet1!$A$2:$A$36,0))</f>
        <v>0</v>
      </c>
      <c r="AL189">
        <f>INDEX([4]Sheet1!W$2:W$36,MATCH($H189,[4]Sheet1!$A$2:$A$36,0))</f>
        <v>200</v>
      </c>
      <c r="AM189" s="2">
        <f>INDEX([4]Sheet1!N$2:N$36,MATCH($H189,[4]Sheet1!$A$2:$A$36,0))</f>
        <v>2000</v>
      </c>
      <c r="AN189" s="2" t="str">
        <f>INDEX([4]Sheet1!O$2:O$36,MATCH($H189,[4]Sheet1!$A$2:$A$36,0))</f>
        <v/>
      </c>
    </row>
    <row r="190" spans="1:40" ht="14.25">
      <c r="A190" s="11">
        <v>1011</v>
      </c>
      <c r="B190" s="78">
        <v>7</v>
      </c>
      <c r="C190" s="78" t="str">
        <f t="shared" si="128"/>
        <v>{10117,22},{21011,26}</v>
      </c>
      <c r="D190" s="78">
        <v>300000</v>
      </c>
      <c r="E190" s="79">
        <v>44</v>
      </c>
      <c r="F190" s="78" t="str">
        <f t="shared" si="129"/>
        <v>{1,4007},{2,638},{3,702},{6,775}</v>
      </c>
      <c r="G190" s="78">
        <f t="shared" si="180"/>
        <v>1</v>
      </c>
      <c r="H190" s="11" t="s">
        <v>229</v>
      </c>
      <c r="I190" s="37">
        <f t="array" ref="I190">INDEX([1]英雄界面!$I$4:$I$41,MATCH(A190,[1]英雄界面!$A$4:$A$41,0))</f>
        <v>95</v>
      </c>
      <c r="J190" s="37">
        <f t="shared" si="179"/>
        <v>1</v>
      </c>
      <c r="K190" s="37">
        <f>CHOOSE(J190,INDEX([2]勋章!$I$7:$I$24,MATCH($B190,[2]勋章!$G$7:$G$24,0)),INDEX([2]勋章!$M$7:$M$24,MATCH($B190,[2]勋章!$G$7:$G$24,0)),INDEX([2]勋章!$P$7:$P$24,MATCH($B190,[2]勋章!$G$7:$G$24,0)),INDEX([2]勋章!$S$7:$S$24,MATCH($B190,[2]勋章!$G$7:$G$24,0)))</f>
        <v>10117</v>
      </c>
      <c r="L190" s="37">
        <f t="array" ref="L190">INDEX([2]图纸掉落!$H$4:$H$38,MATCH(H190,[2]图纸掉落!$G$4:$G$38,0))</f>
        <v>21011</v>
      </c>
      <c r="M190" s="37">
        <f t="shared" si="173"/>
        <v>22</v>
      </c>
      <c r="N190" s="37">
        <f t="shared" si="149"/>
        <v>26</v>
      </c>
      <c r="O190" s="47">
        <f>INDEX([1]英雄界面!$J$4:$J$41,MATCH(A190,[1]英雄界面!$A$4:$A$41,0))/2</f>
        <v>3.5</v>
      </c>
      <c r="P190" s="37">
        <f t="shared" si="150"/>
        <v>1</v>
      </c>
      <c r="Q190" s="37">
        <f>INT(INDEX([1]等级属性!B$4:B$203,MATCH($AC190,[1]等级属性!$A$4:$A$203,0))*V190/10000)</f>
        <v>638</v>
      </c>
      <c r="R190" s="37">
        <f>INT(INDEX([1]等级属性!C$4:C$203,MATCH($AC190,[1]等级属性!$A$4:$A$203,0))*W190/10000)</f>
        <v>702</v>
      </c>
      <c r="S190" s="37">
        <f>INT(INDEX([1]等级属性!D$4:D$203,MATCH($AC190,[1]等级属性!$A$4:$A$203,0))*X190/10000)</f>
        <v>4007</v>
      </c>
      <c r="T190" s="37">
        <f>INT(INDEX([1]等级属性!E$4:E$203,MATCH($AC190,[1]等级属性!$A$4:$A$203,0))*Y190/10000)</f>
        <v>775</v>
      </c>
      <c r="U190" s="37"/>
      <c r="V190" s="37">
        <f t="array" ref="V190">INDEX(单位特点规划!D$2:D$37,MATCH($A190,单位特点规划!$A$2:$A$37,0))</f>
        <v>17300</v>
      </c>
      <c r="W190" s="37">
        <f t="array" ref="W190">INDEX(单位特点规划!E$2:E$37,MATCH($A190,单位特点规划!$A$2:$A$37,0))</f>
        <v>19030</v>
      </c>
      <c r="X190" s="37">
        <f t="array" ref="X190">INDEX(单位特点规划!F$2:F$37,MATCH($A190,单位特点规划!$A$2:$A$37,0))</f>
        <v>36200</v>
      </c>
      <c r="Y190" s="37">
        <f t="array" ref="Y190">INDEX(单位特点规划!G$2:G$37,MATCH($A190,单位特点规划!$A$2:$A$37,0))</f>
        <v>30300</v>
      </c>
      <c r="Z190" s="37"/>
      <c r="AA190" s="37">
        <f t="shared" si="186"/>
        <v>0.146842878120411</v>
      </c>
      <c r="AB190" s="37">
        <f>INT(INDEX([3]进阶属性!$C$2:$C$19,MATCH(B190,[3]进阶属性!$A$2:$A$19,0))/2*AH190)</f>
        <v>5029</v>
      </c>
      <c r="AC190" s="37">
        <f t="shared" si="151"/>
        <v>50</v>
      </c>
      <c r="AD190" s="37">
        <f>INT((INDEX([3]标准单位!$J$2:$J$201,MATCH($AC190,[3]标准单位!$A$2:$A$201,0))*AE190)/(1-AE190))</f>
        <v>0</v>
      </c>
      <c r="AE190" s="37">
        <f t="shared" si="182"/>
        <v>0</v>
      </c>
      <c r="AF190" s="83">
        <f>AG190/AG$10</f>
        <v>0.63107360394290202</v>
      </c>
      <c r="AG190" s="37">
        <f t="shared" si="168"/>
        <v>258.52380952380997</v>
      </c>
      <c r="AH190" s="37">
        <f t="array" ref="AH190">INDEX([4]Sheet1!H$2:H$36,MATCH($H190,[4]Sheet1!$A$2:$A$36,0))</f>
        <v>7</v>
      </c>
      <c r="AI190">
        <f>INDEX([4]Sheet1!T$2:T$36,MATCH($H190,[4]Sheet1!$A$2:$A$36,0))</f>
        <v>0</v>
      </c>
      <c r="AJ190">
        <f>INDEX([4]Sheet1!U$2:U$36,MATCH($H190,[4]Sheet1!$A$2:$A$36,0))</f>
        <v>25</v>
      </c>
      <c r="AK190">
        <f>INDEX([4]Sheet1!V$2:V$36,MATCH($H190,[4]Sheet1!$A$2:$A$36,0))</f>
        <v>0</v>
      </c>
      <c r="AL190">
        <f>INDEX([4]Sheet1!W$2:W$36,MATCH($H190,[4]Sheet1!$A$2:$A$36,0))</f>
        <v>200</v>
      </c>
      <c r="AM190" s="2">
        <f>INDEX([4]Sheet1!N$2:N$36,MATCH($H190,[4]Sheet1!$A$2:$A$36,0))</f>
        <v>2000</v>
      </c>
      <c r="AN190" s="2" t="str">
        <f>INDEX([4]Sheet1!O$2:O$36,MATCH($H190,[4]Sheet1!$A$2:$A$36,0))</f>
        <v/>
      </c>
    </row>
    <row r="191" spans="1:40" ht="14.25">
      <c r="A191" s="11">
        <v>1011</v>
      </c>
      <c r="B191" s="78">
        <v>8</v>
      </c>
      <c r="C191" s="78" t="str">
        <f t="shared" si="128"/>
        <v>{10118,25},{21011,29}</v>
      </c>
      <c r="D191" s="78">
        <v>350000</v>
      </c>
      <c r="E191" s="79">
        <v>49</v>
      </c>
      <c r="F191" s="78" t="str">
        <f t="shared" si="129"/>
        <v>{1,4604},{2,733},{3,806},{6,887}</v>
      </c>
      <c r="G191" s="78">
        <f t="shared" si="180"/>
        <v>1</v>
      </c>
      <c r="H191" s="11" t="s">
        <v>229</v>
      </c>
      <c r="I191" s="37">
        <f t="array" ref="I191">INDEX([1]英雄界面!$I$4:$I$41,MATCH(A191,[1]英雄界面!$A$4:$A$41,0))</f>
        <v>95</v>
      </c>
      <c r="J191" s="37">
        <f t="shared" si="179"/>
        <v>1</v>
      </c>
      <c r="K191" s="37">
        <f>CHOOSE(J191,INDEX([2]勋章!$I$7:$I$24,MATCH($B191,[2]勋章!$G$7:$G$24,0)),INDEX([2]勋章!$M$7:$M$24,MATCH($B191,[2]勋章!$G$7:$G$24,0)),INDEX([2]勋章!$P$7:$P$24,MATCH($B191,[2]勋章!$G$7:$G$24,0)),INDEX([2]勋章!$S$7:$S$24,MATCH($B191,[2]勋章!$G$7:$G$24,0)))</f>
        <v>10118</v>
      </c>
      <c r="L191" s="37">
        <f t="array" ref="L191">INDEX([2]图纸掉落!$H$4:$H$38,MATCH(H191,[2]图纸掉落!$G$4:$G$38,0))</f>
        <v>21011</v>
      </c>
      <c r="M191" s="37">
        <f t="shared" si="173"/>
        <v>25</v>
      </c>
      <c r="N191" s="37">
        <f t="shared" si="149"/>
        <v>29</v>
      </c>
      <c r="O191" s="47">
        <f>INDEX([1]英雄界面!$J$4:$J$41,MATCH(A191,[1]英雄界面!$A$4:$A$41,0))/2</f>
        <v>3.5</v>
      </c>
      <c r="P191" s="37">
        <f t="shared" si="150"/>
        <v>1</v>
      </c>
      <c r="Q191" s="37">
        <f>INT(INDEX([1]等级属性!B$4:B$203,MATCH($AC191,[1]等级属性!$A$4:$A$203,0))*V191/10000)</f>
        <v>733</v>
      </c>
      <c r="R191" s="37">
        <f>INT(INDEX([1]等级属性!C$4:C$203,MATCH($AC191,[1]等级属性!$A$4:$A$203,0))*W191/10000)</f>
        <v>806</v>
      </c>
      <c r="S191" s="37">
        <f>INT(INDEX([1]等级属性!D$4:D$203,MATCH($AC191,[1]等级属性!$A$4:$A$203,0))*X191/10000)</f>
        <v>4604</v>
      </c>
      <c r="T191" s="37">
        <f>INT(INDEX([1]等级属性!E$4:E$203,MATCH($AC191,[1]等级属性!$A$4:$A$203,0))*Y191/10000)</f>
        <v>887</v>
      </c>
      <c r="U191" s="37"/>
      <c r="V191" s="37">
        <f t="array" ref="V191">INDEX(单位特点规划!D$2:D$37,MATCH($A191,单位特点规划!$A$2:$A$37,0))</f>
        <v>17300</v>
      </c>
      <c r="W191" s="37">
        <f t="array" ref="W191">INDEX(单位特点规划!E$2:E$37,MATCH($A191,单位特点规划!$A$2:$A$37,0))</f>
        <v>19030</v>
      </c>
      <c r="X191" s="37">
        <f t="array" ref="X191">INDEX(单位特点规划!F$2:F$37,MATCH($A191,单位特点规划!$A$2:$A$37,0))</f>
        <v>36200</v>
      </c>
      <c r="Y191" s="37">
        <f t="array" ref="Y191">INDEX(单位特点规划!G$2:G$37,MATCH($A191,单位特点规划!$A$2:$A$37,0))</f>
        <v>30300</v>
      </c>
      <c r="Z191" s="37"/>
      <c r="AA191" s="37">
        <f t="shared" si="186"/>
        <v>0.146842878120411</v>
      </c>
      <c r="AB191" s="37">
        <f>INT(INDEX([3]进阶属性!$C$2:$C$19,MATCH(B191,[3]进阶属性!$A$2:$A$19,0))/2*AH191)</f>
        <v>6531</v>
      </c>
      <c r="AC191" s="37">
        <f t="shared" si="151"/>
        <v>55</v>
      </c>
      <c r="AD191" s="37">
        <f>INT((INDEX([3]标准单位!$J$2:$J$201,MATCH($AC191,[3]标准单位!$A$2:$A$201,0))*AE191)/(1-AE191))</f>
        <v>0</v>
      </c>
      <c r="AE191" s="37">
        <f t="shared" si="182"/>
        <v>0</v>
      </c>
      <c r="AF191" s="83">
        <f>AG191/AG$11</f>
        <v>0.63081171852870999</v>
      </c>
      <c r="AG191" s="37">
        <f t="shared" si="168"/>
        <v>296.938095238095</v>
      </c>
      <c r="AH191" s="37">
        <f t="array" ref="AH191">INDEX([4]Sheet1!H$2:H$36,MATCH($H191,[4]Sheet1!$A$2:$A$36,0))</f>
        <v>7</v>
      </c>
      <c r="AI191">
        <f>INDEX([4]Sheet1!T$2:T$36,MATCH($H191,[4]Sheet1!$A$2:$A$36,0))</f>
        <v>0</v>
      </c>
      <c r="AJ191">
        <f>INDEX([4]Sheet1!U$2:U$36,MATCH($H191,[4]Sheet1!$A$2:$A$36,0))</f>
        <v>25</v>
      </c>
      <c r="AK191">
        <f>INDEX([4]Sheet1!V$2:V$36,MATCH($H191,[4]Sheet1!$A$2:$A$36,0))</f>
        <v>0</v>
      </c>
      <c r="AL191">
        <f>INDEX([4]Sheet1!W$2:W$36,MATCH($H191,[4]Sheet1!$A$2:$A$36,0))</f>
        <v>200</v>
      </c>
      <c r="AM191" s="2">
        <f>INDEX([4]Sheet1!N$2:N$36,MATCH($H191,[4]Sheet1!$A$2:$A$36,0))</f>
        <v>2000</v>
      </c>
      <c r="AN191" s="2" t="str">
        <f>INDEX([4]Sheet1!O$2:O$36,MATCH($H191,[4]Sheet1!$A$2:$A$36,0))</f>
        <v/>
      </c>
    </row>
    <row r="192" spans="1:40" ht="14.25">
      <c r="A192" s="11">
        <v>1011</v>
      </c>
      <c r="B192" s="78">
        <v>9</v>
      </c>
      <c r="C192" s="78" t="str">
        <f t="shared" si="128"/>
        <v>{10119,27},{21011,30}</v>
      </c>
      <c r="D192" s="78">
        <v>400000</v>
      </c>
      <c r="E192" s="79">
        <v>54</v>
      </c>
      <c r="F192" s="78" t="str">
        <f t="shared" si="129"/>
        <v>{1,5201},{2,828},{3,911},{6,1002}</v>
      </c>
      <c r="G192" s="78">
        <f t="shared" si="180"/>
        <v>1</v>
      </c>
      <c r="H192" s="11" t="s">
        <v>229</v>
      </c>
      <c r="I192" s="37">
        <f t="array" ref="I192">INDEX([1]英雄界面!$I$4:$I$41,MATCH(A192,[1]英雄界面!$A$4:$A$41,0))</f>
        <v>95</v>
      </c>
      <c r="J192" s="37">
        <f t="shared" si="179"/>
        <v>1</v>
      </c>
      <c r="K192" s="37">
        <f>CHOOSE(J192,INDEX([2]勋章!$I$7:$I$24,MATCH($B192,[2]勋章!$G$7:$G$24,0)),INDEX([2]勋章!$M$7:$M$24,MATCH($B192,[2]勋章!$G$7:$G$24,0)),INDEX([2]勋章!$P$7:$P$24,MATCH($B192,[2]勋章!$G$7:$G$24,0)),INDEX([2]勋章!$S$7:$S$24,MATCH($B192,[2]勋章!$G$7:$G$24,0)))</f>
        <v>10119</v>
      </c>
      <c r="L192" s="37">
        <f t="array" ref="L192">INDEX([2]图纸掉落!$H$4:$H$38,MATCH(H192,[2]图纸掉落!$G$4:$G$38,0))</f>
        <v>21011</v>
      </c>
      <c r="M192" s="37">
        <f t="shared" ref="M192" si="187">M174</f>
        <v>27</v>
      </c>
      <c r="N192" s="37">
        <f t="shared" si="149"/>
        <v>30</v>
      </c>
      <c r="O192" s="47">
        <f>INDEX([1]英雄界面!$J$4:$J$41,MATCH(A192,[1]英雄界面!$A$4:$A$41,0))/2</f>
        <v>3.5</v>
      </c>
      <c r="P192" s="37">
        <f t="shared" si="150"/>
        <v>1</v>
      </c>
      <c r="Q192" s="37">
        <f>INT(INDEX([1]等级属性!B$4:B$203,MATCH($AC192,[1]等级属性!$A$4:$A$203,0))*V192/10000)</f>
        <v>828</v>
      </c>
      <c r="R192" s="37">
        <f>INT(INDEX([1]等级属性!C$4:C$203,MATCH($AC192,[1]等级属性!$A$4:$A$203,0))*W192/10000)</f>
        <v>911</v>
      </c>
      <c r="S192" s="37">
        <f>INT(INDEX([1]等级属性!D$4:D$203,MATCH($AC192,[1]等级属性!$A$4:$A$203,0))*X192/10000)</f>
        <v>5201</v>
      </c>
      <c r="T192" s="37">
        <f>INT(INDEX([1]等级属性!E$4:E$203,MATCH($AC192,[1]等级属性!$A$4:$A$203,0))*Y192/10000)</f>
        <v>1002</v>
      </c>
      <c r="U192" s="37"/>
      <c r="V192" s="37">
        <f t="array" ref="V192">INDEX(单位特点规划!D$2:D$37,MATCH($A192,单位特点规划!$A$2:$A$37,0))</f>
        <v>17300</v>
      </c>
      <c r="W192" s="37">
        <f t="array" ref="W192">INDEX(单位特点规划!E$2:E$37,MATCH($A192,单位特点规划!$A$2:$A$37,0))</f>
        <v>19030</v>
      </c>
      <c r="X192" s="37">
        <f t="array" ref="X192">INDEX(单位特点规划!F$2:F$37,MATCH($A192,单位特点规划!$A$2:$A$37,0))</f>
        <v>36200</v>
      </c>
      <c r="Y192" s="37">
        <f t="array" ref="Y192">INDEX(单位特点规划!G$2:G$37,MATCH($A192,单位特点规划!$A$2:$A$37,0))</f>
        <v>30300</v>
      </c>
      <c r="Z192" s="37"/>
      <c r="AA192" s="37">
        <f t="shared" si="186"/>
        <v>0.146842878120411</v>
      </c>
      <c r="AB192" s="37">
        <f>INT(INDEX([3]进阶属性!$C$2:$C$19,MATCH(B192,[3]进阶属性!$A$2:$A$19,0))/2*AH192)</f>
        <v>8484</v>
      </c>
      <c r="AC192" s="37">
        <f t="shared" si="151"/>
        <v>60</v>
      </c>
      <c r="AD192" s="37">
        <f>INT((INDEX([3]标准单位!$J$2:$J$201,MATCH($AC192,[3]标准单位!$A$2:$A$201,0))*AE192)/(1-AE192))</f>
        <v>0</v>
      </c>
      <c r="AE192" s="37">
        <f t="shared" si="182"/>
        <v>0</v>
      </c>
      <c r="AF192" s="83">
        <f>AG192/AG$12</f>
        <v>0.630709035071226</v>
      </c>
      <c r="AG192" s="37">
        <f t="shared" si="168"/>
        <v>335.438095238095</v>
      </c>
      <c r="AH192" s="37">
        <f t="array" ref="AH192">INDEX([4]Sheet1!H$2:H$36,MATCH($H192,[4]Sheet1!$A$2:$A$36,0))</f>
        <v>7</v>
      </c>
      <c r="AI192">
        <f>INDEX([4]Sheet1!T$2:T$36,MATCH($H192,[4]Sheet1!$A$2:$A$36,0))</f>
        <v>0</v>
      </c>
      <c r="AJ192">
        <f>INDEX([4]Sheet1!U$2:U$36,MATCH($H192,[4]Sheet1!$A$2:$A$36,0))</f>
        <v>25</v>
      </c>
      <c r="AK192">
        <f>INDEX([4]Sheet1!V$2:V$36,MATCH($H192,[4]Sheet1!$A$2:$A$36,0))</f>
        <v>0</v>
      </c>
      <c r="AL192">
        <f>INDEX([4]Sheet1!W$2:W$36,MATCH($H192,[4]Sheet1!$A$2:$A$36,0))</f>
        <v>200</v>
      </c>
      <c r="AM192" s="2">
        <f>INDEX([4]Sheet1!N$2:N$36,MATCH($H192,[4]Sheet1!$A$2:$A$36,0))</f>
        <v>2000</v>
      </c>
      <c r="AN192" s="2" t="str">
        <f>INDEX([4]Sheet1!O$2:O$36,MATCH($H192,[4]Sheet1!$A$2:$A$36,0))</f>
        <v/>
      </c>
    </row>
    <row r="193" spans="1:40" ht="14.25">
      <c r="A193" s="11">
        <v>1011</v>
      </c>
      <c r="B193" s="78">
        <v>10</v>
      </c>
      <c r="C193" s="78" t="str">
        <f t="shared" si="128"/>
        <v>{10120,30},{21011,45}</v>
      </c>
      <c r="D193" s="78">
        <v>450000</v>
      </c>
      <c r="E193" s="79">
        <v>59</v>
      </c>
      <c r="F193" s="78" t="str">
        <f t="shared" si="129"/>
        <v>{1,5973},{2,951},{3,1046},{6,1154}</v>
      </c>
      <c r="G193" s="78">
        <f t="shared" si="180"/>
        <v>1</v>
      </c>
      <c r="H193" s="11" t="s">
        <v>229</v>
      </c>
      <c r="I193" s="37">
        <f t="array" ref="I193">INDEX([1]英雄界面!$I$4:$I$41,MATCH(A193,[1]英雄界面!$A$4:$A$41,0))</f>
        <v>95</v>
      </c>
      <c r="J193" s="37">
        <f t="shared" si="179"/>
        <v>1</v>
      </c>
      <c r="K193" s="37">
        <f>CHOOSE(J193,INDEX([2]勋章!$I$7:$I$24,MATCH($B193,[2]勋章!$G$7:$G$24,0)),INDEX([2]勋章!$M$7:$M$24,MATCH($B193,[2]勋章!$G$7:$G$24,0)),INDEX([2]勋章!$P$7:$P$24,MATCH($B193,[2]勋章!$G$7:$G$24,0)),INDEX([2]勋章!$S$7:$S$24,MATCH($B193,[2]勋章!$G$7:$G$24,0)))</f>
        <v>10120</v>
      </c>
      <c r="L193" s="37">
        <f t="array" ref="L193">INDEX([2]图纸掉落!$H$4:$H$38,MATCH(H193,[2]图纸掉落!$G$4:$G$38,0))</f>
        <v>21011</v>
      </c>
      <c r="M193" s="37">
        <f t="shared" ref="M193:M211" si="188">M175</f>
        <v>30</v>
      </c>
      <c r="N193" s="37">
        <f t="shared" si="149"/>
        <v>45</v>
      </c>
      <c r="O193" s="47">
        <f>INDEX([1]英雄界面!$J$4:$J$41,MATCH(A193,[1]英雄界面!$A$4:$A$41,0))/2</f>
        <v>3.5</v>
      </c>
      <c r="P193" s="37">
        <f t="shared" si="150"/>
        <v>1</v>
      </c>
      <c r="Q193" s="37">
        <f>INT(INDEX([1]等级属性!B$4:B$203,MATCH($AC193,[1]等级属性!$A$4:$A$203,0))*V193/10000)</f>
        <v>951</v>
      </c>
      <c r="R193" s="37">
        <f>INT(INDEX([1]等级属性!C$4:C$203,MATCH($AC193,[1]等级属性!$A$4:$A$203,0))*W193/10000)</f>
        <v>1046</v>
      </c>
      <c r="S193" s="37">
        <f>INT(INDEX([1]等级属性!D$4:D$203,MATCH($AC193,[1]等级属性!$A$4:$A$203,0))*X193/10000)</f>
        <v>5973</v>
      </c>
      <c r="T193" s="37">
        <f>INT(INDEX([1]等级属性!E$4:E$203,MATCH($AC193,[1]等级属性!$A$4:$A$203,0))*Y193/10000)</f>
        <v>1154</v>
      </c>
      <c r="U193" s="37"/>
      <c r="V193" s="37">
        <f t="array" ref="V193">INDEX(单位特点规划!D$2:D$37,MATCH($A193,单位特点规划!$A$2:$A$37,0))</f>
        <v>17300</v>
      </c>
      <c r="W193" s="37">
        <f t="array" ref="W193">INDEX(单位特点规划!E$2:E$37,MATCH($A193,单位特点规划!$A$2:$A$37,0))</f>
        <v>19030</v>
      </c>
      <c r="X193" s="37">
        <f t="array" ref="X193">INDEX(单位特点规划!F$2:F$37,MATCH($A193,单位特点规划!$A$2:$A$37,0))</f>
        <v>36200</v>
      </c>
      <c r="Y193" s="37">
        <f t="array" ref="Y193">INDEX(单位特点规划!G$2:G$37,MATCH($A193,单位特点规划!$A$2:$A$37,0))</f>
        <v>30300</v>
      </c>
      <c r="Z193" s="37"/>
      <c r="AA193" s="37">
        <f t="shared" si="186"/>
        <v>0.146842878120411</v>
      </c>
      <c r="AB193" s="37">
        <f>INT(INDEX([3]进阶属性!$C$2:$C$19,MATCH(B193,[3]进阶属性!$A$2:$A$19,0))/2*AH193)</f>
        <v>11025</v>
      </c>
      <c r="AC193" s="37">
        <f t="shared" si="151"/>
        <v>65</v>
      </c>
      <c r="AD193" s="37">
        <f>INT((INDEX([3]标准单位!$J$2:$J$201,MATCH($AC193,[3]标准单位!$A$2:$A$201,0))*AE193)/(1-AE193))</f>
        <v>0</v>
      </c>
      <c r="AE193" s="37">
        <f t="shared" si="182"/>
        <v>0</v>
      </c>
      <c r="AF193" s="83">
        <f>AG193/AG$13</f>
        <v>0.63090309451968296</v>
      </c>
      <c r="AG193" s="37">
        <f t="shared" si="168"/>
        <v>385.32857142857102</v>
      </c>
      <c r="AH193" s="37">
        <f t="array" ref="AH193">INDEX([4]Sheet1!H$2:H$36,MATCH($H193,[4]Sheet1!$A$2:$A$36,0))</f>
        <v>7</v>
      </c>
      <c r="AI193">
        <f>INDEX([4]Sheet1!T$2:T$36,MATCH($H193,[4]Sheet1!$A$2:$A$36,0))</f>
        <v>0</v>
      </c>
      <c r="AJ193">
        <f>INDEX([4]Sheet1!U$2:U$36,MATCH($H193,[4]Sheet1!$A$2:$A$36,0))</f>
        <v>25</v>
      </c>
      <c r="AK193">
        <f>INDEX([4]Sheet1!V$2:V$36,MATCH($H193,[4]Sheet1!$A$2:$A$36,0))</f>
        <v>0</v>
      </c>
      <c r="AL193">
        <f>INDEX([4]Sheet1!W$2:W$36,MATCH($H193,[4]Sheet1!$A$2:$A$36,0))</f>
        <v>200</v>
      </c>
      <c r="AM193" s="2">
        <f>INDEX([4]Sheet1!N$2:N$36,MATCH($H193,[4]Sheet1!$A$2:$A$36,0))</f>
        <v>2000</v>
      </c>
      <c r="AN193" s="2" t="str">
        <f>INDEX([4]Sheet1!O$2:O$36,MATCH($H193,[4]Sheet1!$A$2:$A$36,0))</f>
        <v/>
      </c>
    </row>
    <row r="194" spans="1:40" ht="14.25">
      <c r="A194" s="11">
        <v>1011</v>
      </c>
      <c r="B194" s="78">
        <v>11</v>
      </c>
      <c r="C194" s="78" t="str">
        <f t="shared" si="128"/>
        <v>{10121,32},{21011,61}</v>
      </c>
      <c r="D194" s="78">
        <v>500000</v>
      </c>
      <c r="E194" s="79">
        <v>64</v>
      </c>
      <c r="F194" s="78" t="str">
        <f t="shared" si="129"/>
        <v>{1,6754},{2,1076},{3,1183},{6,1305}</v>
      </c>
      <c r="G194" s="78">
        <f t="shared" si="180"/>
        <v>1</v>
      </c>
      <c r="H194" s="11" t="s">
        <v>229</v>
      </c>
      <c r="I194" s="37">
        <f t="array" ref="I194">INDEX([1]英雄界面!$I$4:$I$41,MATCH(A194,[1]英雄界面!$A$4:$A$41,0))</f>
        <v>95</v>
      </c>
      <c r="J194" s="37">
        <f t="shared" ref="J194:J201" si="189">1</f>
        <v>1</v>
      </c>
      <c r="K194" s="37">
        <f>CHOOSE(J194,INDEX([2]勋章!$I$7:$I$24,MATCH($B194,[2]勋章!$G$7:$G$24,0)),INDEX([2]勋章!$M$7:$M$24,MATCH($B194,[2]勋章!$G$7:$G$24,0)),INDEX([2]勋章!$P$7:$P$24,MATCH($B194,[2]勋章!$G$7:$G$24,0)),INDEX([2]勋章!$S$7:$S$24,MATCH($B194,[2]勋章!$G$7:$G$24,0)))</f>
        <v>10121</v>
      </c>
      <c r="L194" s="37">
        <f t="array" ref="L194">INDEX([2]图纸掉落!$H$4:$H$38,MATCH(H194,[2]图纸掉落!$G$4:$G$38,0))</f>
        <v>21011</v>
      </c>
      <c r="M194" s="37">
        <f t="shared" si="188"/>
        <v>32</v>
      </c>
      <c r="N194" s="37">
        <f t="shared" si="149"/>
        <v>61</v>
      </c>
      <c r="O194" s="47">
        <f>INDEX([1]英雄界面!$J$4:$J$41,MATCH(A194,[1]英雄界面!$A$4:$A$41,0))/2</f>
        <v>3.5</v>
      </c>
      <c r="P194" s="37">
        <f t="shared" si="150"/>
        <v>1</v>
      </c>
      <c r="Q194" s="37">
        <f>INT(INDEX([1]等级属性!B$4:B$203,MATCH($AC194,[1]等级属性!$A$4:$A$203,0))*V194/10000)</f>
        <v>1076</v>
      </c>
      <c r="R194" s="37">
        <f>INT(INDEX([1]等级属性!C$4:C$203,MATCH($AC194,[1]等级属性!$A$4:$A$203,0))*W194/10000)</f>
        <v>1183</v>
      </c>
      <c r="S194" s="37">
        <f>INT(INDEX([1]等级属性!D$4:D$203,MATCH($AC194,[1]等级属性!$A$4:$A$203,0))*X194/10000)</f>
        <v>6754</v>
      </c>
      <c r="T194" s="37">
        <f>INT(INDEX([1]等级属性!E$4:E$203,MATCH($AC194,[1]等级属性!$A$4:$A$203,0))*Y194/10000)</f>
        <v>1305</v>
      </c>
      <c r="U194" s="37"/>
      <c r="V194" s="37">
        <f t="array" ref="V194">INDEX(单位特点规划!D$2:D$37,MATCH($A194,单位特点规划!$A$2:$A$37,0))</f>
        <v>17300</v>
      </c>
      <c r="W194" s="37">
        <f t="array" ref="W194">INDEX(单位特点规划!E$2:E$37,MATCH($A194,单位特点规划!$A$2:$A$37,0))</f>
        <v>19030</v>
      </c>
      <c r="X194" s="37">
        <f t="array" ref="X194">INDEX(单位特点规划!F$2:F$37,MATCH($A194,单位特点规划!$A$2:$A$37,0))</f>
        <v>36200</v>
      </c>
      <c r="Y194" s="37">
        <f t="array" ref="Y194">INDEX(单位特点规划!G$2:G$37,MATCH($A194,单位特点规划!$A$2:$A$37,0))</f>
        <v>30300</v>
      </c>
      <c r="Z194" s="37"/>
      <c r="AA194" s="37">
        <f t="shared" si="186"/>
        <v>0.146842878120411</v>
      </c>
      <c r="AB194" s="37">
        <f>INT(INDEX([3]进阶属性!$C$2:$C$19,MATCH(B194,[3]进阶属性!$A$2:$A$19,0))/2*AH194)</f>
        <v>14332</v>
      </c>
      <c r="AC194" s="37">
        <f t="shared" si="151"/>
        <v>70</v>
      </c>
      <c r="AD194" s="37">
        <f>INT((INDEX([3]标准单位!$J$2:$J$201,MATCH($AC194,[3]标准单位!$A$2:$A$201,0))*AE194)/(1-AE194))</f>
        <v>0</v>
      </c>
      <c r="AE194" s="37">
        <f t="shared" si="182"/>
        <v>0</v>
      </c>
      <c r="AF194" s="83">
        <f>AG194/AG$14</f>
        <v>0.63087720265835701</v>
      </c>
      <c r="AG194" s="37">
        <f t="shared" si="168"/>
        <v>435.76190476190499</v>
      </c>
      <c r="AH194" s="37">
        <f t="array" ref="AH194">INDEX([4]Sheet1!H$2:H$36,MATCH($H194,[4]Sheet1!$A$2:$A$36,0))</f>
        <v>7</v>
      </c>
      <c r="AI194">
        <f>INDEX([4]Sheet1!T$2:T$36,MATCH($H194,[4]Sheet1!$A$2:$A$36,0))</f>
        <v>0</v>
      </c>
      <c r="AJ194">
        <f>INDEX([4]Sheet1!U$2:U$36,MATCH($H194,[4]Sheet1!$A$2:$A$36,0))</f>
        <v>25</v>
      </c>
      <c r="AK194">
        <f>INDEX([4]Sheet1!V$2:V$36,MATCH($H194,[4]Sheet1!$A$2:$A$36,0))</f>
        <v>0</v>
      </c>
      <c r="AL194">
        <f>INDEX([4]Sheet1!W$2:W$36,MATCH($H194,[4]Sheet1!$A$2:$A$36,0))</f>
        <v>200</v>
      </c>
      <c r="AM194" s="2">
        <f>INDEX([4]Sheet1!N$2:N$36,MATCH($H194,[4]Sheet1!$A$2:$A$36,0))</f>
        <v>2000</v>
      </c>
      <c r="AN194" s="2" t="str">
        <f>INDEX([4]Sheet1!O$2:O$36,MATCH($H194,[4]Sheet1!$A$2:$A$36,0))</f>
        <v/>
      </c>
    </row>
    <row r="195" spans="1:40" ht="14.25">
      <c r="A195" s="11">
        <v>1011</v>
      </c>
      <c r="B195" s="78">
        <v>12</v>
      </c>
      <c r="C195" s="78" t="str">
        <f t="shared" si="128"/>
        <v>{10122,35},{21011,66}</v>
      </c>
      <c r="D195" s="78">
        <v>550000</v>
      </c>
      <c r="E195" s="79">
        <v>69</v>
      </c>
      <c r="F195" s="78" t="str">
        <f t="shared" si="129"/>
        <v>{1,7764},{2,1236},{3,1360},{6,1499}</v>
      </c>
      <c r="G195" s="78">
        <f t="shared" ref="G195:G204" si="190">1</f>
        <v>1</v>
      </c>
      <c r="H195" s="11" t="s">
        <v>229</v>
      </c>
      <c r="I195" s="37">
        <f t="array" ref="I195">INDEX([1]英雄界面!$I$4:$I$41,MATCH(A195,[1]英雄界面!$A$4:$A$41,0))</f>
        <v>95</v>
      </c>
      <c r="J195" s="37">
        <f t="shared" si="189"/>
        <v>1</v>
      </c>
      <c r="K195" s="37">
        <f>CHOOSE(J195,INDEX([2]勋章!$I$7:$I$24,MATCH($B195,[2]勋章!$G$7:$G$24,0)),INDEX([2]勋章!$M$7:$M$24,MATCH($B195,[2]勋章!$G$7:$G$24,0)),INDEX([2]勋章!$P$7:$P$24,MATCH($B195,[2]勋章!$G$7:$G$24,0)),INDEX([2]勋章!$S$7:$S$24,MATCH($B195,[2]勋章!$G$7:$G$24,0)))</f>
        <v>10122</v>
      </c>
      <c r="L195" s="37">
        <f t="array" ref="L195">INDEX([2]图纸掉落!$H$4:$H$38,MATCH(H195,[2]图纸掉落!$G$4:$G$38,0))</f>
        <v>21011</v>
      </c>
      <c r="M195" s="37">
        <f t="shared" si="188"/>
        <v>35</v>
      </c>
      <c r="N195" s="37">
        <f t="shared" si="149"/>
        <v>66</v>
      </c>
      <c r="O195" s="47">
        <f>INDEX([1]英雄界面!$J$4:$J$41,MATCH(A195,[1]英雄界面!$A$4:$A$41,0))/2</f>
        <v>3.5</v>
      </c>
      <c r="P195" s="37">
        <f t="shared" si="150"/>
        <v>1</v>
      </c>
      <c r="Q195" s="37">
        <f>INT(INDEX([1]等级属性!B$4:B$203,MATCH($AC195,[1]等级属性!$A$4:$A$203,0))*V195/10000)</f>
        <v>1236</v>
      </c>
      <c r="R195" s="37">
        <f>INT(INDEX([1]等级属性!C$4:C$203,MATCH($AC195,[1]等级属性!$A$4:$A$203,0))*W195/10000)</f>
        <v>1360</v>
      </c>
      <c r="S195" s="37">
        <f>INT(INDEX([1]等级属性!D$4:D$203,MATCH($AC195,[1]等级属性!$A$4:$A$203,0))*X195/10000)</f>
        <v>7764</v>
      </c>
      <c r="T195" s="37">
        <f>INT(INDEX([1]等级属性!E$4:E$203,MATCH($AC195,[1]等级属性!$A$4:$A$203,0))*Y195/10000)</f>
        <v>1499</v>
      </c>
      <c r="U195" s="37"/>
      <c r="V195" s="37">
        <f t="array" ref="V195">INDEX(单位特点规划!D$2:D$37,MATCH($A195,单位特点规划!$A$2:$A$37,0))</f>
        <v>17300</v>
      </c>
      <c r="W195" s="37">
        <f t="array" ref="W195">INDEX(单位特点规划!E$2:E$37,MATCH($A195,单位特点规划!$A$2:$A$37,0))</f>
        <v>19030</v>
      </c>
      <c r="X195" s="37">
        <f t="array" ref="X195">INDEX(单位特点规划!F$2:F$37,MATCH($A195,单位特点规划!$A$2:$A$37,0))</f>
        <v>36200</v>
      </c>
      <c r="Y195" s="37">
        <f t="array" ref="Y195">INDEX(单位特点规划!G$2:G$37,MATCH($A195,单位特点规划!$A$2:$A$37,0))</f>
        <v>30300</v>
      </c>
      <c r="Z195" s="37"/>
      <c r="AA195" s="37">
        <f t="shared" ref="AA195" si="191">1/6.81</f>
        <v>0.146842878120411</v>
      </c>
      <c r="AB195" s="37">
        <f>INT(INDEX([3]进阶属性!$C$2:$C$19,MATCH(B195,[3]进阶属性!$A$2:$A$19,0))/2*AH195)</f>
        <v>18627</v>
      </c>
      <c r="AC195" s="37">
        <f t="shared" si="151"/>
        <v>75</v>
      </c>
      <c r="AD195" s="37">
        <f>INT((INDEX([3]标准单位!$J$2:$J$201,MATCH($AC195,[3]标准单位!$A$2:$A$201,0))*AE195)/(1-AE195))</f>
        <v>0</v>
      </c>
      <c r="AE195" s="37">
        <f t="shared" ref="AE195:AE204" si="192">0</f>
        <v>0</v>
      </c>
      <c r="AF195" s="83">
        <f>AG195/AG$15</f>
        <v>0.63087997120748596</v>
      </c>
      <c r="AG195" s="37">
        <f t="shared" si="168"/>
        <v>500.82857142857102</v>
      </c>
      <c r="AH195" s="37">
        <f t="array" ref="AH195">INDEX([4]Sheet1!H$2:H$36,MATCH($H195,[4]Sheet1!$A$2:$A$36,0))</f>
        <v>7</v>
      </c>
      <c r="AI195">
        <f>INDEX([4]Sheet1!T$2:T$36,MATCH($H195,[4]Sheet1!$A$2:$A$36,0))</f>
        <v>0</v>
      </c>
      <c r="AJ195">
        <f>INDEX([4]Sheet1!U$2:U$36,MATCH($H195,[4]Sheet1!$A$2:$A$36,0))</f>
        <v>25</v>
      </c>
      <c r="AK195">
        <f>INDEX([4]Sheet1!V$2:V$36,MATCH($H195,[4]Sheet1!$A$2:$A$36,0))</f>
        <v>0</v>
      </c>
      <c r="AL195">
        <f>INDEX([4]Sheet1!W$2:W$36,MATCH($H195,[4]Sheet1!$A$2:$A$36,0))</f>
        <v>200</v>
      </c>
      <c r="AM195" s="2">
        <f>INDEX([4]Sheet1!N$2:N$36,MATCH($H195,[4]Sheet1!$A$2:$A$36,0))</f>
        <v>2000</v>
      </c>
      <c r="AN195" s="2" t="str">
        <f>INDEX([4]Sheet1!O$2:O$36,MATCH($H195,[4]Sheet1!$A$2:$A$36,0))</f>
        <v/>
      </c>
    </row>
    <row r="196" spans="1:40" ht="14.25">
      <c r="A196" s="11">
        <v>1011</v>
      </c>
      <c r="B196" s="78">
        <v>13</v>
      </c>
      <c r="C196" s="78" t="str">
        <f t="shared" si="128"/>
        <v>{10123,37},{21011,70}</v>
      </c>
      <c r="D196" s="78">
        <v>600000</v>
      </c>
      <c r="E196" s="79">
        <v>74</v>
      </c>
      <c r="F196" s="78" t="str">
        <f t="shared" si="129"/>
        <v>{1,8774},{2,1397},{3,1537},{6,1696}</v>
      </c>
      <c r="G196" s="78">
        <f t="shared" si="190"/>
        <v>1</v>
      </c>
      <c r="H196" s="11" t="s">
        <v>229</v>
      </c>
      <c r="I196" s="37">
        <f t="array" ref="I196">INDEX([1]英雄界面!$I$4:$I$41,MATCH(A196,[1]英雄界面!$A$4:$A$41,0))</f>
        <v>95</v>
      </c>
      <c r="J196" s="37">
        <f t="shared" si="189"/>
        <v>1</v>
      </c>
      <c r="K196" s="37">
        <f>CHOOSE(J196,INDEX([2]勋章!$I$7:$I$24,MATCH($B196,[2]勋章!$G$7:$G$24,0)),INDEX([2]勋章!$M$7:$M$24,MATCH($B196,[2]勋章!$G$7:$G$24,0)),INDEX([2]勋章!$P$7:$P$24,MATCH($B196,[2]勋章!$G$7:$G$24,0)),INDEX([2]勋章!$S$7:$S$24,MATCH($B196,[2]勋章!$G$7:$G$24,0)))</f>
        <v>10123</v>
      </c>
      <c r="L196" s="37">
        <f t="array" ref="L196">INDEX([2]图纸掉落!$H$4:$H$38,MATCH(H196,[2]图纸掉落!$G$4:$G$38,0))</f>
        <v>21011</v>
      </c>
      <c r="M196" s="37">
        <f t="shared" si="188"/>
        <v>37</v>
      </c>
      <c r="N196" s="37">
        <f t="shared" si="149"/>
        <v>70</v>
      </c>
      <c r="O196" s="47">
        <f>INDEX([1]英雄界面!$J$4:$J$41,MATCH(A196,[1]英雄界面!$A$4:$A$41,0))/2</f>
        <v>3.5</v>
      </c>
      <c r="P196" s="37">
        <f t="shared" si="150"/>
        <v>1</v>
      </c>
      <c r="Q196" s="37">
        <f>INT(INDEX([1]等级属性!B$4:B$203,MATCH($AC196,[1]等级属性!$A$4:$A$203,0))*V196/10000)</f>
        <v>1397</v>
      </c>
      <c r="R196" s="37">
        <f>INT(INDEX([1]等级属性!C$4:C$203,MATCH($AC196,[1]等级属性!$A$4:$A$203,0))*W196/10000)</f>
        <v>1537</v>
      </c>
      <c r="S196" s="37">
        <f>INT(INDEX([1]等级属性!D$4:D$203,MATCH($AC196,[1]等级属性!$A$4:$A$203,0))*X196/10000)</f>
        <v>8774</v>
      </c>
      <c r="T196" s="37">
        <f>INT(INDEX([1]等级属性!E$4:E$203,MATCH($AC196,[1]等级属性!$A$4:$A$203,0))*Y196/10000)</f>
        <v>1696</v>
      </c>
      <c r="U196" s="37"/>
      <c r="V196" s="37">
        <f t="array" ref="V196">INDEX(单位特点规划!D$2:D$37,MATCH($A196,单位特点规划!$A$2:$A$37,0))</f>
        <v>17300</v>
      </c>
      <c r="W196" s="37">
        <f t="array" ref="W196">INDEX(单位特点规划!E$2:E$37,MATCH($A196,单位特点规划!$A$2:$A$37,0))</f>
        <v>19030</v>
      </c>
      <c r="X196" s="37">
        <f t="array" ref="X196">INDEX(单位特点规划!F$2:F$37,MATCH($A196,单位特点规划!$A$2:$A$37,0))</f>
        <v>36200</v>
      </c>
      <c r="Y196" s="37">
        <f t="array" ref="Y196">INDEX(单位特点规划!G$2:G$37,MATCH($A196,单位特点规划!$A$2:$A$37,0))</f>
        <v>30300</v>
      </c>
      <c r="Z196" s="37"/>
      <c r="AA196" s="37">
        <f t="shared" ref="AA196:AA201" si="193">1/6.81</f>
        <v>0.146842878120411</v>
      </c>
      <c r="AB196" s="37">
        <f>INT(INDEX([3]进阶属性!$C$2:$C$19,MATCH(B196,[3]进阶属性!$A$2:$A$19,0))/2*AH196)</f>
        <v>24213</v>
      </c>
      <c r="AC196" s="37">
        <f t="shared" si="151"/>
        <v>80</v>
      </c>
      <c r="AD196" s="37">
        <f>INT((INDEX([3]标准单位!$J$2:$J$201,MATCH($AC196,[3]标准单位!$A$2:$A$201,0))*AE196)/(1-AE196))</f>
        <v>0</v>
      </c>
      <c r="AE196" s="37">
        <f t="shared" si="192"/>
        <v>0</v>
      </c>
      <c r="AF196" s="83">
        <f>AG196/AG$16</f>
        <v>0.63076261833000802</v>
      </c>
      <c r="AG196" s="37">
        <f t="shared" si="168"/>
        <v>566.05238095238099</v>
      </c>
      <c r="AH196" s="37">
        <f t="array" ref="AH196">INDEX([4]Sheet1!H$2:H$36,MATCH($H196,[4]Sheet1!$A$2:$A$36,0))</f>
        <v>7</v>
      </c>
      <c r="AI196">
        <f>INDEX([4]Sheet1!T$2:T$36,MATCH($H196,[4]Sheet1!$A$2:$A$36,0))</f>
        <v>0</v>
      </c>
      <c r="AJ196">
        <f>INDEX([4]Sheet1!U$2:U$36,MATCH($H196,[4]Sheet1!$A$2:$A$36,0))</f>
        <v>25</v>
      </c>
      <c r="AK196">
        <f>INDEX([4]Sheet1!V$2:V$36,MATCH($H196,[4]Sheet1!$A$2:$A$36,0))</f>
        <v>0</v>
      </c>
      <c r="AL196">
        <f>INDEX([4]Sheet1!W$2:W$36,MATCH($H196,[4]Sheet1!$A$2:$A$36,0))</f>
        <v>200</v>
      </c>
      <c r="AM196" s="2">
        <f>INDEX([4]Sheet1!N$2:N$36,MATCH($H196,[4]Sheet1!$A$2:$A$36,0))</f>
        <v>2000</v>
      </c>
      <c r="AN196" s="2" t="str">
        <f>INDEX([4]Sheet1!O$2:O$36,MATCH($H196,[4]Sheet1!$A$2:$A$36,0))</f>
        <v/>
      </c>
    </row>
    <row r="197" spans="1:40" ht="14.25">
      <c r="A197" s="11">
        <v>1011</v>
      </c>
      <c r="B197" s="78">
        <v>14</v>
      </c>
      <c r="C197" s="78" t="str">
        <f t="shared" ref="C197:C260" si="194">"{"&amp;K197&amp;","&amp;ROUNDUP(M197,0)&amp;"},"&amp;"{"&amp;L197&amp;","&amp;ROUNDUP(N197,0)&amp;"}"</f>
        <v>{10124,40},{21011,91}</v>
      </c>
      <c r="D197" s="78">
        <v>650000</v>
      </c>
      <c r="E197" s="79">
        <v>79</v>
      </c>
      <c r="F197" s="78" t="str">
        <f t="shared" ref="F197:F260" si="195">"{1,"&amp;INT(S197*P197)&amp;"},{2,"&amp;INT(Q197*P197)&amp;"},"&amp;IF(R197=0,"","{3,"&amp;INT(R197*P197)&amp;"},")&amp;"{6,"&amp;INT(T197*P197)&amp;"}"</f>
        <v>{1,10088},{2,1607},{3,1767},{6,1948}</v>
      </c>
      <c r="G197" s="78">
        <f t="shared" si="190"/>
        <v>1</v>
      </c>
      <c r="H197" s="11" t="s">
        <v>229</v>
      </c>
      <c r="I197" s="37">
        <f t="array" ref="I197">INDEX([1]英雄界面!$I$4:$I$41,MATCH(A197,[1]英雄界面!$A$4:$A$41,0))</f>
        <v>95</v>
      </c>
      <c r="J197" s="37">
        <f t="shared" si="189"/>
        <v>1</v>
      </c>
      <c r="K197" s="37">
        <f>CHOOSE(J197,INDEX([2]勋章!$I$7:$I$24,MATCH($B197,[2]勋章!$G$7:$G$24,0)),INDEX([2]勋章!$M$7:$M$24,MATCH($B197,[2]勋章!$G$7:$G$24,0)),INDEX([2]勋章!$P$7:$P$24,MATCH($B197,[2]勋章!$G$7:$G$24,0)),INDEX([2]勋章!$S$7:$S$24,MATCH($B197,[2]勋章!$G$7:$G$24,0)))</f>
        <v>10124</v>
      </c>
      <c r="L197" s="37">
        <f t="array" ref="L197">INDEX([2]图纸掉落!$H$4:$H$38,MATCH(H197,[2]图纸掉落!$G$4:$G$38,0))</f>
        <v>21011</v>
      </c>
      <c r="M197" s="37">
        <f t="shared" si="188"/>
        <v>40</v>
      </c>
      <c r="N197" s="37">
        <f t="shared" si="149"/>
        <v>91</v>
      </c>
      <c r="O197" s="47">
        <f>INDEX([1]英雄界面!$J$4:$J$41,MATCH(A197,[1]英雄界面!$A$4:$A$41,0))/2</f>
        <v>3.5</v>
      </c>
      <c r="P197" s="37">
        <f t="shared" si="150"/>
        <v>1</v>
      </c>
      <c r="Q197" s="37">
        <f>INT(INDEX([1]等级属性!B$4:B$203,MATCH($AC197,[1]等级属性!$A$4:$A$203,0))*V197/10000)</f>
        <v>1607</v>
      </c>
      <c r="R197" s="37">
        <f>INT(INDEX([1]等级属性!C$4:C$203,MATCH($AC197,[1]等级属性!$A$4:$A$203,0))*W197/10000)</f>
        <v>1767</v>
      </c>
      <c r="S197" s="37">
        <f>INT(INDEX([1]等级属性!D$4:D$203,MATCH($AC197,[1]等级属性!$A$4:$A$203,0))*X197/10000)</f>
        <v>10088</v>
      </c>
      <c r="T197" s="37">
        <f>INT(INDEX([1]等级属性!E$4:E$203,MATCH($AC197,[1]等级属性!$A$4:$A$203,0))*Y197/10000)</f>
        <v>1948</v>
      </c>
      <c r="U197" s="37"/>
      <c r="V197" s="37">
        <f t="array" ref="V197">INDEX(单位特点规划!D$2:D$37,MATCH($A197,单位特点规划!$A$2:$A$37,0))</f>
        <v>17300</v>
      </c>
      <c r="W197" s="37">
        <f t="array" ref="W197">INDEX(单位特点规划!E$2:E$37,MATCH($A197,单位特点规划!$A$2:$A$37,0))</f>
        <v>19030</v>
      </c>
      <c r="X197" s="37">
        <f t="array" ref="X197">INDEX(单位特点规划!F$2:F$37,MATCH($A197,单位特点规划!$A$2:$A$37,0))</f>
        <v>36200</v>
      </c>
      <c r="Y197" s="37">
        <f t="array" ref="Y197">INDEX(单位特点规划!G$2:G$37,MATCH($A197,单位特点规划!$A$2:$A$37,0))</f>
        <v>30300</v>
      </c>
      <c r="Z197" s="37"/>
      <c r="AA197" s="37">
        <f t="shared" si="193"/>
        <v>0.146842878120411</v>
      </c>
      <c r="AB197" s="37">
        <f>INT(INDEX([3]进阶属性!$C$2:$C$19,MATCH(B197,[3]进阶属性!$A$2:$A$19,0))/2*AH197)</f>
        <v>31468</v>
      </c>
      <c r="AC197" s="37">
        <f t="shared" si="151"/>
        <v>85</v>
      </c>
      <c r="AD197" s="37">
        <f>INT((INDEX([3]标准单位!$J$2:$J$201,MATCH($AC197,[3]标准单位!$A$2:$A$201,0))*AE197)/(1-AE197))</f>
        <v>0</v>
      </c>
      <c r="AE197" s="37">
        <f t="shared" si="192"/>
        <v>0</v>
      </c>
      <c r="AF197" s="83">
        <f>AG197/AG$17</f>
        <v>0.63086445966655003</v>
      </c>
      <c r="AG197" s="37">
        <f t="shared" ref="AG197" si="196">(Q197/AM197*1000+IF(AN197&lt;&gt;"",R197/AN197*1000,0)+S197/3+T197/5)/AH197</f>
        <v>650.82380952380902</v>
      </c>
      <c r="AH197" s="37">
        <f t="array" ref="AH197">INDEX([4]Sheet1!H$2:H$36,MATCH($H197,[4]Sheet1!$A$2:$A$36,0))</f>
        <v>7</v>
      </c>
      <c r="AI197">
        <f>INDEX([4]Sheet1!T$2:T$36,MATCH($H197,[4]Sheet1!$A$2:$A$36,0))</f>
        <v>0</v>
      </c>
      <c r="AJ197">
        <f>INDEX([4]Sheet1!U$2:U$36,MATCH($H197,[4]Sheet1!$A$2:$A$36,0))</f>
        <v>25</v>
      </c>
      <c r="AK197">
        <f>INDEX([4]Sheet1!V$2:V$36,MATCH($H197,[4]Sheet1!$A$2:$A$36,0))</f>
        <v>0</v>
      </c>
      <c r="AL197">
        <f>INDEX([4]Sheet1!W$2:W$36,MATCH($H197,[4]Sheet1!$A$2:$A$36,0))</f>
        <v>200</v>
      </c>
      <c r="AM197" s="2">
        <f>INDEX([4]Sheet1!N$2:N$36,MATCH($H197,[4]Sheet1!$A$2:$A$36,0))</f>
        <v>2000</v>
      </c>
      <c r="AN197" s="2" t="str">
        <f>INDEX([4]Sheet1!O$2:O$36,MATCH($H197,[4]Sheet1!$A$2:$A$36,0))</f>
        <v/>
      </c>
    </row>
    <row r="198" spans="1:40" ht="14.25">
      <c r="A198" s="11">
        <v>1011</v>
      </c>
      <c r="B198" s="78">
        <v>15</v>
      </c>
      <c r="C198" s="78" t="str">
        <f t="shared" si="194"/>
        <v>{10125,42},{21011,95}</v>
      </c>
      <c r="D198" s="78">
        <v>700000</v>
      </c>
      <c r="E198" s="79">
        <v>84</v>
      </c>
      <c r="F198" s="78" t="str">
        <f t="shared" si="195"/>
        <v>{1,11403},{2,1816},{3,1998},{6,2208}</v>
      </c>
      <c r="G198" s="78">
        <f t="shared" si="190"/>
        <v>1</v>
      </c>
      <c r="H198" s="11" t="s">
        <v>229</v>
      </c>
      <c r="I198" s="37">
        <f t="array" ref="I198">INDEX([1]英雄界面!$I$4:$I$41,MATCH(A198,[1]英雄界面!$A$4:$A$41,0))</f>
        <v>95</v>
      </c>
      <c r="J198" s="37">
        <f t="shared" si="189"/>
        <v>1</v>
      </c>
      <c r="K198" s="37">
        <f>CHOOSE(J198,INDEX([2]勋章!$I$7:$I$24,MATCH($B198,[2]勋章!$G$7:$G$24,0)),INDEX([2]勋章!$M$7:$M$24,MATCH($B198,[2]勋章!$G$7:$G$24,0)),INDEX([2]勋章!$P$7:$P$24,MATCH($B198,[2]勋章!$G$7:$G$24,0)),INDEX([2]勋章!$S$7:$S$24,MATCH($B198,[2]勋章!$G$7:$G$24,0)))</f>
        <v>10125</v>
      </c>
      <c r="L198" s="37">
        <f t="array" ref="L198">INDEX([2]图纸掉落!$H$4:$H$38,MATCH(H198,[2]图纸掉落!$G$4:$G$38,0))</f>
        <v>21011</v>
      </c>
      <c r="M198" s="37">
        <f t="shared" si="188"/>
        <v>42</v>
      </c>
      <c r="N198" s="37">
        <f t="shared" si="149"/>
        <v>95</v>
      </c>
      <c r="O198" s="47">
        <f>INDEX([1]英雄界面!$J$4:$J$41,MATCH(A198,[1]英雄界面!$A$4:$A$41,0))/2</f>
        <v>3.5</v>
      </c>
      <c r="P198" s="37">
        <f t="shared" si="150"/>
        <v>1</v>
      </c>
      <c r="Q198" s="37">
        <f>INT(INDEX([1]等级属性!B$4:B$203,MATCH($AC198,[1]等级属性!$A$4:$A$203,0))*V198/10000)</f>
        <v>1816</v>
      </c>
      <c r="R198" s="37">
        <f>INT(INDEX([1]等级属性!C$4:C$203,MATCH($AC198,[1]等级属性!$A$4:$A$203,0))*W198/10000)</f>
        <v>1998</v>
      </c>
      <c r="S198" s="37">
        <f>INT(INDEX([1]等级属性!D$4:D$203,MATCH($AC198,[1]等级属性!$A$4:$A$203,0))*X198/10000)</f>
        <v>11403</v>
      </c>
      <c r="T198" s="37">
        <f>INT(INDEX([1]等级属性!E$4:E$203,MATCH($AC198,[1]等级属性!$A$4:$A$203,0))*Y198/10000)</f>
        <v>2208</v>
      </c>
      <c r="U198" s="37"/>
      <c r="V198" s="37">
        <f t="array" ref="V198">INDEX(单位特点规划!D$2:D$37,MATCH($A198,单位特点规划!$A$2:$A$37,0))</f>
        <v>17300</v>
      </c>
      <c r="W198" s="37">
        <f t="array" ref="W198">INDEX(单位特点规划!E$2:E$37,MATCH($A198,单位特点规划!$A$2:$A$37,0))</f>
        <v>19030</v>
      </c>
      <c r="X198" s="37">
        <f t="array" ref="X198">INDEX(单位特点规划!F$2:F$37,MATCH($A198,单位特点规划!$A$2:$A$37,0))</f>
        <v>36200</v>
      </c>
      <c r="Y198" s="37">
        <f t="array" ref="Y198">INDEX(单位特点规划!G$2:G$37,MATCH($A198,单位特点规划!$A$2:$A$37,0))</f>
        <v>30300</v>
      </c>
      <c r="Z198" s="37"/>
      <c r="AA198" s="37">
        <f t="shared" si="193"/>
        <v>0.146842878120411</v>
      </c>
      <c r="AB198" s="37">
        <f>INT(INDEX([3]进阶属性!$C$2:$C$19,MATCH(B198,[3]进阶属性!$A$2:$A$19,0))/2*AH198)</f>
        <v>40908</v>
      </c>
      <c r="AC198" s="37">
        <f t="shared" si="151"/>
        <v>90</v>
      </c>
      <c r="AD198" s="37">
        <f>INT((INDEX([3]标准单位!$J$2:$J$201,MATCH($AC198,[3]标准单位!$A$2:$A$201,0))*AE198)/(1-AE198))</f>
        <v>0</v>
      </c>
      <c r="AE198" s="37">
        <f t="shared" si="192"/>
        <v>0</v>
      </c>
      <c r="AF198" s="83">
        <f>AG198/AG$18</f>
        <v>0.63079385037434998</v>
      </c>
      <c r="AG198" s="37">
        <f t="shared" ref="AG198" si="197">(Q198/AM198*1000+IF(AN198&lt;&gt;"",R198/AN198*1000,0)+S198/3+T198/5)/AH198</f>
        <v>735.8</v>
      </c>
      <c r="AH198" s="37">
        <f t="array" ref="AH198">INDEX([4]Sheet1!H$2:H$36,MATCH($H198,[4]Sheet1!$A$2:$A$36,0))</f>
        <v>7</v>
      </c>
      <c r="AI198">
        <f>INDEX([4]Sheet1!T$2:T$36,MATCH($H198,[4]Sheet1!$A$2:$A$36,0))</f>
        <v>0</v>
      </c>
      <c r="AJ198">
        <f>INDEX([4]Sheet1!U$2:U$36,MATCH($H198,[4]Sheet1!$A$2:$A$36,0))</f>
        <v>25</v>
      </c>
      <c r="AK198">
        <f>INDEX([4]Sheet1!V$2:V$36,MATCH($H198,[4]Sheet1!$A$2:$A$36,0))</f>
        <v>0</v>
      </c>
      <c r="AL198">
        <f>INDEX([4]Sheet1!W$2:W$36,MATCH($H198,[4]Sheet1!$A$2:$A$36,0))</f>
        <v>200</v>
      </c>
      <c r="AM198" s="2">
        <f>INDEX([4]Sheet1!N$2:N$36,MATCH($H198,[4]Sheet1!$A$2:$A$36,0))</f>
        <v>2000</v>
      </c>
      <c r="AN198" s="2" t="str">
        <f>INDEX([4]Sheet1!O$2:O$36,MATCH($H198,[4]Sheet1!$A$2:$A$36,0))</f>
        <v/>
      </c>
    </row>
    <row r="199" spans="1:40" ht="14.25">
      <c r="A199" s="11">
        <v>1011</v>
      </c>
      <c r="B199" s="78">
        <v>16</v>
      </c>
      <c r="C199" s="78" t="str">
        <f t="shared" si="194"/>
        <v>{10126,45},{21011,101}</v>
      </c>
      <c r="D199" s="78">
        <v>750000</v>
      </c>
      <c r="E199" s="79">
        <v>89</v>
      </c>
      <c r="F199" s="78" t="str">
        <f t="shared" si="195"/>
        <v>{1,13108},{2,2088},{3,2296},{6,2536}</v>
      </c>
      <c r="G199" s="78">
        <f t="shared" si="190"/>
        <v>1</v>
      </c>
      <c r="H199" s="11" t="s">
        <v>229</v>
      </c>
      <c r="I199" s="37">
        <f t="array" ref="I199">INDEX([1]英雄界面!$I$4:$I$41,MATCH(A199,[1]英雄界面!$A$4:$A$41,0))</f>
        <v>95</v>
      </c>
      <c r="J199" s="37">
        <f t="shared" si="189"/>
        <v>1</v>
      </c>
      <c r="K199" s="37">
        <f>CHOOSE(J199,INDEX([2]勋章!$I$7:$I$24,MATCH($B199,[2]勋章!$G$7:$G$24,0)),INDEX([2]勋章!$M$7:$M$24,MATCH($B199,[2]勋章!$G$7:$G$24,0)),INDEX([2]勋章!$P$7:$P$24,MATCH($B199,[2]勋章!$G$7:$G$24,0)),INDEX([2]勋章!$S$7:$S$24,MATCH($B199,[2]勋章!$G$7:$G$24,0)))</f>
        <v>10126</v>
      </c>
      <c r="L199" s="37">
        <f t="array" ref="L199">INDEX([2]图纸掉落!$H$4:$H$38,MATCH(H199,[2]图纸掉落!$G$4:$G$38,0))</f>
        <v>21011</v>
      </c>
      <c r="M199" s="37">
        <f t="shared" si="188"/>
        <v>45</v>
      </c>
      <c r="N199" s="37">
        <f t="shared" si="149"/>
        <v>101</v>
      </c>
      <c r="O199" s="47">
        <f>INDEX([1]英雄界面!$J$4:$J$41,MATCH(A199,[1]英雄界面!$A$4:$A$41,0))/2</f>
        <v>3.5</v>
      </c>
      <c r="P199" s="37">
        <f t="shared" si="150"/>
        <v>1</v>
      </c>
      <c r="Q199" s="37">
        <f>INT(INDEX([1]等级属性!B$4:B$203,MATCH($AC199,[1]等级属性!$A$4:$A$203,0))*V199/10000)</f>
        <v>2088</v>
      </c>
      <c r="R199" s="37">
        <f>INT(INDEX([1]等级属性!C$4:C$203,MATCH($AC199,[1]等级属性!$A$4:$A$203,0))*W199/10000)</f>
        <v>2296</v>
      </c>
      <c r="S199" s="37">
        <f>INT(INDEX([1]等级属性!D$4:D$203,MATCH($AC199,[1]等级属性!$A$4:$A$203,0))*X199/10000)</f>
        <v>13108</v>
      </c>
      <c r="T199" s="37">
        <f>INT(INDEX([1]等级属性!E$4:E$203,MATCH($AC199,[1]等级属性!$A$4:$A$203,0))*Y199/10000)</f>
        <v>2536</v>
      </c>
      <c r="U199" s="37"/>
      <c r="V199" s="37">
        <f t="array" ref="V199">INDEX(单位特点规划!D$2:D$37,MATCH($A199,单位特点规划!$A$2:$A$37,0))</f>
        <v>17300</v>
      </c>
      <c r="W199" s="37">
        <f t="array" ref="W199">INDEX(单位特点规划!E$2:E$37,MATCH($A199,单位特点规划!$A$2:$A$37,0))</f>
        <v>19030</v>
      </c>
      <c r="X199" s="37">
        <f t="array" ref="X199">INDEX(单位特点规划!F$2:F$37,MATCH($A199,单位特点规划!$A$2:$A$37,0))</f>
        <v>36200</v>
      </c>
      <c r="Y199" s="37">
        <f t="array" ref="Y199">INDEX(单位特点规划!G$2:G$37,MATCH($A199,单位特点规划!$A$2:$A$37,0))</f>
        <v>30300</v>
      </c>
      <c r="Z199" s="37"/>
      <c r="AA199" s="37">
        <f t="shared" si="193"/>
        <v>0.146842878120411</v>
      </c>
      <c r="AB199" s="37">
        <f>INT(INDEX([3]进阶属性!$C$2:$C$19,MATCH(B199,[3]进阶属性!$A$2:$A$19,0))/2*AH199)</f>
        <v>53172</v>
      </c>
      <c r="AC199" s="37">
        <f t="shared" si="151"/>
        <v>95</v>
      </c>
      <c r="AD199" s="37">
        <f>INT((INDEX([3]标准单位!$J$2:$J$201,MATCH($AC199,[3]标准单位!$A$2:$A$201,0))*AE199)/(1-AE199))</f>
        <v>0</v>
      </c>
      <c r="AE199" s="37">
        <f t="shared" si="192"/>
        <v>0</v>
      </c>
      <c r="AF199" s="83">
        <f>AG199/AG$19</f>
        <v>0.63091115113152396</v>
      </c>
      <c r="AG199" s="37">
        <f t="shared" ref="AG199" si="198">(Q199/AM199*1000+IF(AN199&lt;&gt;"",R199/AN199*1000,0)+S199/3+T199/5)/AH199</f>
        <v>845.79047619047606</v>
      </c>
      <c r="AH199" s="37">
        <f t="array" ref="AH199">INDEX([4]Sheet1!H$2:H$36,MATCH($H199,[4]Sheet1!$A$2:$A$36,0))</f>
        <v>7</v>
      </c>
      <c r="AI199">
        <f>INDEX([4]Sheet1!T$2:T$36,MATCH($H199,[4]Sheet1!$A$2:$A$36,0))</f>
        <v>0</v>
      </c>
      <c r="AJ199">
        <f>INDEX([4]Sheet1!U$2:U$36,MATCH($H199,[4]Sheet1!$A$2:$A$36,0))</f>
        <v>25</v>
      </c>
      <c r="AK199">
        <f>INDEX([4]Sheet1!V$2:V$36,MATCH($H199,[4]Sheet1!$A$2:$A$36,0))</f>
        <v>0</v>
      </c>
      <c r="AL199">
        <f>INDEX([4]Sheet1!W$2:W$36,MATCH($H199,[4]Sheet1!$A$2:$A$36,0))</f>
        <v>200</v>
      </c>
      <c r="AM199" s="2">
        <f>INDEX([4]Sheet1!N$2:N$36,MATCH($H199,[4]Sheet1!$A$2:$A$36,0))</f>
        <v>2000</v>
      </c>
      <c r="AN199" s="2" t="str">
        <f>INDEX([4]Sheet1!O$2:O$36,MATCH($H199,[4]Sheet1!$A$2:$A$36,0))</f>
        <v/>
      </c>
    </row>
    <row r="200" spans="1:40" ht="14.25">
      <c r="A200" s="11">
        <v>1011</v>
      </c>
      <c r="B200" s="78">
        <v>17</v>
      </c>
      <c r="C200" s="78" t="str">
        <f t="shared" si="194"/>
        <v>{10127,47},{21011,105}</v>
      </c>
      <c r="D200" s="78">
        <v>800000</v>
      </c>
      <c r="E200" s="79">
        <v>94</v>
      </c>
      <c r="F200" s="78" t="str">
        <f t="shared" si="195"/>
        <v>{1,14823},{2,2361},{3,2597},{6,2869}</v>
      </c>
      <c r="G200" s="78">
        <f t="shared" si="190"/>
        <v>1</v>
      </c>
      <c r="H200" s="11" t="s">
        <v>229</v>
      </c>
      <c r="I200" s="37">
        <f t="array" ref="I200">INDEX([1]英雄界面!$I$4:$I$41,MATCH(A200,[1]英雄界面!$A$4:$A$41,0))</f>
        <v>95</v>
      </c>
      <c r="J200" s="37">
        <f t="shared" si="189"/>
        <v>1</v>
      </c>
      <c r="K200" s="37">
        <f>CHOOSE(J200,INDEX([2]勋章!$I$7:$I$24,MATCH($B200,[2]勋章!$G$7:$G$24,0)),INDEX([2]勋章!$M$7:$M$24,MATCH($B200,[2]勋章!$G$7:$G$24,0)),INDEX([2]勋章!$P$7:$P$24,MATCH($B200,[2]勋章!$G$7:$G$24,0)),INDEX([2]勋章!$S$7:$S$24,MATCH($B200,[2]勋章!$G$7:$G$24,0)))</f>
        <v>10127</v>
      </c>
      <c r="L200" s="37">
        <f t="array" ref="L200">INDEX([2]图纸掉落!$H$4:$H$38,MATCH(H200,[2]图纸掉落!$G$4:$G$38,0))</f>
        <v>21011</v>
      </c>
      <c r="M200" s="37">
        <f t="shared" si="188"/>
        <v>47</v>
      </c>
      <c r="N200" s="37">
        <f t="shared" si="149"/>
        <v>105</v>
      </c>
      <c r="O200" s="47">
        <f>INDEX([1]英雄界面!$J$4:$J$41,MATCH(A200,[1]英雄界面!$A$4:$A$41,0))/2</f>
        <v>3.5</v>
      </c>
      <c r="P200" s="37">
        <f t="shared" si="150"/>
        <v>1</v>
      </c>
      <c r="Q200" s="37">
        <f>INT(INDEX([1]等级属性!B$4:B$203,MATCH($AC200,[1]等级属性!$A$4:$A$203,0))*V200/10000)</f>
        <v>2361</v>
      </c>
      <c r="R200" s="37">
        <f>INT(INDEX([1]等级属性!C$4:C$203,MATCH($AC200,[1]等级属性!$A$4:$A$203,0))*W200/10000)</f>
        <v>2597</v>
      </c>
      <c r="S200" s="37">
        <f>INT(INDEX([1]等级属性!D$4:D$203,MATCH($AC200,[1]等级属性!$A$4:$A$203,0))*X200/10000)</f>
        <v>14823</v>
      </c>
      <c r="T200" s="37">
        <f>INT(INDEX([1]等级属性!E$4:E$203,MATCH($AC200,[1]等级属性!$A$4:$A$203,0))*Y200/10000)</f>
        <v>2869</v>
      </c>
      <c r="U200" s="37"/>
      <c r="V200" s="37">
        <f t="array" ref="V200">INDEX(单位特点规划!D$2:D$37,MATCH($A200,单位特点规划!$A$2:$A$37,0))</f>
        <v>17300</v>
      </c>
      <c r="W200" s="37">
        <f t="array" ref="W200">INDEX(单位特点规划!E$2:E$37,MATCH($A200,单位特点规划!$A$2:$A$37,0))</f>
        <v>19030</v>
      </c>
      <c r="X200" s="37">
        <f t="array" ref="X200">INDEX(单位特点规划!F$2:F$37,MATCH($A200,单位特点规划!$A$2:$A$37,0))</f>
        <v>36200</v>
      </c>
      <c r="Y200" s="37">
        <f t="array" ref="Y200">INDEX(单位特点规划!G$2:G$37,MATCH($A200,单位特点规划!$A$2:$A$37,0))</f>
        <v>30300</v>
      </c>
      <c r="Z200" s="37"/>
      <c r="AA200" s="37">
        <f t="shared" si="193"/>
        <v>0.146842878120411</v>
      </c>
      <c r="AB200" s="37">
        <f>INT(INDEX([3]进阶属性!$C$2:$C$19,MATCH(B200,[3]进阶属性!$A$2:$A$19,0))/2*AH200)</f>
        <v>69121</v>
      </c>
      <c r="AC200" s="37">
        <f t="shared" si="151"/>
        <v>100</v>
      </c>
      <c r="AD200" s="37">
        <f>INT((INDEX([3]标准单位!$J$2:$J$201,MATCH($AC200,[3]标准单位!$A$2:$A$201,0))*AE200)/(1-AE200))</f>
        <v>0</v>
      </c>
      <c r="AE200" s="37">
        <f t="shared" si="192"/>
        <v>0</v>
      </c>
      <c r="AF200" s="83">
        <f>AG200/AG$20</f>
        <v>0.63081677454610596</v>
      </c>
      <c r="AG200" s="37">
        <f t="shared" ref="AG200:AG229" si="199">(Q200/AM200*1000+IF(AN200&lt;&gt;"",R200/AN200*1000,0)+S200/3+T200/5)/AH200</f>
        <v>956.47142857142899</v>
      </c>
      <c r="AH200" s="37">
        <f t="array" ref="AH200">INDEX([4]Sheet1!H$2:H$36,MATCH($H200,[4]Sheet1!$A$2:$A$36,0))</f>
        <v>7</v>
      </c>
      <c r="AI200">
        <f>INDEX([4]Sheet1!T$2:T$36,MATCH($H200,[4]Sheet1!$A$2:$A$36,0))</f>
        <v>0</v>
      </c>
      <c r="AJ200">
        <f>INDEX([4]Sheet1!U$2:U$36,MATCH($H200,[4]Sheet1!$A$2:$A$36,0))</f>
        <v>25</v>
      </c>
      <c r="AK200">
        <f>INDEX([4]Sheet1!V$2:V$36,MATCH($H200,[4]Sheet1!$A$2:$A$36,0))</f>
        <v>0</v>
      </c>
      <c r="AL200">
        <f>INDEX([4]Sheet1!W$2:W$36,MATCH($H200,[4]Sheet1!$A$2:$A$36,0))</f>
        <v>200</v>
      </c>
      <c r="AM200" s="2">
        <f>INDEX([4]Sheet1!N$2:N$36,MATCH($H200,[4]Sheet1!$A$2:$A$36,0))</f>
        <v>2000</v>
      </c>
      <c r="AN200" s="2" t="str">
        <f>INDEX([4]Sheet1!O$2:O$36,MATCH($H200,[4]Sheet1!$A$2:$A$36,0))</f>
        <v/>
      </c>
    </row>
    <row r="201" spans="1:40" ht="14.25">
      <c r="A201" s="11">
        <v>1011</v>
      </c>
      <c r="B201" s="78">
        <v>18</v>
      </c>
      <c r="C201" s="78" t="str">
        <f t="shared" si="194"/>
        <v>{10128,50},{21011,112}</v>
      </c>
      <c r="D201" s="78">
        <v>800000</v>
      </c>
      <c r="E201" s="79">
        <v>99</v>
      </c>
      <c r="F201" s="78" t="str">
        <f t="shared" si="195"/>
        <v>{1,17039},{2,2714},{3,2985},{6,3299}</v>
      </c>
      <c r="G201" s="78">
        <f t="shared" si="190"/>
        <v>1</v>
      </c>
      <c r="H201" s="11" t="s">
        <v>229</v>
      </c>
      <c r="I201" s="37">
        <f t="array" ref="I201">INDEX([1]英雄界面!$I$4:$I$41,MATCH(A201,[1]英雄界面!$A$4:$A$41,0))</f>
        <v>95</v>
      </c>
      <c r="J201" s="37">
        <f t="shared" si="189"/>
        <v>1</v>
      </c>
      <c r="K201" s="37">
        <f>CHOOSE(J201,INDEX([2]勋章!$I$7:$I$24,MATCH($B201,[2]勋章!$G$7:$G$24,0)),INDEX([2]勋章!$M$7:$M$24,MATCH($B201,[2]勋章!$G$7:$G$24,0)),INDEX([2]勋章!$P$7:$P$24,MATCH($B201,[2]勋章!$G$7:$G$24,0)),INDEX([2]勋章!$S$7:$S$24,MATCH($B201,[2]勋章!$G$7:$G$24,0)))</f>
        <v>10128</v>
      </c>
      <c r="L201" s="37">
        <f t="array" ref="L201">INDEX([2]图纸掉落!$H$4:$H$38,MATCH(H201,[2]图纸掉落!$G$4:$G$38,0))</f>
        <v>21011</v>
      </c>
      <c r="M201" s="37">
        <f t="shared" si="188"/>
        <v>50</v>
      </c>
      <c r="N201" s="37">
        <f t="shared" si="149"/>
        <v>112</v>
      </c>
      <c r="O201" s="47">
        <f>INDEX([1]英雄界面!$J$4:$J$41,MATCH(A201,[1]英雄界面!$A$4:$A$41,0))/2</f>
        <v>3.5</v>
      </c>
      <c r="P201" s="37">
        <f t="shared" si="150"/>
        <v>1</v>
      </c>
      <c r="Q201" s="37">
        <f>INT(INDEX([1]等级属性!B$4:B$203,MATCH($AC201,[1]等级属性!$A$4:$A$203,0))*V201/10000)</f>
        <v>2714</v>
      </c>
      <c r="R201" s="37">
        <f>INT(INDEX([1]等级属性!C$4:C$203,MATCH($AC201,[1]等级属性!$A$4:$A$203,0))*W201/10000)</f>
        <v>2985</v>
      </c>
      <c r="S201" s="37">
        <f>INT(INDEX([1]等级属性!D$4:D$203,MATCH($AC201,[1]等级属性!$A$4:$A$203,0))*X201/10000)</f>
        <v>17039</v>
      </c>
      <c r="T201" s="37">
        <f>INT(INDEX([1]等级属性!E$4:E$203,MATCH($AC201,[1]等级属性!$A$4:$A$203,0))*Y201/10000)</f>
        <v>3299</v>
      </c>
      <c r="U201" s="37"/>
      <c r="V201" s="37">
        <f t="array" ref="V201">INDEX(单位特点规划!D$2:D$37,MATCH($A201,单位特点规划!$A$2:$A$37,0))</f>
        <v>17300</v>
      </c>
      <c r="W201" s="37">
        <f t="array" ref="W201">INDEX(单位特点规划!E$2:E$37,MATCH($A201,单位特点规划!$A$2:$A$37,0))</f>
        <v>19030</v>
      </c>
      <c r="X201" s="37">
        <f t="array" ref="X201">INDEX(单位特点规划!F$2:F$37,MATCH($A201,单位特点规划!$A$2:$A$37,0))</f>
        <v>36200</v>
      </c>
      <c r="Y201" s="37">
        <f t="array" ref="Y201">INDEX(单位特点规划!G$2:G$37,MATCH($A201,单位特点规划!$A$2:$A$37,0))</f>
        <v>30300</v>
      </c>
      <c r="Z201" s="37"/>
      <c r="AA201" s="37">
        <f t="shared" si="193"/>
        <v>0.146842878120411</v>
      </c>
      <c r="AB201" s="37">
        <f>INT(INDEX([3]进阶属性!$C$2:$C$19,MATCH(B201,[3]进阶属性!$A$2:$A$19,0))/2*AH201)</f>
        <v>89848</v>
      </c>
      <c r="AC201" s="37">
        <f t="shared" si="151"/>
        <v>105</v>
      </c>
      <c r="AD201" s="37">
        <f>INT((INDEX([3]标准单位!$J$2:$J$201,MATCH($AC201,[3]标准单位!$A$2:$A$201,0))*AE201)/(1-AE201))</f>
        <v>0</v>
      </c>
      <c r="AE201" s="37">
        <f t="shared" si="192"/>
        <v>0</v>
      </c>
      <c r="AF201" s="83">
        <f>AG201/AG$21</f>
        <v>0.63084241097896498</v>
      </c>
      <c r="AG201" s="37">
        <f t="shared" si="199"/>
        <v>1099.49523809524</v>
      </c>
      <c r="AH201" s="37">
        <f t="array" ref="AH201">INDEX([4]Sheet1!H$2:H$36,MATCH($H201,[4]Sheet1!$A$2:$A$36,0))</f>
        <v>7</v>
      </c>
      <c r="AI201">
        <f>INDEX([4]Sheet1!T$2:T$36,MATCH($H201,[4]Sheet1!$A$2:$A$36,0))</f>
        <v>0</v>
      </c>
      <c r="AJ201">
        <f>INDEX([4]Sheet1!U$2:U$36,MATCH($H201,[4]Sheet1!$A$2:$A$36,0))</f>
        <v>25</v>
      </c>
      <c r="AK201">
        <f>INDEX([4]Sheet1!V$2:V$36,MATCH($H201,[4]Sheet1!$A$2:$A$36,0))</f>
        <v>0</v>
      </c>
      <c r="AL201">
        <f>INDEX([4]Sheet1!W$2:W$36,MATCH($H201,[4]Sheet1!$A$2:$A$36,0))</f>
        <v>200</v>
      </c>
      <c r="AM201" s="2">
        <f>INDEX([4]Sheet1!N$2:N$36,MATCH($H201,[4]Sheet1!$A$2:$A$36,0))</f>
        <v>2000</v>
      </c>
      <c r="AN201" s="2" t="str">
        <f>INDEX([4]Sheet1!O$2:O$36,MATCH($H201,[4]Sheet1!$A$2:$A$36,0))</f>
        <v/>
      </c>
    </row>
    <row r="202" spans="1:40" ht="14.25">
      <c r="A202" s="67">
        <v>2001</v>
      </c>
      <c r="B202" s="73">
        <v>1</v>
      </c>
      <c r="C202" s="78" t="str">
        <f t="shared" si="194"/>
        <v>{10211,1},{22001,2}</v>
      </c>
      <c r="D202" s="78">
        <v>1000</v>
      </c>
      <c r="E202" s="79">
        <v>15</v>
      </c>
      <c r="F202" s="78" t="str">
        <f t="shared" si="195"/>
        <v>{1,473},{2,192},{6,75}</v>
      </c>
      <c r="G202" s="78">
        <f t="shared" si="190"/>
        <v>1</v>
      </c>
      <c r="H202" s="67" t="s">
        <v>236</v>
      </c>
      <c r="I202" s="37">
        <f t="array" ref="I202">INDEX([1]英雄界面!$I$4:$I$41,MATCH(A202,[1]英雄界面!$A$4:$A$41,0))</f>
        <v>1</v>
      </c>
      <c r="J202" s="68">
        <f t="shared" ref="J202:J211" si="200">2</f>
        <v>2</v>
      </c>
      <c r="K202" s="37">
        <f>CHOOSE(J202,INDEX([2]勋章!$I$7:$I$24,MATCH($B202,[2]勋章!$G$7:$G$24,0)),INDEX([2]勋章!$M$7:$M$24,MATCH($B202,[2]勋章!$G$7:$G$24,0)),INDEX([2]勋章!$P$7:$P$24,MATCH($B202,[2]勋章!$G$7:$G$24,0)),INDEX([2]勋章!$S$7:$S$24,MATCH($B202,[2]勋章!$G$7:$G$24,0)))</f>
        <v>10211</v>
      </c>
      <c r="L202" s="37">
        <f t="array" ref="L202">INDEX([2]图纸掉落!$H$4:$H$38,MATCH(H202,[2]图纸掉落!$G$4:$G$38,0))</f>
        <v>22001</v>
      </c>
      <c r="M202" s="37">
        <f t="shared" si="188"/>
        <v>1</v>
      </c>
      <c r="N202" s="37">
        <f t="shared" si="149"/>
        <v>2</v>
      </c>
      <c r="O202" s="47">
        <f>INDEX([1]英雄界面!$J$4:$J$41,MATCH(A202,[1]英雄界面!$A$4:$A$41,0))/2</f>
        <v>1</v>
      </c>
      <c r="P202" s="37">
        <f t="shared" si="150"/>
        <v>1.6</v>
      </c>
      <c r="Q202" s="37">
        <f>INT(INDEX([1]等级属性!B$4:B$203,MATCH($AC202,[1]等级属性!$A$4:$A$203,0))*V202/10000)</f>
        <v>120</v>
      </c>
      <c r="R202" s="37">
        <f>INT(INDEX([1]等级属性!C$4:C$203,MATCH($AC202,[1]等级属性!$A$4:$A$203,0))*W202/10000)</f>
        <v>0</v>
      </c>
      <c r="S202" s="37">
        <f>INT(INDEX([1]等级属性!D$4:D$203,MATCH($AC202,[1]等级属性!$A$4:$A$203,0))*X202/10000)</f>
        <v>296</v>
      </c>
      <c r="T202" s="37">
        <f>INT(INDEX([1]等级属性!E$4:E$203,MATCH($AC202,[1]等级属性!$A$4:$A$203,0))*Y202/10000)</f>
        <v>47</v>
      </c>
      <c r="U202" s="37"/>
      <c r="V202" s="37">
        <f t="array" ref="V202">INDEX(单位特点规划!D$2:D$37,MATCH($A202,单位特点规划!$A$2:$A$37,0))</f>
        <v>9300</v>
      </c>
      <c r="W202" s="37">
        <f t="array" ref="W202">INDEX(单位特点规划!E$2:E$37,MATCH($A202,单位特点规划!$A$2:$A$37,0))</f>
        <v>0</v>
      </c>
      <c r="X202" s="37">
        <f t="array" ref="X202">INDEX(单位特点规划!F$2:F$37,MATCH($A202,单位特点规划!$A$2:$A$37,0))</f>
        <v>7600</v>
      </c>
      <c r="Y202" s="37">
        <f t="array" ref="Y202">INDEX(单位特点规划!G$2:G$37,MATCH($A202,单位特点规划!$A$2:$A$37,0))</f>
        <v>5300</v>
      </c>
      <c r="Z202" s="37"/>
      <c r="AA202" s="37">
        <f>1/0.76</f>
        <v>1.31578947368421</v>
      </c>
      <c r="AB202" s="37">
        <f>INT(INDEX([3]进阶属性!$C$2:$C$19,MATCH(B202,[3]进阶属性!$A$2:$A$19,0))/2*AH202)</f>
        <v>450</v>
      </c>
      <c r="AC202" s="37">
        <f t="shared" si="151"/>
        <v>10</v>
      </c>
      <c r="AD202" s="37">
        <f>INT((INDEX([3]标准单位!$J$2:$J$201,MATCH($AC202,[3]标准单位!$A$2:$A$201,0))*AE202)/(1-AE202))</f>
        <v>0</v>
      </c>
      <c r="AE202" s="37">
        <f t="shared" si="192"/>
        <v>0</v>
      </c>
      <c r="AF202" s="83">
        <f>AG202/AG$4</f>
        <v>0.52794955741481797</v>
      </c>
      <c r="AG202" s="37">
        <f t="shared" si="199"/>
        <v>76.022222222222197</v>
      </c>
      <c r="AH202" s="37">
        <f t="array" ref="AH202">INDEX([4]Sheet1!H$2:H$36,MATCH($H202,[4]Sheet1!$A$2:$A$36,0))</f>
        <v>3</v>
      </c>
      <c r="AI202">
        <f>INDEX([4]Sheet1!T$2:T$36,MATCH($H202,[4]Sheet1!$A$2:$A$36,0))</f>
        <v>0</v>
      </c>
      <c r="AJ202">
        <f>INDEX([4]Sheet1!U$2:U$36,MATCH($H202,[4]Sheet1!$A$2:$A$36,0))</f>
        <v>4</v>
      </c>
      <c r="AK202">
        <f>INDEX([4]Sheet1!V$2:V$36,MATCH($H202,[4]Sheet1!$A$2:$A$36,0))</f>
        <v>0</v>
      </c>
      <c r="AL202">
        <f>INDEX([4]Sheet1!W$2:W$36,MATCH($H202,[4]Sheet1!$A$2:$A$36,0))</f>
        <v>50</v>
      </c>
      <c r="AM202" s="2">
        <f>INDEX([4]Sheet1!N$2:N$36,MATCH($H202,[4]Sheet1!$A$2:$A$36,0))</f>
        <v>1000</v>
      </c>
      <c r="AN202" s="2" t="str">
        <f>INDEX([4]Sheet1!O$2:O$36,MATCH($H202,[4]Sheet1!$A$2:$A$36,0))</f>
        <v/>
      </c>
    </row>
    <row r="203" spans="1:40" ht="14.25">
      <c r="A203" s="67">
        <v>2001</v>
      </c>
      <c r="B203" s="73">
        <v>2</v>
      </c>
      <c r="C203" s="78" t="str">
        <f t="shared" si="194"/>
        <v>{10212,5},{22001,5}</v>
      </c>
      <c r="D203" s="78">
        <v>5000</v>
      </c>
      <c r="E203" s="79">
        <v>19</v>
      </c>
      <c r="F203" s="78" t="str">
        <f t="shared" si="195"/>
        <v>{1,577},{2,235},{6,91}</v>
      </c>
      <c r="G203" s="78">
        <f t="shared" si="190"/>
        <v>1</v>
      </c>
      <c r="H203" s="67" t="s">
        <v>236</v>
      </c>
      <c r="I203" s="37">
        <f t="array" ref="I203">INDEX([1]英雄界面!$I$4:$I$41,MATCH(A203,[1]英雄界面!$A$4:$A$41,0))</f>
        <v>1</v>
      </c>
      <c r="J203" s="68">
        <f t="shared" si="200"/>
        <v>2</v>
      </c>
      <c r="K203" s="37">
        <f>CHOOSE(J203,INDEX([2]勋章!$I$7:$I$24,MATCH($B203,[2]勋章!$G$7:$G$24,0)),INDEX([2]勋章!$M$7:$M$24,MATCH($B203,[2]勋章!$G$7:$G$24,0)),INDEX([2]勋章!$P$7:$P$24,MATCH($B203,[2]勋章!$G$7:$G$24,0)),INDEX([2]勋章!$S$7:$S$24,MATCH($B203,[2]勋章!$G$7:$G$24,0)))</f>
        <v>10212</v>
      </c>
      <c r="L203" s="37">
        <f t="array" ref="L203">INDEX([2]图纸掉落!$H$4:$H$38,MATCH(H203,[2]图纸掉落!$G$4:$G$38,0))</f>
        <v>22001</v>
      </c>
      <c r="M203" s="37">
        <f t="shared" si="188"/>
        <v>5</v>
      </c>
      <c r="N203" s="37">
        <f t="shared" si="149"/>
        <v>5</v>
      </c>
      <c r="O203" s="47">
        <f>INDEX([1]英雄界面!$J$4:$J$41,MATCH(A203,[1]英雄界面!$A$4:$A$41,0))/2</f>
        <v>1</v>
      </c>
      <c r="P203" s="37">
        <f t="shared" si="150"/>
        <v>1.5</v>
      </c>
      <c r="Q203" s="37">
        <f>INT(INDEX([1]等级属性!B$4:B$203,MATCH($AC203,[1]等级属性!$A$4:$A$203,0))*V203/10000)</f>
        <v>157</v>
      </c>
      <c r="R203" s="37">
        <f>INT(INDEX([1]等级属性!C$4:C$203,MATCH($AC203,[1]等级属性!$A$4:$A$203,0))*W203/10000)</f>
        <v>0</v>
      </c>
      <c r="S203" s="37">
        <f>INT(INDEX([1]等级属性!D$4:D$203,MATCH($AC203,[1]等级属性!$A$4:$A$203,0))*X203/10000)</f>
        <v>385</v>
      </c>
      <c r="T203" s="37">
        <f>INT(INDEX([1]等级属性!E$4:E$203,MATCH($AC203,[1]等级属性!$A$4:$A$203,0))*Y203/10000)</f>
        <v>61</v>
      </c>
      <c r="U203" s="37"/>
      <c r="V203" s="37">
        <f t="array" ref="V203">INDEX(单位特点规划!D$2:D$37,MATCH($A203,单位特点规划!$A$2:$A$37,0))</f>
        <v>9300</v>
      </c>
      <c r="W203" s="37">
        <f t="array" ref="W203">INDEX(单位特点规划!E$2:E$37,MATCH($A203,单位特点规划!$A$2:$A$37,0))</f>
        <v>0</v>
      </c>
      <c r="X203" s="37">
        <f t="array" ref="X203">INDEX(单位特点规划!F$2:F$37,MATCH($A203,单位特点规划!$A$2:$A$37,0))</f>
        <v>7600</v>
      </c>
      <c r="Y203" s="37">
        <f t="array" ref="Y203">INDEX(单位特点规划!G$2:G$37,MATCH($A203,单位特点规划!$A$2:$A$37,0))</f>
        <v>5300</v>
      </c>
      <c r="Z203" s="37"/>
      <c r="AA203" s="37">
        <f t="shared" ref="AA203" si="201">1/0.76</f>
        <v>1.31578947368421</v>
      </c>
      <c r="AB203" s="37">
        <f>INT(INDEX([3]进阶属性!$C$2:$C$19,MATCH(B203,[3]进阶属性!$A$2:$A$19,0))/2*AH203)</f>
        <v>585</v>
      </c>
      <c r="AC203" s="37">
        <f t="shared" si="151"/>
        <v>20</v>
      </c>
      <c r="AD203" s="37">
        <f>INT((INDEX([3]标准单位!$J$2:$J$201,MATCH($AC203,[3]标准单位!$A$2:$A$201,0))*AE203)/(1-AE203))</f>
        <v>0</v>
      </c>
      <c r="AE203" s="37">
        <f t="shared" si="192"/>
        <v>0</v>
      </c>
      <c r="AF203" s="83">
        <f>AG203/AG$5</f>
        <v>0.52970150139457595</v>
      </c>
      <c r="AG203" s="37">
        <f t="shared" si="199"/>
        <v>99.177777777777806</v>
      </c>
      <c r="AH203" s="37">
        <f t="array" ref="AH203">INDEX([4]Sheet1!H$2:H$36,MATCH($H203,[4]Sheet1!$A$2:$A$36,0))</f>
        <v>3</v>
      </c>
      <c r="AI203">
        <f>INDEX([4]Sheet1!T$2:T$36,MATCH($H203,[4]Sheet1!$A$2:$A$36,0))</f>
        <v>0</v>
      </c>
      <c r="AJ203">
        <f>INDEX([4]Sheet1!U$2:U$36,MATCH($H203,[4]Sheet1!$A$2:$A$36,0))</f>
        <v>4</v>
      </c>
      <c r="AK203">
        <f>INDEX([4]Sheet1!V$2:V$36,MATCH($H203,[4]Sheet1!$A$2:$A$36,0))</f>
        <v>0</v>
      </c>
      <c r="AL203">
        <f>INDEX([4]Sheet1!W$2:W$36,MATCH($H203,[4]Sheet1!$A$2:$A$36,0))</f>
        <v>50</v>
      </c>
      <c r="AM203" s="2">
        <f>INDEX([4]Sheet1!N$2:N$36,MATCH($H203,[4]Sheet1!$A$2:$A$36,0))</f>
        <v>1000</v>
      </c>
      <c r="AN203" s="2" t="str">
        <f>INDEX([4]Sheet1!O$2:O$36,MATCH($H203,[4]Sheet1!$A$2:$A$36,0))</f>
        <v/>
      </c>
    </row>
    <row r="204" spans="1:40" ht="14.25">
      <c r="A204" s="67">
        <v>2001</v>
      </c>
      <c r="B204" s="73">
        <v>3</v>
      </c>
      <c r="C204" s="78" t="str">
        <f t="shared" si="194"/>
        <v>{10213,7},{22001,8}</v>
      </c>
      <c r="D204" s="78">
        <v>10000</v>
      </c>
      <c r="E204" s="79">
        <v>30</v>
      </c>
      <c r="F204" s="78" t="str">
        <f t="shared" si="195"/>
        <v>{1,698},{2,284},{6,112}</v>
      </c>
      <c r="G204" s="78">
        <f t="shared" si="190"/>
        <v>1</v>
      </c>
      <c r="H204" s="67" t="s">
        <v>236</v>
      </c>
      <c r="I204" s="37">
        <f t="array" ref="I204">INDEX([1]英雄界面!$I$4:$I$41,MATCH(A204,[1]英雄界面!$A$4:$A$41,0))</f>
        <v>1</v>
      </c>
      <c r="J204" s="68">
        <f t="shared" si="200"/>
        <v>2</v>
      </c>
      <c r="K204" s="37">
        <f>CHOOSE(J204,INDEX([2]勋章!$I$7:$I$24,MATCH($B204,[2]勋章!$G$7:$G$24,0)),INDEX([2]勋章!$M$7:$M$24,MATCH($B204,[2]勋章!$G$7:$G$24,0)),INDEX([2]勋章!$P$7:$P$24,MATCH($B204,[2]勋章!$G$7:$G$24,0)),INDEX([2]勋章!$S$7:$S$24,MATCH($B204,[2]勋章!$G$7:$G$24,0)))</f>
        <v>10213</v>
      </c>
      <c r="L204" s="37">
        <f t="array" ref="L204">INDEX([2]图纸掉落!$H$4:$H$38,MATCH(H204,[2]图纸掉落!$G$4:$G$38,0))</f>
        <v>22001</v>
      </c>
      <c r="M204" s="37">
        <f t="shared" si="188"/>
        <v>7</v>
      </c>
      <c r="N204" s="37">
        <f t="shared" si="149"/>
        <v>8</v>
      </c>
      <c r="O204" s="47">
        <f>INDEX([1]英雄界面!$J$4:$J$41,MATCH(A204,[1]英雄界面!$A$4:$A$41,0))/2</f>
        <v>1</v>
      </c>
      <c r="P204" s="37">
        <f t="shared" si="150"/>
        <v>1.4</v>
      </c>
      <c r="Q204" s="37">
        <f>INT(INDEX([1]等级属性!B$4:B$203,MATCH($AC204,[1]等级属性!$A$4:$A$203,0))*V204/10000)</f>
        <v>203</v>
      </c>
      <c r="R204" s="37">
        <f>INT(INDEX([1]等级属性!C$4:C$203,MATCH($AC204,[1]等级属性!$A$4:$A$203,0))*W204/10000)</f>
        <v>0</v>
      </c>
      <c r="S204" s="37">
        <f>INT(INDEX([1]等级属性!D$4:D$203,MATCH($AC204,[1]等级属性!$A$4:$A$203,0))*X204/10000)</f>
        <v>499</v>
      </c>
      <c r="T204" s="37">
        <f>INT(INDEX([1]等级属性!E$4:E$203,MATCH($AC204,[1]等级属性!$A$4:$A$203,0))*Y204/10000)</f>
        <v>80</v>
      </c>
      <c r="U204" s="37"/>
      <c r="V204" s="37">
        <f t="array" ref="V204">INDEX(单位特点规划!D$2:D$37,MATCH($A204,单位特点规划!$A$2:$A$37,0))</f>
        <v>9300</v>
      </c>
      <c r="W204" s="37">
        <f t="array" ref="W204">INDEX(单位特点规划!E$2:E$37,MATCH($A204,单位特点规划!$A$2:$A$37,0))</f>
        <v>0</v>
      </c>
      <c r="X204" s="37">
        <f t="array" ref="X204">INDEX(单位特点规划!F$2:F$37,MATCH($A204,单位特点规划!$A$2:$A$37,0))</f>
        <v>7600</v>
      </c>
      <c r="Y204" s="37">
        <f t="array" ref="Y204">INDEX(单位特点规划!G$2:G$37,MATCH($A204,单位特点规划!$A$2:$A$37,0))</f>
        <v>5300</v>
      </c>
      <c r="Z204" s="37"/>
      <c r="AA204" s="37">
        <f t="shared" ref="AA204" si="202">1/0.76</f>
        <v>1.31578947368421</v>
      </c>
      <c r="AB204" s="37">
        <f>INT(INDEX([3]进阶属性!$C$2:$C$19,MATCH(B204,[3]进阶属性!$A$2:$A$19,0))/2*AH204)</f>
        <v>760</v>
      </c>
      <c r="AC204" s="37">
        <f t="shared" si="151"/>
        <v>30</v>
      </c>
      <c r="AD204" s="37">
        <f>INT((INDEX([3]标准单位!$J$2:$J$201,MATCH($AC204,[3]标准单位!$A$2:$A$201,0))*AE204)/(1-AE204))</f>
        <v>0</v>
      </c>
      <c r="AE204" s="37">
        <f t="shared" si="192"/>
        <v>0</v>
      </c>
      <c r="AF204" s="83">
        <f>AG204/AG$6</f>
        <v>0.52825705202274398</v>
      </c>
      <c r="AG204" s="37">
        <f t="shared" si="199"/>
        <v>128.444444444444</v>
      </c>
      <c r="AH204" s="37">
        <f t="array" ref="AH204">INDEX([4]Sheet1!H$2:H$36,MATCH($H204,[4]Sheet1!$A$2:$A$36,0))</f>
        <v>3</v>
      </c>
      <c r="AI204">
        <f>INDEX([4]Sheet1!T$2:T$36,MATCH($H204,[4]Sheet1!$A$2:$A$36,0))</f>
        <v>0</v>
      </c>
      <c r="AJ204">
        <f>INDEX([4]Sheet1!U$2:U$36,MATCH($H204,[4]Sheet1!$A$2:$A$36,0))</f>
        <v>4</v>
      </c>
      <c r="AK204">
        <f>INDEX([4]Sheet1!V$2:V$36,MATCH($H204,[4]Sheet1!$A$2:$A$36,0))</f>
        <v>0</v>
      </c>
      <c r="AL204">
        <f>INDEX([4]Sheet1!W$2:W$36,MATCH($H204,[4]Sheet1!$A$2:$A$36,0))</f>
        <v>50</v>
      </c>
      <c r="AM204" s="2">
        <f>INDEX([4]Sheet1!N$2:N$36,MATCH($H204,[4]Sheet1!$A$2:$A$36,0))</f>
        <v>1000</v>
      </c>
      <c r="AN204" s="2" t="str">
        <f>INDEX([4]Sheet1!O$2:O$36,MATCH($H204,[4]Sheet1!$A$2:$A$36,0))</f>
        <v/>
      </c>
    </row>
    <row r="205" spans="1:40" ht="14.25">
      <c r="A205" s="67">
        <v>2001</v>
      </c>
      <c r="B205" s="73">
        <v>4</v>
      </c>
      <c r="C205" s="78" t="str">
        <f t="shared" si="194"/>
        <v>{10214,10},{22001,12}</v>
      </c>
      <c r="D205" s="78">
        <v>80000</v>
      </c>
      <c r="E205" s="79">
        <v>30</v>
      </c>
      <c r="F205" s="78" t="str">
        <f t="shared" si="195"/>
        <v>{1,743},{2,302},{6,118}</v>
      </c>
      <c r="G205" s="78">
        <f t="shared" ref="G205:G214" si="203">1</f>
        <v>1</v>
      </c>
      <c r="H205" s="67" t="s">
        <v>236</v>
      </c>
      <c r="I205" s="37">
        <f t="array" ref="I205">INDEX([1]英雄界面!$I$4:$I$41,MATCH(A205,[1]英雄界面!$A$4:$A$41,0))</f>
        <v>1</v>
      </c>
      <c r="J205" s="68">
        <f t="shared" si="200"/>
        <v>2</v>
      </c>
      <c r="K205" s="37">
        <f>CHOOSE(J205,INDEX([2]勋章!$I$7:$I$24,MATCH($B205,[2]勋章!$G$7:$G$24,0)),INDEX([2]勋章!$M$7:$M$24,MATCH($B205,[2]勋章!$G$7:$G$24,0)),INDEX([2]勋章!$P$7:$P$24,MATCH($B205,[2]勋章!$G$7:$G$24,0)),INDEX([2]勋章!$S$7:$S$24,MATCH($B205,[2]勋章!$G$7:$G$24,0)))</f>
        <v>10214</v>
      </c>
      <c r="L205" s="37">
        <f t="array" ref="L205">INDEX([2]图纸掉落!$H$4:$H$38,MATCH(H205,[2]图纸掉落!$G$4:$G$38,0))</f>
        <v>22001</v>
      </c>
      <c r="M205" s="37">
        <f t="shared" si="188"/>
        <v>10</v>
      </c>
      <c r="N205" s="37">
        <f t="shared" si="149"/>
        <v>12</v>
      </c>
      <c r="O205" s="47">
        <f>INDEX([1]英雄界面!$J$4:$J$41,MATCH(A205,[1]英雄界面!$A$4:$A$41,0))/2</f>
        <v>1</v>
      </c>
      <c r="P205" s="37">
        <f t="shared" si="150"/>
        <v>1.3</v>
      </c>
      <c r="Q205" s="37">
        <f>INT(INDEX([1]等级属性!B$4:B$203,MATCH($AC205,[1]等级属性!$A$4:$A$203,0))*V205/10000)</f>
        <v>233</v>
      </c>
      <c r="R205" s="37">
        <f>INT(INDEX([1]等级属性!C$4:C$203,MATCH($AC205,[1]等级属性!$A$4:$A$203,0))*W205/10000)</f>
        <v>0</v>
      </c>
      <c r="S205" s="37">
        <f>INT(INDEX([1]等级属性!D$4:D$203,MATCH($AC205,[1]等级属性!$A$4:$A$203,0))*X205/10000)</f>
        <v>572</v>
      </c>
      <c r="T205" s="37">
        <f>INT(INDEX([1]等级属性!E$4:E$203,MATCH($AC205,[1]等级属性!$A$4:$A$203,0))*Y205/10000)</f>
        <v>91</v>
      </c>
      <c r="U205" s="37"/>
      <c r="V205" s="37">
        <f t="array" ref="V205">INDEX(单位特点规划!D$2:D$37,MATCH($A205,单位特点规划!$A$2:$A$37,0))</f>
        <v>9300</v>
      </c>
      <c r="W205" s="37">
        <f t="array" ref="W205">INDEX(单位特点规划!E$2:E$37,MATCH($A205,单位特点规划!$A$2:$A$37,0))</f>
        <v>0</v>
      </c>
      <c r="X205" s="37">
        <f t="array" ref="X205">INDEX(单位特点规划!F$2:F$37,MATCH($A205,单位特点规划!$A$2:$A$37,0))</f>
        <v>7600</v>
      </c>
      <c r="Y205" s="37">
        <f t="array" ref="Y205">INDEX(单位特点规划!G$2:G$37,MATCH($A205,单位特点规划!$A$2:$A$37,0))</f>
        <v>5300</v>
      </c>
      <c r="Z205" s="37"/>
      <c r="AA205" s="37">
        <f t="shared" ref="AA205" si="204">1/0.76</f>
        <v>1.31578947368421</v>
      </c>
      <c r="AB205" s="37">
        <f>INT(INDEX([3]进阶属性!$C$2:$C$19,MATCH(B205,[3]进阶属性!$A$2:$A$19,0))/2*AH205)</f>
        <v>985</v>
      </c>
      <c r="AC205" s="37">
        <f t="shared" si="151"/>
        <v>35</v>
      </c>
      <c r="AD205" s="37">
        <f>INT((INDEX([3]标准单位!$J$2:$J$201,MATCH($AC205,[3]标准单位!$A$2:$A$201,0))*AE205)/(1-AE205))</f>
        <v>0</v>
      </c>
      <c r="AE205" s="37">
        <f t="shared" ref="AE205:AE214" si="205">0</f>
        <v>0</v>
      </c>
      <c r="AF205" s="83">
        <f>AG205/AG$7</f>
        <v>0.52919974450223595</v>
      </c>
      <c r="AG205" s="37">
        <f t="shared" si="199"/>
        <v>147.28888888888901</v>
      </c>
      <c r="AH205" s="37">
        <f t="array" ref="AH205">INDEX([4]Sheet1!H$2:H$36,MATCH($H205,[4]Sheet1!$A$2:$A$36,0))</f>
        <v>3</v>
      </c>
      <c r="AI205">
        <f>INDEX([4]Sheet1!T$2:T$36,MATCH($H205,[4]Sheet1!$A$2:$A$36,0))</f>
        <v>0</v>
      </c>
      <c r="AJ205">
        <f>INDEX([4]Sheet1!U$2:U$36,MATCH($H205,[4]Sheet1!$A$2:$A$36,0))</f>
        <v>4</v>
      </c>
      <c r="AK205">
        <f>INDEX([4]Sheet1!V$2:V$36,MATCH($H205,[4]Sheet1!$A$2:$A$36,0))</f>
        <v>0</v>
      </c>
      <c r="AL205">
        <f>INDEX([4]Sheet1!W$2:W$36,MATCH($H205,[4]Sheet1!$A$2:$A$36,0))</f>
        <v>50</v>
      </c>
      <c r="AM205" s="2">
        <f>INDEX([4]Sheet1!N$2:N$36,MATCH($H205,[4]Sheet1!$A$2:$A$36,0))</f>
        <v>1000</v>
      </c>
      <c r="AN205" s="2" t="str">
        <f>INDEX([4]Sheet1!O$2:O$36,MATCH($H205,[4]Sheet1!$A$2:$A$36,0))</f>
        <v/>
      </c>
    </row>
    <row r="206" spans="1:40" ht="14.25">
      <c r="A206" s="67">
        <v>2001</v>
      </c>
      <c r="B206" s="73">
        <v>5</v>
      </c>
      <c r="C206" s="78" t="str">
        <f t="shared" si="194"/>
        <v>{10215,15},{22001,15}</v>
      </c>
      <c r="D206" s="78">
        <v>150000</v>
      </c>
      <c r="E206" s="79">
        <v>39</v>
      </c>
      <c r="F206" s="78" t="str">
        <f t="shared" si="195"/>
        <v>{1,776},{2,316},{6,123}</v>
      </c>
      <c r="G206" s="78">
        <f t="shared" si="203"/>
        <v>1</v>
      </c>
      <c r="H206" s="67" t="s">
        <v>236</v>
      </c>
      <c r="I206" s="37">
        <f t="array" ref="I206">INDEX([1]英雄界面!$I$4:$I$41,MATCH(A206,[1]英雄界面!$A$4:$A$41,0))</f>
        <v>1</v>
      </c>
      <c r="J206" s="68">
        <f t="shared" si="200"/>
        <v>2</v>
      </c>
      <c r="K206" s="37">
        <f>CHOOSE(J206,INDEX([2]勋章!$I$7:$I$24,MATCH($B206,[2]勋章!$G$7:$G$24,0)),INDEX([2]勋章!$M$7:$M$24,MATCH($B206,[2]勋章!$G$7:$G$24,0)),INDEX([2]勋章!$P$7:$P$24,MATCH($B206,[2]勋章!$G$7:$G$24,0)),INDEX([2]勋章!$S$7:$S$24,MATCH($B206,[2]勋章!$G$7:$G$24,0)))</f>
        <v>10215</v>
      </c>
      <c r="L206" s="37">
        <f t="array" ref="L206">INDEX([2]图纸掉落!$H$4:$H$38,MATCH(H206,[2]图纸掉落!$G$4:$G$38,0))</f>
        <v>22001</v>
      </c>
      <c r="M206" s="37">
        <f t="shared" si="188"/>
        <v>15</v>
      </c>
      <c r="N206" s="37">
        <f t="shared" si="149"/>
        <v>15</v>
      </c>
      <c r="O206" s="47">
        <f>INDEX([1]英雄界面!$J$4:$J$41,MATCH(A206,[1]英雄界面!$A$4:$A$41,0))/2</f>
        <v>1</v>
      </c>
      <c r="P206" s="37">
        <f t="shared" si="150"/>
        <v>1.2</v>
      </c>
      <c r="Q206" s="37">
        <f>INT(INDEX([1]等级属性!B$4:B$203,MATCH($AC206,[1]等级属性!$A$4:$A$203,0))*V206/10000)</f>
        <v>264</v>
      </c>
      <c r="R206" s="37">
        <f>INT(INDEX([1]等级属性!C$4:C$203,MATCH($AC206,[1]等级属性!$A$4:$A$203,0))*W206/10000)</f>
        <v>0</v>
      </c>
      <c r="S206" s="37">
        <f>INT(INDEX([1]等级属性!D$4:D$203,MATCH($AC206,[1]等级属性!$A$4:$A$203,0))*X206/10000)</f>
        <v>647</v>
      </c>
      <c r="T206" s="37">
        <f>INT(INDEX([1]等级属性!E$4:E$203,MATCH($AC206,[1]等级属性!$A$4:$A$203,0))*Y206/10000)</f>
        <v>103</v>
      </c>
      <c r="U206" s="37"/>
      <c r="V206" s="37">
        <f t="array" ref="V206">INDEX(单位特点规划!D$2:D$37,MATCH($A206,单位特点规划!$A$2:$A$37,0))</f>
        <v>9300</v>
      </c>
      <c r="W206" s="37">
        <f t="array" ref="W206">INDEX(单位特点规划!E$2:E$37,MATCH($A206,单位特点规划!$A$2:$A$37,0))</f>
        <v>0</v>
      </c>
      <c r="X206" s="37">
        <f t="array" ref="X206">INDEX(单位特点规划!F$2:F$37,MATCH($A206,单位特点规划!$A$2:$A$37,0))</f>
        <v>7600</v>
      </c>
      <c r="Y206" s="37">
        <f t="array" ref="Y206">INDEX(单位特点规划!G$2:G$37,MATCH($A206,单位特点规划!$A$2:$A$37,0))</f>
        <v>5300</v>
      </c>
      <c r="Z206" s="37"/>
      <c r="AA206" s="37">
        <f t="shared" ref="AA206" si="206">1/0.76</f>
        <v>1.31578947368421</v>
      </c>
      <c r="AB206" s="37">
        <f>INT(INDEX([3]进阶属性!$C$2:$C$19,MATCH(B206,[3]进阶属性!$A$2:$A$19,0))/2*AH206)</f>
        <v>1278</v>
      </c>
      <c r="AC206" s="37">
        <f t="shared" si="151"/>
        <v>40</v>
      </c>
      <c r="AD206" s="37">
        <f>INT((INDEX([3]标准单位!$J$2:$J$201,MATCH($AC206,[3]标准单位!$A$2:$A$201,0))*AE206)/(1-AE206))</f>
        <v>0</v>
      </c>
      <c r="AE206" s="37">
        <f t="shared" si="205"/>
        <v>0</v>
      </c>
      <c r="AF206" s="83">
        <f>AG206/AG$8</f>
        <v>0.52954281969857397</v>
      </c>
      <c r="AG206" s="37">
        <f t="shared" si="199"/>
        <v>166.75555555555599</v>
      </c>
      <c r="AH206" s="37">
        <f t="array" ref="AH206">INDEX([4]Sheet1!H$2:H$36,MATCH($H206,[4]Sheet1!$A$2:$A$36,0))</f>
        <v>3</v>
      </c>
      <c r="AI206">
        <f>INDEX([4]Sheet1!T$2:T$36,MATCH($H206,[4]Sheet1!$A$2:$A$36,0))</f>
        <v>0</v>
      </c>
      <c r="AJ206">
        <f>INDEX([4]Sheet1!U$2:U$36,MATCH($H206,[4]Sheet1!$A$2:$A$36,0))</f>
        <v>4</v>
      </c>
      <c r="AK206">
        <f>INDEX([4]Sheet1!V$2:V$36,MATCH($H206,[4]Sheet1!$A$2:$A$36,0))</f>
        <v>0</v>
      </c>
      <c r="AL206">
        <f>INDEX([4]Sheet1!W$2:W$36,MATCH($H206,[4]Sheet1!$A$2:$A$36,0))</f>
        <v>50</v>
      </c>
      <c r="AM206" s="2">
        <f>INDEX([4]Sheet1!N$2:N$36,MATCH($H206,[4]Sheet1!$A$2:$A$36,0))</f>
        <v>1000</v>
      </c>
      <c r="AN206" s="2" t="str">
        <f>INDEX([4]Sheet1!O$2:O$36,MATCH($H206,[4]Sheet1!$A$2:$A$36,0))</f>
        <v/>
      </c>
    </row>
    <row r="207" spans="1:40" ht="14.25">
      <c r="A207" s="67">
        <v>2001</v>
      </c>
      <c r="B207" s="73">
        <v>6</v>
      </c>
      <c r="C207" s="78" t="str">
        <f t="shared" si="194"/>
        <v>{10216,20},{22001,16}</v>
      </c>
      <c r="D207" s="78">
        <v>250000</v>
      </c>
      <c r="E207" s="79">
        <v>44</v>
      </c>
      <c r="F207" s="78" t="str">
        <f t="shared" si="195"/>
        <v>{1,817},{2,333},{6,130}</v>
      </c>
      <c r="G207" s="78">
        <f t="shared" si="203"/>
        <v>1</v>
      </c>
      <c r="H207" s="67" t="s">
        <v>236</v>
      </c>
      <c r="I207" s="37">
        <f t="array" ref="I207">INDEX([1]英雄界面!$I$4:$I$41,MATCH(A207,[1]英雄界面!$A$4:$A$41,0))</f>
        <v>1</v>
      </c>
      <c r="J207" s="68">
        <f t="shared" si="200"/>
        <v>2</v>
      </c>
      <c r="K207" s="37">
        <f>CHOOSE(J207,INDEX([2]勋章!$I$7:$I$24,MATCH($B207,[2]勋章!$G$7:$G$24,0)),INDEX([2]勋章!$M$7:$M$24,MATCH($B207,[2]勋章!$G$7:$G$24,0)),INDEX([2]勋章!$P$7:$P$24,MATCH($B207,[2]勋章!$G$7:$G$24,0)),INDEX([2]勋章!$S$7:$S$24,MATCH($B207,[2]勋章!$G$7:$G$24,0)))</f>
        <v>10216</v>
      </c>
      <c r="L207" s="37">
        <f t="array" ref="L207">INDEX([2]图纸掉落!$H$4:$H$38,MATCH(H207,[2]图纸掉落!$G$4:$G$38,0))</f>
        <v>22001</v>
      </c>
      <c r="M207" s="37">
        <f t="shared" si="188"/>
        <v>20</v>
      </c>
      <c r="N207" s="37">
        <f t="shared" si="149"/>
        <v>16</v>
      </c>
      <c r="O207" s="47">
        <f>INDEX([1]英雄界面!$J$4:$J$41,MATCH(A207,[1]英雄界面!$A$4:$A$41,0))/2</f>
        <v>1</v>
      </c>
      <c r="P207" s="37">
        <f t="shared" si="150"/>
        <v>1.1000000000000001</v>
      </c>
      <c r="Q207" s="37">
        <f>INT(INDEX([1]等级属性!B$4:B$203,MATCH($AC207,[1]等级属性!$A$4:$A$203,0))*V207/10000)</f>
        <v>303</v>
      </c>
      <c r="R207" s="37">
        <f>INT(INDEX([1]等级属性!C$4:C$203,MATCH($AC207,[1]等级属性!$A$4:$A$203,0))*W207/10000)</f>
        <v>0</v>
      </c>
      <c r="S207" s="37">
        <f>INT(INDEX([1]等级属性!D$4:D$203,MATCH($AC207,[1]等级属性!$A$4:$A$203,0))*X207/10000)</f>
        <v>743</v>
      </c>
      <c r="T207" s="37">
        <f>INT(INDEX([1]等级属性!E$4:E$203,MATCH($AC207,[1]等级属性!$A$4:$A$203,0))*Y207/10000)</f>
        <v>119</v>
      </c>
      <c r="U207" s="37"/>
      <c r="V207" s="37">
        <f t="array" ref="V207">INDEX(单位特点规划!D$2:D$37,MATCH($A207,单位特点规划!$A$2:$A$37,0))</f>
        <v>9300</v>
      </c>
      <c r="W207" s="37">
        <f t="array" ref="W207">INDEX(单位特点规划!E$2:E$37,MATCH($A207,单位特点规划!$A$2:$A$37,0))</f>
        <v>0</v>
      </c>
      <c r="X207" s="37">
        <f t="array" ref="X207">INDEX(单位特点规划!F$2:F$37,MATCH($A207,单位特点规划!$A$2:$A$37,0))</f>
        <v>7600</v>
      </c>
      <c r="Y207" s="37">
        <f t="array" ref="Y207">INDEX(单位特点规划!G$2:G$37,MATCH($A207,单位特点规划!$A$2:$A$37,0))</f>
        <v>5300</v>
      </c>
      <c r="Z207" s="37"/>
      <c r="AA207" s="37">
        <f t="shared" ref="AA207:AA212" si="207">1/0.76</f>
        <v>1.31578947368421</v>
      </c>
      <c r="AB207" s="37">
        <f>INT(INDEX([3]进阶属性!$C$2:$C$19,MATCH(B207,[3]进阶属性!$A$2:$A$19,0))/2*AH207)</f>
        <v>1660</v>
      </c>
      <c r="AC207" s="37">
        <f t="shared" si="151"/>
        <v>45</v>
      </c>
      <c r="AD207" s="37">
        <f>INT((INDEX([3]标准单位!$J$2:$J$201,MATCH($AC207,[3]标准单位!$A$2:$A$201,0))*AE207)/(1-AE207))</f>
        <v>0</v>
      </c>
      <c r="AE207" s="37">
        <f t="shared" si="205"/>
        <v>0</v>
      </c>
      <c r="AF207" s="83">
        <f>AG207/AG$9</f>
        <v>0.52921152142061201</v>
      </c>
      <c r="AG207" s="37">
        <f t="shared" si="199"/>
        <v>191.48888888888899</v>
      </c>
      <c r="AH207" s="37">
        <f t="array" ref="AH207">INDEX([4]Sheet1!H$2:H$36,MATCH($H207,[4]Sheet1!$A$2:$A$36,0))</f>
        <v>3</v>
      </c>
      <c r="AI207">
        <f>INDEX([4]Sheet1!T$2:T$36,MATCH($H207,[4]Sheet1!$A$2:$A$36,0))</f>
        <v>0</v>
      </c>
      <c r="AJ207">
        <f>INDEX([4]Sheet1!U$2:U$36,MATCH($H207,[4]Sheet1!$A$2:$A$36,0))</f>
        <v>4</v>
      </c>
      <c r="AK207">
        <f>INDEX([4]Sheet1!V$2:V$36,MATCH($H207,[4]Sheet1!$A$2:$A$36,0))</f>
        <v>0</v>
      </c>
      <c r="AL207">
        <f>INDEX([4]Sheet1!W$2:W$36,MATCH($H207,[4]Sheet1!$A$2:$A$36,0))</f>
        <v>50</v>
      </c>
      <c r="AM207" s="2">
        <f>INDEX([4]Sheet1!N$2:N$36,MATCH($H207,[4]Sheet1!$A$2:$A$36,0))</f>
        <v>1000</v>
      </c>
      <c r="AN207" s="2" t="str">
        <f>INDEX([4]Sheet1!O$2:O$36,MATCH($H207,[4]Sheet1!$A$2:$A$36,0))</f>
        <v/>
      </c>
    </row>
    <row r="208" spans="1:40" ht="14.25">
      <c r="A208" s="67">
        <v>2001</v>
      </c>
      <c r="B208" s="73">
        <v>7</v>
      </c>
      <c r="C208" s="78" t="str">
        <f t="shared" si="194"/>
        <v>{10217,22},{22001,26}</v>
      </c>
      <c r="D208" s="78">
        <v>300000</v>
      </c>
      <c r="E208" s="79">
        <v>49</v>
      </c>
      <c r="F208" s="78" t="str">
        <f t="shared" si="195"/>
        <v>{1,841},{2,343},{6,135}</v>
      </c>
      <c r="G208" s="78">
        <f t="shared" si="203"/>
        <v>1</v>
      </c>
      <c r="H208" s="67" t="s">
        <v>236</v>
      </c>
      <c r="I208" s="37">
        <f t="array" ref="I208">INDEX([1]英雄界面!$I$4:$I$41,MATCH(A208,[1]英雄界面!$A$4:$A$41,0))</f>
        <v>1</v>
      </c>
      <c r="J208" s="68">
        <f t="shared" si="200"/>
        <v>2</v>
      </c>
      <c r="K208" s="37">
        <f>CHOOSE(J208,INDEX([2]勋章!$I$7:$I$24,MATCH($B208,[2]勋章!$G$7:$G$24,0)),INDEX([2]勋章!$M$7:$M$24,MATCH($B208,[2]勋章!$G$7:$G$24,0)),INDEX([2]勋章!$P$7:$P$24,MATCH($B208,[2]勋章!$G$7:$G$24,0)),INDEX([2]勋章!$S$7:$S$24,MATCH($B208,[2]勋章!$G$7:$G$24,0)))</f>
        <v>10217</v>
      </c>
      <c r="L208" s="37">
        <f t="array" ref="L208">INDEX([2]图纸掉落!$H$4:$H$38,MATCH(H208,[2]图纸掉落!$G$4:$G$38,0))</f>
        <v>22001</v>
      </c>
      <c r="M208" s="37">
        <f t="shared" si="188"/>
        <v>22</v>
      </c>
      <c r="N208" s="37">
        <f t="shared" si="149"/>
        <v>26</v>
      </c>
      <c r="O208" s="47">
        <f>INDEX([1]英雄界面!$J$4:$J$41,MATCH(A208,[1]英雄界面!$A$4:$A$41,0))/2</f>
        <v>1</v>
      </c>
      <c r="P208" s="37">
        <f t="shared" si="150"/>
        <v>1</v>
      </c>
      <c r="Q208" s="37">
        <f>INT(INDEX([1]等级属性!B$4:B$203,MATCH($AC208,[1]等级属性!$A$4:$A$203,0))*V208/10000)</f>
        <v>343</v>
      </c>
      <c r="R208" s="37">
        <f>INT(INDEX([1]等级属性!C$4:C$203,MATCH($AC208,[1]等级属性!$A$4:$A$203,0))*W208/10000)</f>
        <v>0</v>
      </c>
      <c r="S208" s="37">
        <f>INT(INDEX([1]等级属性!D$4:D$203,MATCH($AC208,[1]等级属性!$A$4:$A$203,0))*X208/10000)</f>
        <v>841</v>
      </c>
      <c r="T208" s="37">
        <f>INT(INDEX([1]等级属性!E$4:E$203,MATCH($AC208,[1]等级属性!$A$4:$A$203,0))*Y208/10000)</f>
        <v>135</v>
      </c>
      <c r="U208" s="37"/>
      <c r="V208" s="37">
        <f t="array" ref="V208">INDEX(单位特点规划!D$2:D$37,MATCH($A208,单位特点规划!$A$2:$A$37,0))</f>
        <v>9300</v>
      </c>
      <c r="W208" s="37">
        <f t="array" ref="W208">INDEX(单位特点规划!E$2:E$37,MATCH($A208,单位特点规划!$A$2:$A$37,0))</f>
        <v>0</v>
      </c>
      <c r="X208" s="37">
        <f t="array" ref="X208">INDEX(单位特点规划!F$2:F$37,MATCH($A208,单位特点规划!$A$2:$A$37,0))</f>
        <v>7600</v>
      </c>
      <c r="Y208" s="37">
        <f t="array" ref="Y208">INDEX(单位特点规划!G$2:G$37,MATCH($A208,单位特点规划!$A$2:$A$37,0))</f>
        <v>5300</v>
      </c>
      <c r="Z208" s="37"/>
      <c r="AA208" s="37">
        <f t="shared" si="207"/>
        <v>1.31578947368421</v>
      </c>
      <c r="AB208" s="37">
        <f>INT(INDEX([3]进阶属性!$C$2:$C$19,MATCH(B208,[3]进阶属性!$A$2:$A$19,0))/2*AH208)</f>
        <v>2155</v>
      </c>
      <c r="AC208" s="37">
        <f t="shared" si="151"/>
        <v>50</v>
      </c>
      <c r="AD208" s="37">
        <f>INT((INDEX([3]标准单位!$J$2:$J$201,MATCH($AC208,[3]标准单位!$A$2:$A$201,0))*AE208)/(1-AE208))</f>
        <v>0</v>
      </c>
      <c r="AE208" s="37">
        <f t="shared" si="205"/>
        <v>0</v>
      </c>
      <c r="AF208" s="83">
        <f>AG208/AG$10</f>
        <v>0.52916879775576897</v>
      </c>
      <c r="AG208" s="37">
        <f t="shared" si="199"/>
        <v>216.777777777778</v>
      </c>
      <c r="AH208" s="37">
        <f t="array" ref="AH208">INDEX([4]Sheet1!H$2:H$36,MATCH($H208,[4]Sheet1!$A$2:$A$36,0))</f>
        <v>3</v>
      </c>
      <c r="AI208">
        <f>INDEX([4]Sheet1!T$2:T$36,MATCH($H208,[4]Sheet1!$A$2:$A$36,0))</f>
        <v>0</v>
      </c>
      <c r="AJ208">
        <f>INDEX([4]Sheet1!U$2:U$36,MATCH($H208,[4]Sheet1!$A$2:$A$36,0))</f>
        <v>4</v>
      </c>
      <c r="AK208">
        <f>INDEX([4]Sheet1!V$2:V$36,MATCH($H208,[4]Sheet1!$A$2:$A$36,0))</f>
        <v>0</v>
      </c>
      <c r="AL208">
        <f>INDEX([4]Sheet1!W$2:W$36,MATCH($H208,[4]Sheet1!$A$2:$A$36,0))</f>
        <v>50</v>
      </c>
      <c r="AM208" s="2">
        <f>INDEX([4]Sheet1!N$2:N$36,MATCH($H208,[4]Sheet1!$A$2:$A$36,0))</f>
        <v>1000</v>
      </c>
      <c r="AN208" s="2" t="str">
        <f>INDEX([4]Sheet1!O$2:O$36,MATCH($H208,[4]Sheet1!$A$2:$A$36,0))</f>
        <v/>
      </c>
    </row>
    <row r="209" spans="1:40" ht="14.25">
      <c r="A209" s="67">
        <v>2001</v>
      </c>
      <c r="B209" s="73">
        <v>8</v>
      </c>
      <c r="C209" s="78" t="str">
        <f t="shared" si="194"/>
        <v>{10218,25},{22001,29}</v>
      </c>
      <c r="D209" s="78">
        <v>350000</v>
      </c>
      <c r="E209" s="79">
        <v>54</v>
      </c>
      <c r="F209" s="78" t="str">
        <f t="shared" si="195"/>
        <v>{1,966},{2,394},{6,155}</v>
      </c>
      <c r="G209" s="78">
        <f t="shared" si="203"/>
        <v>1</v>
      </c>
      <c r="H209" s="67" t="s">
        <v>236</v>
      </c>
      <c r="I209" s="37">
        <f t="array" ref="I209">INDEX([1]英雄界面!$I$4:$I$41,MATCH(A209,[1]英雄界面!$A$4:$A$41,0))</f>
        <v>1</v>
      </c>
      <c r="J209" s="68">
        <f t="shared" si="200"/>
        <v>2</v>
      </c>
      <c r="K209" s="37">
        <f>CHOOSE(J209,INDEX([2]勋章!$I$7:$I$24,MATCH($B209,[2]勋章!$G$7:$G$24,0)),INDEX([2]勋章!$M$7:$M$24,MATCH($B209,[2]勋章!$G$7:$G$24,0)),INDEX([2]勋章!$P$7:$P$24,MATCH($B209,[2]勋章!$G$7:$G$24,0)),INDEX([2]勋章!$S$7:$S$24,MATCH($B209,[2]勋章!$G$7:$G$24,0)))</f>
        <v>10218</v>
      </c>
      <c r="L209" s="37">
        <f t="array" ref="L209">INDEX([2]图纸掉落!$H$4:$H$38,MATCH(H209,[2]图纸掉落!$G$4:$G$38,0))</f>
        <v>22001</v>
      </c>
      <c r="M209" s="37">
        <f t="shared" si="188"/>
        <v>25</v>
      </c>
      <c r="N209" s="37">
        <f t="shared" si="149"/>
        <v>29</v>
      </c>
      <c r="O209" s="47">
        <f>INDEX([1]英雄界面!$J$4:$J$41,MATCH(A209,[1]英雄界面!$A$4:$A$41,0))/2</f>
        <v>1</v>
      </c>
      <c r="P209" s="37">
        <f t="shared" si="150"/>
        <v>1</v>
      </c>
      <c r="Q209" s="37">
        <f>INT(INDEX([1]等级属性!B$4:B$203,MATCH($AC209,[1]等级属性!$A$4:$A$203,0))*V209/10000)</f>
        <v>394</v>
      </c>
      <c r="R209" s="37">
        <f>INT(INDEX([1]等级属性!C$4:C$203,MATCH($AC209,[1]等级属性!$A$4:$A$203,0))*W209/10000)</f>
        <v>0</v>
      </c>
      <c r="S209" s="37">
        <f>INT(INDEX([1]等级属性!D$4:D$203,MATCH($AC209,[1]等级属性!$A$4:$A$203,0))*X209/10000)</f>
        <v>966</v>
      </c>
      <c r="T209" s="37">
        <f>INT(INDEX([1]等级属性!E$4:E$203,MATCH($AC209,[1]等级属性!$A$4:$A$203,0))*Y209/10000)</f>
        <v>155</v>
      </c>
      <c r="U209" s="37"/>
      <c r="V209" s="37">
        <f t="array" ref="V209">INDEX(单位特点规划!D$2:D$37,MATCH($A209,单位特点规划!$A$2:$A$37,0))</f>
        <v>9300</v>
      </c>
      <c r="W209" s="37">
        <f t="array" ref="W209">INDEX(单位特点规划!E$2:E$37,MATCH($A209,单位特点规划!$A$2:$A$37,0))</f>
        <v>0</v>
      </c>
      <c r="X209" s="37">
        <f t="array" ref="X209">INDEX(单位特点规划!F$2:F$37,MATCH($A209,单位特点规划!$A$2:$A$37,0))</f>
        <v>7600</v>
      </c>
      <c r="Y209" s="37">
        <f t="array" ref="Y209">INDEX(单位特点规划!G$2:G$37,MATCH($A209,单位特点规划!$A$2:$A$37,0))</f>
        <v>5300</v>
      </c>
      <c r="Z209" s="37"/>
      <c r="AA209" s="37">
        <f t="shared" si="207"/>
        <v>1.31578947368421</v>
      </c>
      <c r="AB209" s="37">
        <f>INT(INDEX([3]进阶属性!$C$2:$C$19,MATCH(B209,[3]进阶属性!$A$2:$A$19,0))/2*AH209)</f>
        <v>2799</v>
      </c>
      <c r="AC209" s="37">
        <f t="shared" si="151"/>
        <v>55</v>
      </c>
      <c r="AD209" s="37">
        <f>INT((INDEX([3]标准单位!$J$2:$J$201,MATCH($AC209,[3]标准单位!$A$2:$A$201,0))*AE209)/(1-AE209))</f>
        <v>0</v>
      </c>
      <c r="AE209" s="37">
        <f t="shared" si="205"/>
        <v>0</v>
      </c>
      <c r="AF209" s="83">
        <f>AG209/AG$11</f>
        <v>0.52897260551126901</v>
      </c>
      <c r="AG209" s="37">
        <f t="shared" si="199"/>
        <v>249</v>
      </c>
      <c r="AH209" s="37">
        <f t="array" ref="AH209">INDEX([4]Sheet1!H$2:H$36,MATCH($H209,[4]Sheet1!$A$2:$A$36,0))</f>
        <v>3</v>
      </c>
      <c r="AI209">
        <f>INDEX([4]Sheet1!T$2:T$36,MATCH($H209,[4]Sheet1!$A$2:$A$36,0))</f>
        <v>0</v>
      </c>
      <c r="AJ209">
        <f>INDEX([4]Sheet1!U$2:U$36,MATCH($H209,[4]Sheet1!$A$2:$A$36,0))</f>
        <v>4</v>
      </c>
      <c r="AK209">
        <f>INDEX([4]Sheet1!V$2:V$36,MATCH($H209,[4]Sheet1!$A$2:$A$36,0))</f>
        <v>0</v>
      </c>
      <c r="AL209">
        <f>INDEX([4]Sheet1!W$2:W$36,MATCH($H209,[4]Sheet1!$A$2:$A$36,0))</f>
        <v>50</v>
      </c>
      <c r="AM209" s="2">
        <f>INDEX([4]Sheet1!N$2:N$36,MATCH($H209,[4]Sheet1!$A$2:$A$36,0))</f>
        <v>1000</v>
      </c>
      <c r="AN209" s="2" t="str">
        <f>INDEX([4]Sheet1!O$2:O$36,MATCH($H209,[4]Sheet1!$A$2:$A$36,0))</f>
        <v/>
      </c>
    </row>
    <row r="210" spans="1:40" ht="14.25">
      <c r="A210" s="67">
        <v>2001</v>
      </c>
      <c r="B210" s="73">
        <v>9</v>
      </c>
      <c r="C210" s="78" t="str">
        <f t="shared" si="194"/>
        <v>{10219,27},{22001,30}</v>
      </c>
      <c r="D210" s="78">
        <v>400000</v>
      </c>
      <c r="E210" s="79">
        <v>59</v>
      </c>
      <c r="F210" s="78" t="str">
        <f t="shared" si="195"/>
        <v>{1,1092},{2,445},{6,175}</v>
      </c>
      <c r="G210" s="78">
        <f t="shared" si="203"/>
        <v>1</v>
      </c>
      <c r="H210" s="67" t="s">
        <v>236</v>
      </c>
      <c r="I210" s="37">
        <f t="array" ref="I210">INDEX([1]英雄界面!$I$4:$I$41,MATCH(A210,[1]英雄界面!$A$4:$A$41,0))</f>
        <v>1</v>
      </c>
      <c r="J210" s="68">
        <f t="shared" si="200"/>
        <v>2</v>
      </c>
      <c r="K210" s="37">
        <f>CHOOSE(J210,INDEX([2]勋章!$I$7:$I$24,MATCH($B210,[2]勋章!$G$7:$G$24,0)),INDEX([2]勋章!$M$7:$M$24,MATCH($B210,[2]勋章!$G$7:$G$24,0)),INDEX([2]勋章!$P$7:$P$24,MATCH($B210,[2]勋章!$G$7:$G$24,0)),INDEX([2]勋章!$S$7:$S$24,MATCH($B210,[2]勋章!$G$7:$G$24,0)))</f>
        <v>10219</v>
      </c>
      <c r="L210" s="37">
        <f t="array" ref="L210">INDEX([2]图纸掉落!$H$4:$H$38,MATCH(H210,[2]图纸掉落!$G$4:$G$38,0))</f>
        <v>22001</v>
      </c>
      <c r="M210" s="37">
        <f t="shared" si="188"/>
        <v>27</v>
      </c>
      <c r="N210" s="37">
        <f t="shared" si="149"/>
        <v>30</v>
      </c>
      <c r="O210" s="47">
        <f>INDEX([1]英雄界面!$J$4:$J$41,MATCH(A210,[1]英雄界面!$A$4:$A$41,0))/2</f>
        <v>1</v>
      </c>
      <c r="P210" s="37">
        <f t="shared" si="150"/>
        <v>1</v>
      </c>
      <c r="Q210" s="37">
        <f>INT(INDEX([1]等级属性!B$4:B$203,MATCH($AC210,[1]等级属性!$A$4:$A$203,0))*V210/10000)</f>
        <v>445</v>
      </c>
      <c r="R210" s="37">
        <f>INT(INDEX([1]等级属性!C$4:C$203,MATCH($AC210,[1]等级属性!$A$4:$A$203,0))*W210/10000)</f>
        <v>0</v>
      </c>
      <c r="S210" s="37">
        <f>INT(INDEX([1]等级属性!D$4:D$203,MATCH($AC210,[1]等级属性!$A$4:$A$203,0))*X210/10000)</f>
        <v>1092</v>
      </c>
      <c r="T210" s="37">
        <f>INT(INDEX([1]等级属性!E$4:E$203,MATCH($AC210,[1]等级属性!$A$4:$A$203,0))*Y210/10000)</f>
        <v>175</v>
      </c>
      <c r="U210" s="37"/>
      <c r="V210" s="37">
        <f t="array" ref="V210">INDEX(单位特点规划!D$2:D$37,MATCH($A210,单位特点规划!$A$2:$A$37,0))</f>
        <v>9300</v>
      </c>
      <c r="W210" s="37">
        <f t="array" ref="W210">INDEX(单位特点规划!E$2:E$37,MATCH($A210,单位特点规划!$A$2:$A$37,0))</f>
        <v>0</v>
      </c>
      <c r="X210" s="37">
        <f t="array" ref="X210">INDEX(单位特点规划!F$2:F$37,MATCH($A210,单位特点规划!$A$2:$A$37,0))</f>
        <v>7600</v>
      </c>
      <c r="Y210" s="37">
        <f t="array" ref="Y210">INDEX(单位特点规划!G$2:G$37,MATCH($A210,单位特点规划!$A$2:$A$37,0))</f>
        <v>5300</v>
      </c>
      <c r="Z210" s="37"/>
      <c r="AA210" s="37">
        <f t="shared" si="207"/>
        <v>1.31578947368421</v>
      </c>
      <c r="AB210" s="37">
        <f>INT(INDEX([3]进阶属性!$C$2:$C$19,MATCH(B210,[3]进阶属性!$A$2:$A$19,0))/2*AH210)</f>
        <v>3636</v>
      </c>
      <c r="AC210" s="37">
        <f t="shared" si="151"/>
        <v>60</v>
      </c>
      <c r="AD210" s="37">
        <f>INT((INDEX([3]标准单位!$J$2:$J$201,MATCH($AC210,[3]标准单位!$A$2:$A$201,0))*AE210)/(1-AE210))</f>
        <v>0</v>
      </c>
      <c r="AE210" s="37">
        <f t="shared" si="205"/>
        <v>0</v>
      </c>
      <c r="AF210" s="83">
        <f>AG210/AG$12</f>
        <v>0.52897830544288904</v>
      </c>
      <c r="AG210" s="37">
        <f t="shared" si="199"/>
        <v>281.33333333333297</v>
      </c>
      <c r="AH210" s="37">
        <f t="array" ref="AH210">INDEX([4]Sheet1!H$2:H$36,MATCH($H210,[4]Sheet1!$A$2:$A$36,0))</f>
        <v>3</v>
      </c>
      <c r="AI210">
        <f>INDEX([4]Sheet1!T$2:T$36,MATCH($H210,[4]Sheet1!$A$2:$A$36,0))</f>
        <v>0</v>
      </c>
      <c r="AJ210">
        <f>INDEX([4]Sheet1!U$2:U$36,MATCH($H210,[4]Sheet1!$A$2:$A$36,0))</f>
        <v>4</v>
      </c>
      <c r="AK210">
        <f>INDEX([4]Sheet1!V$2:V$36,MATCH($H210,[4]Sheet1!$A$2:$A$36,0))</f>
        <v>0</v>
      </c>
      <c r="AL210">
        <f>INDEX([4]Sheet1!W$2:W$36,MATCH($H210,[4]Sheet1!$A$2:$A$36,0))</f>
        <v>50</v>
      </c>
      <c r="AM210" s="2">
        <f>INDEX([4]Sheet1!N$2:N$36,MATCH($H210,[4]Sheet1!$A$2:$A$36,0))</f>
        <v>1000</v>
      </c>
      <c r="AN210" s="2" t="str">
        <f>INDEX([4]Sheet1!O$2:O$36,MATCH($H210,[4]Sheet1!$A$2:$A$36,0))</f>
        <v/>
      </c>
    </row>
    <row r="211" spans="1:40" ht="14.25">
      <c r="A211" s="67">
        <v>2001</v>
      </c>
      <c r="B211" s="73">
        <v>10</v>
      </c>
      <c r="C211" s="78" t="str">
        <f t="shared" si="194"/>
        <v>{10220,30},{22001,45}</v>
      </c>
      <c r="D211" s="78">
        <v>450000</v>
      </c>
      <c r="E211" s="79">
        <v>64</v>
      </c>
      <c r="F211" s="78" t="str">
        <f t="shared" si="195"/>
        <v>{1,1254},{2,511},{6,201}</v>
      </c>
      <c r="G211" s="78">
        <f t="shared" si="203"/>
        <v>1</v>
      </c>
      <c r="H211" s="67" t="s">
        <v>236</v>
      </c>
      <c r="I211" s="37">
        <f t="array" ref="I211">INDEX([1]英雄界面!$I$4:$I$41,MATCH(A211,[1]英雄界面!$A$4:$A$41,0))</f>
        <v>1</v>
      </c>
      <c r="J211" s="68">
        <f t="shared" si="200"/>
        <v>2</v>
      </c>
      <c r="K211" s="37">
        <f>CHOOSE(J211,INDEX([2]勋章!$I$7:$I$24,MATCH($B211,[2]勋章!$G$7:$G$24,0)),INDEX([2]勋章!$M$7:$M$24,MATCH($B211,[2]勋章!$G$7:$G$24,0)),INDEX([2]勋章!$P$7:$P$24,MATCH($B211,[2]勋章!$G$7:$G$24,0)),INDEX([2]勋章!$S$7:$S$24,MATCH($B211,[2]勋章!$G$7:$G$24,0)))</f>
        <v>10220</v>
      </c>
      <c r="L211" s="37">
        <f t="array" ref="L211">INDEX([2]图纸掉落!$H$4:$H$38,MATCH(H211,[2]图纸掉落!$G$4:$G$38,0))</f>
        <v>22001</v>
      </c>
      <c r="M211" s="37">
        <f t="shared" si="188"/>
        <v>30</v>
      </c>
      <c r="N211" s="37">
        <f t="shared" si="149"/>
        <v>45</v>
      </c>
      <c r="O211" s="47">
        <f>INDEX([1]英雄界面!$J$4:$J$41,MATCH(A211,[1]英雄界面!$A$4:$A$41,0))/2</f>
        <v>1</v>
      </c>
      <c r="P211" s="37">
        <f t="shared" si="150"/>
        <v>1</v>
      </c>
      <c r="Q211" s="37">
        <f>INT(INDEX([1]等级属性!B$4:B$203,MATCH($AC211,[1]等级属性!$A$4:$A$203,0))*V211/10000)</f>
        <v>511</v>
      </c>
      <c r="R211" s="37">
        <f>INT(INDEX([1]等级属性!C$4:C$203,MATCH($AC211,[1]等级属性!$A$4:$A$203,0))*W211/10000)</f>
        <v>0</v>
      </c>
      <c r="S211" s="37">
        <f>INT(INDEX([1]等级属性!D$4:D$203,MATCH($AC211,[1]等级属性!$A$4:$A$203,0))*X211/10000)</f>
        <v>1254</v>
      </c>
      <c r="T211" s="37">
        <f>INT(INDEX([1]等级属性!E$4:E$203,MATCH($AC211,[1]等级属性!$A$4:$A$203,0))*Y211/10000)</f>
        <v>201</v>
      </c>
      <c r="U211" s="37"/>
      <c r="V211" s="37">
        <f t="array" ref="V211">INDEX(单位特点规划!D$2:D$37,MATCH($A211,单位特点规划!$A$2:$A$37,0))</f>
        <v>9300</v>
      </c>
      <c r="W211" s="37">
        <f t="array" ref="W211">INDEX(单位特点规划!E$2:E$37,MATCH($A211,单位特点规划!$A$2:$A$37,0))</f>
        <v>0</v>
      </c>
      <c r="X211" s="37">
        <f t="array" ref="X211">INDEX(单位特点规划!F$2:F$37,MATCH($A211,单位特点规划!$A$2:$A$37,0))</f>
        <v>7600</v>
      </c>
      <c r="Y211" s="37">
        <f t="array" ref="Y211">INDEX(单位特点规划!G$2:G$37,MATCH($A211,单位特点规划!$A$2:$A$37,0))</f>
        <v>5300</v>
      </c>
      <c r="Z211" s="37"/>
      <c r="AA211" s="37">
        <f t="shared" si="207"/>
        <v>1.31578947368421</v>
      </c>
      <c r="AB211" s="37">
        <f>INT(INDEX([3]进阶属性!$C$2:$C$19,MATCH(B211,[3]进阶属性!$A$2:$A$19,0))/2*AH211)</f>
        <v>4725</v>
      </c>
      <c r="AC211" s="37">
        <f t="shared" si="151"/>
        <v>65</v>
      </c>
      <c r="AD211" s="37">
        <f>INT((INDEX([3]标准单位!$J$2:$J$201,MATCH($AC211,[3]标准单位!$A$2:$A$201,0))*AE211)/(1-AE211))</f>
        <v>0</v>
      </c>
      <c r="AE211" s="37">
        <f t="shared" si="205"/>
        <v>0</v>
      </c>
      <c r="AF211" s="83">
        <f>AG211/AG$13</f>
        <v>0.52896093061695504</v>
      </c>
      <c r="AG211" s="37">
        <f t="shared" si="199"/>
        <v>323.066666666667</v>
      </c>
      <c r="AH211" s="37">
        <f t="array" ref="AH211">INDEX([4]Sheet1!H$2:H$36,MATCH($H211,[4]Sheet1!$A$2:$A$36,0))</f>
        <v>3</v>
      </c>
      <c r="AI211">
        <f>INDEX([4]Sheet1!T$2:T$36,MATCH($H211,[4]Sheet1!$A$2:$A$36,0))</f>
        <v>0</v>
      </c>
      <c r="AJ211">
        <f>INDEX([4]Sheet1!U$2:U$36,MATCH($H211,[4]Sheet1!$A$2:$A$36,0))</f>
        <v>4</v>
      </c>
      <c r="AK211">
        <f>INDEX([4]Sheet1!V$2:V$36,MATCH($H211,[4]Sheet1!$A$2:$A$36,0))</f>
        <v>0</v>
      </c>
      <c r="AL211">
        <f>INDEX([4]Sheet1!W$2:W$36,MATCH($H211,[4]Sheet1!$A$2:$A$36,0))</f>
        <v>50</v>
      </c>
      <c r="AM211" s="2">
        <f>INDEX([4]Sheet1!N$2:N$36,MATCH($H211,[4]Sheet1!$A$2:$A$36,0))</f>
        <v>1000</v>
      </c>
      <c r="AN211" s="2" t="str">
        <f>INDEX([4]Sheet1!O$2:O$36,MATCH($H211,[4]Sheet1!$A$2:$A$36,0))</f>
        <v/>
      </c>
    </row>
    <row r="212" spans="1:40" ht="14.25">
      <c r="A212" s="67">
        <v>2001</v>
      </c>
      <c r="B212" s="73">
        <v>11</v>
      </c>
      <c r="C212" s="78" t="str">
        <f t="shared" si="194"/>
        <v>{10221,32},{22001,61}</v>
      </c>
      <c r="D212" s="78">
        <v>500000</v>
      </c>
      <c r="E212" s="79">
        <v>69</v>
      </c>
      <c r="F212" s="78" t="str">
        <f t="shared" si="195"/>
        <v>{1,1418},{2,578},{6,228}</v>
      </c>
      <c r="G212" s="78">
        <f t="shared" si="203"/>
        <v>1</v>
      </c>
      <c r="H212" s="67" t="s">
        <v>236</v>
      </c>
      <c r="I212" s="37">
        <f t="array" ref="I212">INDEX([1]英雄界面!$I$4:$I$41,MATCH(A212,[1]英雄界面!$A$4:$A$41,0))</f>
        <v>1</v>
      </c>
      <c r="J212" s="68">
        <f t="shared" ref="J212:J221" si="208">2</f>
        <v>2</v>
      </c>
      <c r="K212" s="37">
        <f>CHOOSE(J212,INDEX([2]勋章!$I$7:$I$24,MATCH($B212,[2]勋章!$G$7:$G$24,0)),INDEX([2]勋章!$M$7:$M$24,MATCH($B212,[2]勋章!$G$7:$G$24,0)),INDEX([2]勋章!$P$7:$P$24,MATCH($B212,[2]勋章!$G$7:$G$24,0)),INDEX([2]勋章!$S$7:$S$24,MATCH($B212,[2]勋章!$G$7:$G$24,0)))</f>
        <v>10221</v>
      </c>
      <c r="L212" s="37">
        <f t="array" ref="L212">INDEX([2]图纸掉落!$H$4:$H$38,MATCH(H212,[2]图纸掉落!$G$4:$G$38,0))</f>
        <v>22001</v>
      </c>
      <c r="M212" s="37">
        <f t="shared" ref="M212" si="209">M194</f>
        <v>32</v>
      </c>
      <c r="N212" s="37">
        <f t="shared" si="149"/>
        <v>61</v>
      </c>
      <c r="O212" s="47">
        <f>INDEX([1]英雄界面!$J$4:$J$41,MATCH(A212,[1]英雄界面!$A$4:$A$41,0))/2</f>
        <v>1</v>
      </c>
      <c r="P212" s="37">
        <f t="shared" si="150"/>
        <v>1</v>
      </c>
      <c r="Q212" s="37">
        <f>INT(INDEX([1]等级属性!B$4:B$203,MATCH($AC212,[1]等级属性!$A$4:$A$203,0))*V212/10000)</f>
        <v>578</v>
      </c>
      <c r="R212" s="37">
        <f>INT(INDEX([1]等级属性!C$4:C$203,MATCH($AC212,[1]等级属性!$A$4:$A$203,0))*W212/10000)</f>
        <v>0</v>
      </c>
      <c r="S212" s="37">
        <f>INT(INDEX([1]等级属性!D$4:D$203,MATCH($AC212,[1]等级属性!$A$4:$A$203,0))*X212/10000)</f>
        <v>1418</v>
      </c>
      <c r="T212" s="37">
        <f>INT(INDEX([1]等级属性!E$4:E$203,MATCH($AC212,[1]等级属性!$A$4:$A$203,0))*Y212/10000)</f>
        <v>228</v>
      </c>
      <c r="U212" s="37"/>
      <c r="V212" s="37">
        <f t="array" ref="V212">INDEX(单位特点规划!D$2:D$37,MATCH($A212,单位特点规划!$A$2:$A$37,0))</f>
        <v>9300</v>
      </c>
      <c r="W212" s="37">
        <f t="array" ref="W212">INDEX(单位特点规划!E$2:E$37,MATCH($A212,单位特点规划!$A$2:$A$37,0))</f>
        <v>0</v>
      </c>
      <c r="X212" s="37">
        <f t="array" ref="X212">INDEX(单位特点规划!F$2:F$37,MATCH($A212,单位特点规划!$A$2:$A$37,0))</f>
        <v>7600</v>
      </c>
      <c r="Y212" s="37">
        <f t="array" ref="Y212">INDEX(单位特点规划!G$2:G$37,MATCH($A212,单位特点规划!$A$2:$A$37,0))</f>
        <v>5300</v>
      </c>
      <c r="Z212" s="37"/>
      <c r="AA212" s="37">
        <f t="shared" si="207"/>
        <v>1.31578947368421</v>
      </c>
      <c r="AB212" s="37">
        <f>INT(INDEX([3]进阶属性!$C$2:$C$19,MATCH(B212,[3]进阶属性!$A$2:$A$19,0))/2*AH212)</f>
        <v>6142</v>
      </c>
      <c r="AC212" s="37">
        <f t="shared" si="151"/>
        <v>70</v>
      </c>
      <c r="AD212" s="37">
        <f>INT((INDEX([3]标准单位!$J$2:$J$201,MATCH($AC212,[3]标准单位!$A$2:$A$201,0))*AE212)/(1-AE212))</f>
        <v>0</v>
      </c>
      <c r="AE212" s="37">
        <f t="shared" si="205"/>
        <v>0</v>
      </c>
      <c r="AF212" s="83">
        <f>AG212/AG$14</f>
        <v>0.52904245833677999</v>
      </c>
      <c r="AG212" s="37">
        <f t="shared" si="199"/>
        <v>365.42222222222199</v>
      </c>
      <c r="AH212" s="37">
        <f t="array" ref="AH212">INDEX([4]Sheet1!H$2:H$36,MATCH($H212,[4]Sheet1!$A$2:$A$36,0))</f>
        <v>3</v>
      </c>
      <c r="AI212">
        <f>INDEX([4]Sheet1!T$2:T$36,MATCH($H212,[4]Sheet1!$A$2:$A$36,0))</f>
        <v>0</v>
      </c>
      <c r="AJ212">
        <f>INDEX([4]Sheet1!U$2:U$36,MATCH($H212,[4]Sheet1!$A$2:$A$36,0))</f>
        <v>4</v>
      </c>
      <c r="AK212">
        <f>INDEX([4]Sheet1!V$2:V$36,MATCH($H212,[4]Sheet1!$A$2:$A$36,0))</f>
        <v>0</v>
      </c>
      <c r="AL212">
        <f>INDEX([4]Sheet1!W$2:W$36,MATCH($H212,[4]Sheet1!$A$2:$A$36,0))</f>
        <v>50</v>
      </c>
      <c r="AM212" s="2">
        <f>INDEX([4]Sheet1!N$2:N$36,MATCH($H212,[4]Sheet1!$A$2:$A$36,0))</f>
        <v>1000</v>
      </c>
      <c r="AN212" s="2" t="str">
        <f>INDEX([4]Sheet1!O$2:O$36,MATCH($H212,[4]Sheet1!$A$2:$A$36,0))</f>
        <v/>
      </c>
    </row>
    <row r="213" spans="1:40" ht="14.25">
      <c r="A213" s="67">
        <v>2001</v>
      </c>
      <c r="B213" s="73">
        <v>12</v>
      </c>
      <c r="C213" s="78" t="str">
        <f t="shared" si="194"/>
        <v>{10222,35},{22001,66}</v>
      </c>
      <c r="D213" s="78">
        <v>550000</v>
      </c>
      <c r="E213" s="79">
        <v>74</v>
      </c>
      <c r="F213" s="78" t="str">
        <f t="shared" si="195"/>
        <v>{1,1630},{2,664},{6,262}</v>
      </c>
      <c r="G213" s="78">
        <f t="shared" si="203"/>
        <v>1</v>
      </c>
      <c r="H213" s="67" t="s">
        <v>236</v>
      </c>
      <c r="I213" s="37">
        <f t="array" ref="I213">INDEX([1]英雄界面!$I$4:$I$41,MATCH(A213,[1]英雄界面!$A$4:$A$41,0))</f>
        <v>1</v>
      </c>
      <c r="J213" s="68">
        <f t="shared" si="208"/>
        <v>2</v>
      </c>
      <c r="K213" s="37">
        <f>CHOOSE(J213,INDEX([2]勋章!$I$7:$I$24,MATCH($B213,[2]勋章!$G$7:$G$24,0)),INDEX([2]勋章!$M$7:$M$24,MATCH($B213,[2]勋章!$G$7:$G$24,0)),INDEX([2]勋章!$P$7:$P$24,MATCH($B213,[2]勋章!$G$7:$G$24,0)),INDEX([2]勋章!$S$7:$S$24,MATCH($B213,[2]勋章!$G$7:$G$24,0)))</f>
        <v>10222</v>
      </c>
      <c r="L213" s="37">
        <f t="array" ref="L213">INDEX([2]图纸掉落!$H$4:$H$38,MATCH(H213,[2]图纸掉落!$G$4:$G$38,0))</f>
        <v>22001</v>
      </c>
      <c r="M213" s="37">
        <f t="shared" ref="M213:M214" si="210">M195</f>
        <v>35</v>
      </c>
      <c r="N213" s="37">
        <f t="shared" si="149"/>
        <v>66</v>
      </c>
      <c r="O213" s="47">
        <f>INDEX([1]英雄界面!$J$4:$J$41,MATCH(A213,[1]英雄界面!$A$4:$A$41,0))/2</f>
        <v>1</v>
      </c>
      <c r="P213" s="37">
        <f t="shared" si="150"/>
        <v>1</v>
      </c>
      <c r="Q213" s="37">
        <f>INT(INDEX([1]等级属性!B$4:B$203,MATCH($AC213,[1]等级属性!$A$4:$A$203,0))*V213/10000)</f>
        <v>664</v>
      </c>
      <c r="R213" s="37">
        <f>INT(INDEX([1]等级属性!C$4:C$203,MATCH($AC213,[1]等级属性!$A$4:$A$203,0))*W213/10000)</f>
        <v>0</v>
      </c>
      <c r="S213" s="37">
        <f>INT(INDEX([1]等级属性!D$4:D$203,MATCH($AC213,[1]等级属性!$A$4:$A$203,0))*X213/10000)</f>
        <v>1630</v>
      </c>
      <c r="T213" s="37">
        <f>INT(INDEX([1]等级属性!E$4:E$203,MATCH($AC213,[1]等级属性!$A$4:$A$203,0))*Y213/10000)</f>
        <v>262</v>
      </c>
      <c r="U213" s="37"/>
      <c r="V213" s="37">
        <f t="array" ref="V213">INDEX(单位特点规划!D$2:D$37,MATCH($A213,单位特点规划!$A$2:$A$37,0))</f>
        <v>9300</v>
      </c>
      <c r="W213" s="37">
        <f t="array" ref="W213">INDEX(单位特点规划!E$2:E$37,MATCH($A213,单位特点规划!$A$2:$A$37,0))</f>
        <v>0</v>
      </c>
      <c r="X213" s="37">
        <f t="array" ref="X213">INDEX(单位特点规划!F$2:F$37,MATCH($A213,单位特点规划!$A$2:$A$37,0))</f>
        <v>7600</v>
      </c>
      <c r="Y213" s="37">
        <f t="array" ref="Y213">INDEX(单位特点规划!G$2:G$37,MATCH($A213,单位特点规划!$A$2:$A$37,0))</f>
        <v>5300</v>
      </c>
      <c r="Z213" s="37"/>
      <c r="AA213" s="37">
        <f t="shared" ref="AA213" si="211">1/0.76</f>
        <v>1.31578947368421</v>
      </c>
      <c r="AB213" s="37">
        <f>INT(INDEX([3]进阶属性!$C$2:$C$19,MATCH(B213,[3]进阶属性!$A$2:$A$19,0))/2*AH213)</f>
        <v>7983</v>
      </c>
      <c r="AC213" s="37">
        <f t="shared" si="151"/>
        <v>75</v>
      </c>
      <c r="AD213" s="37">
        <f>INT((INDEX([3]标准单位!$J$2:$J$201,MATCH($AC213,[3]标准单位!$A$2:$A$201,0))*AE213)/(1-AE213))</f>
        <v>0</v>
      </c>
      <c r="AE213" s="37">
        <f t="shared" si="205"/>
        <v>0</v>
      </c>
      <c r="AF213" s="83">
        <f>AG213/AG$15</f>
        <v>0.52895047287705199</v>
      </c>
      <c r="AG213" s="37">
        <f t="shared" si="199"/>
        <v>419.91111111111098</v>
      </c>
      <c r="AH213" s="37">
        <f t="array" ref="AH213">INDEX([4]Sheet1!H$2:H$36,MATCH($H213,[4]Sheet1!$A$2:$A$36,0))</f>
        <v>3</v>
      </c>
      <c r="AI213">
        <f>INDEX([4]Sheet1!T$2:T$36,MATCH($H213,[4]Sheet1!$A$2:$A$36,0))</f>
        <v>0</v>
      </c>
      <c r="AJ213">
        <f>INDEX([4]Sheet1!U$2:U$36,MATCH($H213,[4]Sheet1!$A$2:$A$36,0))</f>
        <v>4</v>
      </c>
      <c r="AK213">
        <f>INDEX([4]Sheet1!V$2:V$36,MATCH($H213,[4]Sheet1!$A$2:$A$36,0))</f>
        <v>0</v>
      </c>
      <c r="AL213">
        <f>INDEX([4]Sheet1!W$2:W$36,MATCH($H213,[4]Sheet1!$A$2:$A$36,0))</f>
        <v>50</v>
      </c>
      <c r="AM213" s="2">
        <f>INDEX([4]Sheet1!N$2:N$36,MATCH($H213,[4]Sheet1!$A$2:$A$36,0))</f>
        <v>1000</v>
      </c>
      <c r="AN213" s="2" t="str">
        <f>INDEX([4]Sheet1!O$2:O$36,MATCH($H213,[4]Sheet1!$A$2:$A$36,0))</f>
        <v/>
      </c>
    </row>
    <row r="214" spans="1:40" ht="14.25">
      <c r="A214" s="67">
        <v>2001</v>
      </c>
      <c r="B214" s="73">
        <v>13</v>
      </c>
      <c r="C214" s="78" t="str">
        <f t="shared" si="194"/>
        <v>{10223,37},{22001,70}</v>
      </c>
      <c r="D214" s="78">
        <v>600000</v>
      </c>
      <c r="E214" s="79">
        <v>79</v>
      </c>
      <c r="F214" s="78" t="str">
        <f t="shared" si="195"/>
        <v>{1,1842},{2,751},{6,296}</v>
      </c>
      <c r="G214" s="78">
        <f t="shared" si="203"/>
        <v>1</v>
      </c>
      <c r="H214" s="67" t="s">
        <v>236</v>
      </c>
      <c r="I214" s="37">
        <f t="array" ref="I214">INDEX([1]英雄界面!$I$4:$I$41,MATCH(A214,[1]英雄界面!$A$4:$A$41,0))</f>
        <v>1</v>
      </c>
      <c r="J214" s="68">
        <f t="shared" si="208"/>
        <v>2</v>
      </c>
      <c r="K214" s="37">
        <f>CHOOSE(J214,INDEX([2]勋章!$I$7:$I$24,MATCH($B214,[2]勋章!$G$7:$G$24,0)),INDEX([2]勋章!$M$7:$M$24,MATCH($B214,[2]勋章!$G$7:$G$24,0)),INDEX([2]勋章!$P$7:$P$24,MATCH($B214,[2]勋章!$G$7:$G$24,0)),INDEX([2]勋章!$S$7:$S$24,MATCH($B214,[2]勋章!$G$7:$G$24,0)))</f>
        <v>10223</v>
      </c>
      <c r="L214" s="37">
        <f t="array" ref="L214">INDEX([2]图纸掉落!$H$4:$H$38,MATCH(H214,[2]图纸掉落!$G$4:$G$38,0))</f>
        <v>22001</v>
      </c>
      <c r="M214" s="37">
        <f t="shared" si="210"/>
        <v>37</v>
      </c>
      <c r="N214" s="37">
        <f t="shared" si="149"/>
        <v>70</v>
      </c>
      <c r="O214" s="47">
        <f>INDEX([1]英雄界面!$J$4:$J$41,MATCH(A214,[1]英雄界面!$A$4:$A$41,0))/2</f>
        <v>1</v>
      </c>
      <c r="P214" s="37">
        <f t="shared" si="150"/>
        <v>1</v>
      </c>
      <c r="Q214" s="37">
        <f>INT(INDEX([1]等级属性!B$4:B$203,MATCH($AC214,[1]等级属性!$A$4:$A$203,0))*V214/10000)</f>
        <v>751</v>
      </c>
      <c r="R214" s="37">
        <f>INT(INDEX([1]等级属性!C$4:C$203,MATCH($AC214,[1]等级属性!$A$4:$A$203,0))*W214/10000)</f>
        <v>0</v>
      </c>
      <c r="S214" s="37">
        <f>INT(INDEX([1]等级属性!D$4:D$203,MATCH($AC214,[1]等级属性!$A$4:$A$203,0))*X214/10000)</f>
        <v>1842</v>
      </c>
      <c r="T214" s="37">
        <f>INT(INDEX([1]等级属性!E$4:E$203,MATCH($AC214,[1]等级属性!$A$4:$A$203,0))*Y214/10000)</f>
        <v>296</v>
      </c>
      <c r="U214" s="37"/>
      <c r="V214" s="37">
        <f t="array" ref="V214">INDEX(单位特点规划!D$2:D$37,MATCH($A214,单位特点规划!$A$2:$A$37,0))</f>
        <v>9300</v>
      </c>
      <c r="W214" s="37">
        <f t="array" ref="W214">INDEX(单位特点规划!E$2:E$37,MATCH($A214,单位特点规划!$A$2:$A$37,0))</f>
        <v>0</v>
      </c>
      <c r="X214" s="37">
        <f t="array" ref="X214">INDEX(单位特点规划!F$2:F$37,MATCH($A214,单位特点规划!$A$2:$A$37,0))</f>
        <v>7600</v>
      </c>
      <c r="Y214" s="37">
        <f t="array" ref="Y214">INDEX(单位特点规划!G$2:G$37,MATCH($A214,单位特点规划!$A$2:$A$37,0))</f>
        <v>5300</v>
      </c>
      <c r="Z214" s="37"/>
      <c r="AA214" s="37">
        <f t="shared" ref="AA214:AA219" si="212">1/0.76</f>
        <v>1.31578947368421</v>
      </c>
      <c r="AB214" s="37">
        <f>INT(INDEX([3]进阶属性!$C$2:$C$19,MATCH(B214,[3]进阶属性!$A$2:$A$19,0))/2*AH214)</f>
        <v>10377</v>
      </c>
      <c r="AC214" s="37">
        <f t="shared" si="151"/>
        <v>80</v>
      </c>
      <c r="AD214" s="37">
        <f>INT((INDEX([3]标准单位!$J$2:$J$201,MATCH($AC214,[3]标准单位!$A$2:$A$201,0))*AE214)/(1-AE214))</f>
        <v>0</v>
      </c>
      <c r="AE214" s="37">
        <f t="shared" si="205"/>
        <v>0</v>
      </c>
      <c r="AF214" s="83">
        <f>AG214/AG$16</f>
        <v>0.52900411767203004</v>
      </c>
      <c r="AG214" s="37">
        <f t="shared" si="199"/>
        <v>474.73333333333301</v>
      </c>
      <c r="AH214" s="37">
        <f t="array" ref="AH214">INDEX([4]Sheet1!H$2:H$36,MATCH($H214,[4]Sheet1!$A$2:$A$36,0))</f>
        <v>3</v>
      </c>
      <c r="AI214">
        <f>INDEX([4]Sheet1!T$2:T$36,MATCH($H214,[4]Sheet1!$A$2:$A$36,0))</f>
        <v>0</v>
      </c>
      <c r="AJ214">
        <f>INDEX([4]Sheet1!U$2:U$36,MATCH($H214,[4]Sheet1!$A$2:$A$36,0))</f>
        <v>4</v>
      </c>
      <c r="AK214">
        <f>INDEX([4]Sheet1!V$2:V$36,MATCH($H214,[4]Sheet1!$A$2:$A$36,0))</f>
        <v>0</v>
      </c>
      <c r="AL214">
        <f>INDEX([4]Sheet1!W$2:W$36,MATCH($H214,[4]Sheet1!$A$2:$A$36,0))</f>
        <v>50</v>
      </c>
      <c r="AM214" s="2">
        <f>INDEX([4]Sheet1!N$2:N$36,MATCH($H214,[4]Sheet1!$A$2:$A$36,0))</f>
        <v>1000</v>
      </c>
      <c r="AN214" s="2" t="str">
        <f>INDEX([4]Sheet1!O$2:O$36,MATCH($H214,[4]Sheet1!$A$2:$A$36,0))</f>
        <v/>
      </c>
    </row>
    <row r="215" spans="1:40" ht="14.25">
      <c r="A215" s="67">
        <v>2001</v>
      </c>
      <c r="B215" s="73">
        <v>14</v>
      </c>
      <c r="C215" s="78" t="str">
        <f t="shared" si="194"/>
        <v>{10224,40},{22001,91}</v>
      </c>
      <c r="D215" s="78">
        <v>650000</v>
      </c>
      <c r="E215" s="79">
        <v>84</v>
      </c>
      <c r="F215" s="78" t="str">
        <f t="shared" si="195"/>
        <v>{1,2118},{2,863},{6,340}</v>
      </c>
      <c r="G215" s="78">
        <f t="shared" ref="G215:G224" si="213">1</f>
        <v>1</v>
      </c>
      <c r="H215" s="67" t="s">
        <v>236</v>
      </c>
      <c r="I215" s="37">
        <f t="array" ref="I215">INDEX([1]英雄界面!$I$4:$I$41,MATCH(A215,[1]英雄界面!$A$4:$A$41,0))</f>
        <v>1</v>
      </c>
      <c r="J215" s="68">
        <f t="shared" si="208"/>
        <v>2</v>
      </c>
      <c r="K215" s="37">
        <f>CHOOSE(J215,INDEX([2]勋章!$I$7:$I$24,MATCH($B215,[2]勋章!$G$7:$G$24,0)),INDEX([2]勋章!$M$7:$M$24,MATCH($B215,[2]勋章!$G$7:$G$24,0)),INDEX([2]勋章!$P$7:$P$24,MATCH($B215,[2]勋章!$G$7:$G$24,0)),INDEX([2]勋章!$S$7:$S$24,MATCH($B215,[2]勋章!$G$7:$G$24,0)))</f>
        <v>10224</v>
      </c>
      <c r="L215" s="37">
        <f t="array" ref="L215">INDEX([2]图纸掉落!$H$4:$H$38,MATCH(H215,[2]图纸掉落!$G$4:$G$38,0))</f>
        <v>22001</v>
      </c>
      <c r="M215" s="37">
        <f t="shared" ref="M215" si="214">M197</f>
        <v>40</v>
      </c>
      <c r="N215" s="37">
        <f t="shared" ref="N215:N278" si="215">N197</f>
        <v>91</v>
      </c>
      <c r="O215" s="47">
        <f>INDEX([1]英雄界面!$J$4:$J$41,MATCH(A215,[1]英雄界面!$A$4:$A$41,0))/2</f>
        <v>1</v>
      </c>
      <c r="P215" s="37">
        <f t="shared" ref="P215:P278" si="216">P197</f>
        <v>1</v>
      </c>
      <c r="Q215" s="37">
        <f>INT(INDEX([1]等级属性!B$4:B$203,MATCH($AC215,[1]等级属性!$A$4:$A$203,0))*V215/10000)</f>
        <v>863</v>
      </c>
      <c r="R215" s="37">
        <f>INT(INDEX([1]等级属性!C$4:C$203,MATCH($AC215,[1]等级属性!$A$4:$A$203,0))*W215/10000)</f>
        <v>0</v>
      </c>
      <c r="S215" s="37">
        <f>INT(INDEX([1]等级属性!D$4:D$203,MATCH($AC215,[1]等级属性!$A$4:$A$203,0))*X215/10000)</f>
        <v>2118</v>
      </c>
      <c r="T215" s="37">
        <f>INT(INDEX([1]等级属性!E$4:E$203,MATCH($AC215,[1]等级属性!$A$4:$A$203,0))*Y215/10000)</f>
        <v>340</v>
      </c>
      <c r="U215" s="37"/>
      <c r="V215" s="37">
        <f t="array" ref="V215">INDEX(单位特点规划!D$2:D$37,MATCH($A215,单位特点规划!$A$2:$A$37,0))</f>
        <v>9300</v>
      </c>
      <c r="W215" s="37">
        <f t="array" ref="W215">INDEX(单位特点规划!E$2:E$37,MATCH($A215,单位特点规划!$A$2:$A$37,0))</f>
        <v>0</v>
      </c>
      <c r="X215" s="37">
        <f t="array" ref="X215">INDEX(单位特点规划!F$2:F$37,MATCH($A215,单位特点规划!$A$2:$A$37,0))</f>
        <v>7600</v>
      </c>
      <c r="Y215" s="37">
        <f t="array" ref="Y215">INDEX(单位特点规划!G$2:G$37,MATCH($A215,单位特点规划!$A$2:$A$37,0))</f>
        <v>5300</v>
      </c>
      <c r="Z215" s="37"/>
      <c r="AA215" s="37">
        <f t="shared" si="212"/>
        <v>1.31578947368421</v>
      </c>
      <c r="AB215" s="37">
        <f>INT(INDEX([3]进阶属性!$C$2:$C$19,MATCH(B215,[3]进阶属性!$A$2:$A$19,0))/2*AH215)</f>
        <v>13486</v>
      </c>
      <c r="AC215" s="37">
        <f t="shared" ref="AC215:AC278" si="217">AC197</f>
        <v>85</v>
      </c>
      <c r="AD215" s="37">
        <f>INT((INDEX([3]标准单位!$J$2:$J$201,MATCH($AC215,[3]标准单位!$A$2:$A$201,0))*AE215)/(1-AE215))</f>
        <v>0</v>
      </c>
      <c r="AE215" s="37">
        <f t="shared" ref="AE215:AE224" si="218">0</f>
        <v>0</v>
      </c>
      <c r="AF215" s="83">
        <f>AG215/AG$17</f>
        <v>0.52893225752848005</v>
      </c>
      <c r="AG215" s="37">
        <f t="shared" si="199"/>
        <v>545.66666666666697</v>
      </c>
      <c r="AH215" s="37">
        <f t="array" ref="AH215">INDEX([4]Sheet1!H$2:H$36,MATCH($H215,[4]Sheet1!$A$2:$A$36,0))</f>
        <v>3</v>
      </c>
      <c r="AI215">
        <f>INDEX([4]Sheet1!T$2:T$36,MATCH($H215,[4]Sheet1!$A$2:$A$36,0))</f>
        <v>0</v>
      </c>
      <c r="AJ215">
        <f>INDEX([4]Sheet1!U$2:U$36,MATCH($H215,[4]Sheet1!$A$2:$A$36,0))</f>
        <v>4</v>
      </c>
      <c r="AK215">
        <f>INDEX([4]Sheet1!V$2:V$36,MATCH($H215,[4]Sheet1!$A$2:$A$36,0))</f>
        <v>0</v>
      </c>
      <c r="AL215">
        <f>INDEX([4]Sheet1!W$2:W$36,MATCH($H215,[4]Sheet1!$A$2:$A$36,0))</f>
        <v>50</v>
      </c>
      <c r="AM215" s="2">
        <f>INDEX([4]Sheet1!N$2:N$36,MATCH($H215,[4]Sheet1!$A$2:$A$36,0))</f>
        <v>1000</v>
      </c>
      <c r="AN215" s="2" t="str">
        <f>INDEX([4]Sheet1!O$2:O$36,MATCH($H215,[4]Sheet1!$A$2:$A$36,0))</f>
        <v/>
      </c>
    </row>
    <row r="216" spans="1:40" ht="14.25">
      <c r="A216" s="67">
        <v>2001</v>
      </c>
      <c r="B216" s="73">
        <v>15</v>
      </c>
      <c r="C216" s="78" t="str">
        <f t="shared" si="194"/>
        <v>{10225,42},{22001,95}</v>
      </c>
      <c r="D216" s="78">
        <v>700000</v>
      </c>
      <c r="E216" s="79">
        <v>89</v>
      </c>
      <c r="F216" s="78" t="str">
        <f t="shared" si="195"/>
        <v>{1,2394},{2,976},{6,386}</v>
      </c>
      <c r="G216" s="78">
        <f t="shared" si="213"/>
        <v>1</v>
      </c>
      <c r="H216" s="67" t="s">
        <v>236</v>
      </c>
      <c r="I216" s="37">
        <f t="array" ref="I216">INDEX([1]英雄界面!$I$4:$I$41,MATCH(A216,[1]英雄界面!$A$4:$A$41,0))</f>
        <v>1</v>
      </c>
      <c r="J216" s="68">
        <f t="shared" si="208"/>
        <v>2</v>
      </c>
      <c r="K216" s="37">
        <f>CHOOSE(J216,INDEX([2]勋章!$I$7:$I$24,MATCH($B216,[2]勋章!$G$7:$G$24,0)),INDEX([2]勋章!$M$7:$M$24,MATCH($B216,[2]勋章!$G$7:$G$24,0)),INDEX([2]勋章!$P$7:$P$24,MATCH($B216,[2]勋章!$G$7:$G$24,0)),INDEX([2]勋章!$S$7:$S$24,MATCH($B216,[2]勋章!$G$7:$G$24,0)))</f>
        <v>10225</v>
      </c>
      <c r="L216" s="37">
        <f t="array" ref="L216">INDEX([2]图纸掉落!$H$4:$H$38,MATCH(H216,[2]图纸掉落!$G$4:$G$38,0))</f>
        <v>22001</v>
      </c>
      <c r="M216" s="37">
        <f t="shared" ref="M216:M235" si="219">M198</f>
        <v>42</v>
      </c>
      <c r="N216" s="37">
        <f t="shared" si="215"/>
        <v>95</v>
      </c>
      <c r="O216" s="47">
        <f>INDEX([1]英雄界面!$J$4:$J$41,MATCH(A216,[1]英雄界面!$A$4:$A$41,0))/2</f>
        <v>1</v>
      </c>
      <c r="P216" s="37">
        <f t="shared" si="216"/>
        <v>1</v>
      </c>
      <c r="Q216" s="37">
        <f>INT(INDEX([1]等级属性!B$4:B$203,MATCH($AC216,[1]等级属性!$A$4:$A$203,0))*V216/10000)</f>
        <v>976</v>
      </c>
      <c r="R216" s="37">
        <f>INT(INDEX([1]等级属性!C$4:C$203,MATCH($AC216,[1]等级属性!$A$4:$A$203,0))*W216/10000)</f>
        <v>0</v>
      </c>
      <c r="S216" s="37">
        <f>INT(INDEX([1]等级属性!D$4:D$203,MATCH($AC216,[1]等级属性!$A$4:$A$203,0))*X216/10000)</f>
        <v>2394</v>
      </c>
      <c r="T216" s="37">
        <f>INT(INDEX([1]等级属性!E$4:E$203,MATCH($AC216,[1]等级属性!$A$4:$A$203,0))*Y216/10000)</f>
        <v>386</v>
      </c>
      <c r="U216" s="37"/>
      <c r="V216" s="37">
        <f t="array" ref="V216">INDEX(单位特点规划!D$2:D$37,MATCH($A216,单位特点规划!$A$2:$A$37,0))</f>
        <v>9300</v>
      </c>
      <c r="W216" s="37">
        <f t="array" ref="W216">INDEX(单位特点规划!E$2:E$37,MATCH($A216,单位特点规划!$A$2:$A$37,0))</f>
        <v>0</v>
      </c>
      <c r="X216" s="37">
        <f t="array" ref="X216">INDEX(单位特点规划!F$2:F$37,MATCH($A216,单位特点规划!$A$2:$A$37,0))</f>
        <v>7600</v>
      </c>
      <c r="Y216" s="37">
        <f t="array" ref="Y216">INDEX(单位特点规划!G$2:G$37,MATCH($A216,单位特点规划!$A$2:$A$37,0))</f>
        <v>5300</v>
      </c>
      <c r="Z216" s="37"/>
      <c r="AA216" s="37">
        <f t="shared" si="212"/>
        <v>1.31578947368421</v>
      </c>
      <c r="AB216" s="37">
        <f>INT(INDEX([3]进阶属性!$C$2:$C$19,MATCH(B216,[3]进阶属性!$A$2:$A$19,0))/2*AH216)</f>
        <v>17532</v>
      </c>
      <c r="AC216" s="37">
        <f t="shared" si="217"/>
        <v>90</v>
      </c>
      <c r="AD216" s="37">
        <f>INT((INDEX([3]标准单位!$J$2:$J$201,MATCH($AC216,[3]标准单位!$A$2:$A$201,0))*AE216)/(1-AE216))</f>
        <v>0</v>
      </c>
      <c r="AE216" s="37">
        <f t="shared" si="218"/>
        <v>0</v>
      </c>
      <c r="AF216" s="83">
        <f>AG216/AG$18</f>
        <v>0.52900497228096299</v>
      </c>
      <c r="AG216" s="37">
        <f t="shared" si="199"/>
        <v>617.06666666666695</v>
      </c>
      <c r="AH216" s="37">
        <f t="array" ref="AH216">INDEX([4]Sheet1!H$2:H$36,MATCH($H216,[4]Sheet1!$A$2:$A$36,0))</f>
        <v>3</v>
      </c>
      <c r="AI216">
        <f>INDEX([4]Sheet1!T$2:T$36,MATCH($H216,[4]Sheet1!$A$2:$A$36,0))</f>
        <v>0</v>
      </c>
      <c r="AJ216">
        <f>INDEX([4]Sheet1!U$2:U$36,MATCH($H216,[4]Sheet1!$A$2:$A$36,0))</f>
        <v>4</v>
      </c>
      <c r="AK216">
        <f>INDEX([4]Sheet1!V$2:V$36,MATCH($H216,[4]Sheet1!$A$2:$A$36,0))</f>
        <v>0</v>
      </c>
      <c r="AL216">
        <f>INDEX([4]Sheet1!W$2:W$36,MATCH($H216,[4]Sheet1!$A$2:$A$36,0))</f>
        <v>50</v>
      </c>
      <c r="AM216" s="2">
        <f>INDEX([4]Sheet1!N$2:N$36,MATCH($H216,[4]Sheet1!$A$2:$A$36,0))</f>
        <v>1000</v>
      </c>
      <c r="AN216" s="2" t="str">
        <f>INDEX([4]Sheet1!O$2:O$36,MATCH($H216,[4]Sheet1!$A$2:$A$36,0))</f>
        <v/>
      </c>
    </row>
    <row r="217" spans="1:40" ht="14.25">
      <c r="A217" s="67">
        <v>2001</v>
      </c>
      <c r="B217" s="73">
        <v>16</v>
      </c>
      <c r="C217" s="78" t="str">
        <f t="shared" si="194"/>
        <v>{10226,45},{22001,101}</v>
      </c>
      <c r="D217" s="78">
        <v>750000</v>
      </c>
      <c r="E217" s="79">
        <v>94</v>
      </c>
      <c r="F217" s="78" t="str">
        <f t="shared" si="195"/>
        <v>{1,2751},{2,1122},{6,443}</v>
      </c>
      <c r="G217" s="78">
        <f t="shared" si="213"/>
        <v>1</v>
      </c>
      <c r="H217" s="67" t="s">
        <v>236</v>
      </c>
      <c r="I217" s="37">
        <f t="array" ref="I217">INDEX([1]英雄界面!$I$4:$I$41,MATCH(A217,[1]英雄界面!$A$4:$A$41,0))</f>
        <v>1</v>
      </c>
      <c r="J217" s="68">
        <f t="shared" si="208"/>
        <v>2</v>
      </c>
      <c r="K217" s="37">
        <f>CHOOSE(J217,INDEX([2]勋章!$I$7:$I$24,MATCH($B217,[2]勋章!$G$7:$G$24,0)),INDEX([2]勋章!$M$7:$M$24,MATCH($B217,[2]勋章!$G$7:$G$24,0)),INDEX([2]勋章!$P$7:$P$24,MATCH($B217,[2]勋章!$G$7:$G$24,0)),INDEX([2]勋章!$S$7:$S$24,MATCH($B217,[2]勋章!$G$7:$G$24,0)))</f>
        <v>10226</v>
      </c>
      <c r="L217" s="37">
        <f t="array" ref="L217">INDEX([2]图纸掉落!$H$4:$H$38,MATCH(H217,[2]图纸掉落!$G$4:$G$38,0))</f>
        <v>22001</v>
      </c>
      <c r="M217" s="37">
        <f t="shared" si="219"/>
        <v>45</v>
      </c>
      <c r="N217" s="37">
        <f t="shared" si="215"/>
        <v>101</v>
      </c>
      <c r="O217" s="47">
        <f>INDEX([1]英雄界面!$J$4:$J$41,MATCH(A217,[1]英雄界面!$A$4:$A$41,0))/2</f>
        <v>1</v>
      </c>
      <c r="P217" s="37">
        <f t="shared" si="216"/>
        <v>1</v>
      </c>
      <c r="Q217" s="37">
        <f>INT(INDEX([1]等级属性!B$4:B$203,MATCH($AC217,[1]等级属性!$A$4:$A$203,0))*V217/10000)</f>
        <v>1122</v>
      </c>
      <c r="R217" s="37">
        <f>INT(INDEX([1]等级属性!C$4:C$203,MATCH($AC217,[1]等级属性!$A$4:$A$203,0))*W217/10000)</f>
        <v>0</v>
      </c>
      <c r="S217" s="37">
        <f>INT(INDEX([1]等级属性!D$4:D$203,MATCH($AC217,[1]等级属性!$A$4:$A$203,0))*X217/10000)</f>
        <v>2751</v>
      </c>
      <c r="T217" s="37">
        <f>INT(INDEX([1]等级属性!E$4:E$203,MATCH($AC217,[1]等级属性!$A$4:$A$203,0))*Y217/10000)</f>
        <v>443</v>
      </c>
      <c r="U217" s="37"/>
      <c r="V217" s="37">
        <f t="array" ref="V217">INDEX(单位特点规划!D$2:D$37,MATCH($A217,单位特点规划!$A$2:$A$37,0))</f>
        <v>9300</v>
      </c>
      <c r="W217" s="37">
        <f t="array" ref="W217">INDEX(单位特点规划!E$2:E$37,MATCH($A217,单位特点规划!$A$2:$A$37,0))</f>
        <v>0</v>
      </c>
      <c r="X217" s="37">
        <f t="array" ref="X217">INDEX(单位特点规划!F$2:F$37,MATCH($A217,单位特点规划!$A$2:$A$37,0))</f>
        <v>7600</v>
      </c>
      <c r="Y217" s="37">
        <f t="array" ref="Y217">INDEX(单位特点规划!G$2:G$37,MATCH($A217,单位特点规划!$A$2:$A$37,0))</f>
        <v>5300</v>
      </c>
      <c r="Z217" s="37"/>
      <c r="AA217" s="37">
        <f t="shared" si="212"/>
        <v>1.31578947368421</v>
      </c>
      <c r="AB217" s="37">
        <f>INT(INDEX([3]进阶属性!$C$2:$C$19,MATCH(B217,[3]进阶属性!$A$2:$A$19,0))/2*AH217)</f>
        <v>22788</v>
      </c>
      <c r="AC217" s="37">
        <f t="shared" si="217"/>
        <v>95</v>
      </c>
      <c r="AD217" s="37">
        <f>INT((INDEX([3]标准单位!$J$2:$J$201,MATCH($AC217,[3]标准单位!$A$2:$A$201,0))*AE217)/(1-AE217))</f>
        <v>0</v>
      </c>
      <c r="AE217" s="37">
        <f t="shared" si="218"/>
        <v>0</v>
      </c>
      <c r="AF217" s="83">
        <f>AG217/AG$19</f>
        <v>0.52902249549770397</v>
      </c>
      <c r="AG217" s="37">
        <f t="shared" si="199"/>
        <v>709.2</v>
      </c>
      <c r="AH217" s="37">
        <f t="array" ref="AH217">INDEX([4]Sheet1!H$2:H$36,MATCH($H217,[4]Sheet1!$A$2:$A$36,0))</f>
        <v>3</v>
      </c>
      <c r="AI217">
        <f>INDEX([4]Sheet1!T$2:T$36,MATCH($H217,[4]Sheet1!$A$2:$A$36,0))</f>
        <v>0</v>
      </c>
      <c r="AJ217">
        <f>INDEX([4]Sheet1!U$2:U$36,MATCH($H217,[4]Sheet1!$A$2:$A$36,0))</f>
        <v>4</v>
      </c>
      <c r="AK217">
        <f>INDEX([4]Sheet1!V$2:V$36,MATCH($H217,[4]Sheet1!$A$2:$A$36,0))</f>
        <v>0</v>
      </c>
      <c r="AL217">
        <f>INDEX([4]Sheet1!W$2:W$36,MATCH($H217,[4]Sheet1!$A$2:$A$36,0))</f>
        <v>50</v>
      </c>
      <c r="AM217" s="2">
        <f>INDEX([4]Sheet1!N$2:N$36,MATCH($H217,[4]Sheet1!$A$2:$A$36,0))</f>
        <v>1000</v>
      </c>
      <c r="AN217" s="2" t="str">
        <f>INDEX([4]Sheet1!O$2:O$36,MATCH($H217,[4]Sheet1!$A$2:$A$36,0))</f>
        <v/>
      </c>
    </row>
    <row r="218" spans="1:40" ht="14.25">
      <c r="A218" s="67">
        <v>2001</v>
      </c>
      <c r="B218" s="73">
        <v>17</v>
      </c>
      <c r="C218" s="78" t="str">
        <f t="shared" si="194"/>
        <v>{10227,47},{22001,105}</v>
      </c>
      <c r="D218" s="78">
        <v>800000</v>
      </c>
      <c r="E218" s="79">
        <v>99</v>
      </c>
      <c r="F218" s="78" t="str">
        <f t="shared" si="195"/>
        <v>{1,3112},{2,1269},{6,501}</v>
      </c>
      <c r="G218" s="78">
        <f t="shared" si="213"/>
        <v>1</v>
      </c>
      <c r="H218" s="67" t="s">
        <v>236</v>
      </c>
      <c r="I218" s="37">
        <f t="array" ref="I218">INDEX([1]英雄界面!$I$4:$I$41,MATCH(A218,[1]英雄界面!$A$4:$A$41,0))</f>
        <v>1</v>
      </c>
      <c r="J218" s="68">
        <f t="shared" si="208"/>
        <v>2</v>
      </c>
      <c r="K218" s="37">
        <f>CHOOSE(J218,INDEX([2]勋章!$I$7:$I$24,MATCH($B218,[2]勋章!$G$7:$G$24,0)),INDEX([2]勋章!$M$7:$M$24,MATCH($B218,[2]勋章!$G$7:$G$24,0)),INDEX([2]勋章!$P$7:$P$24,MATCH($B218,[2]勋章!$G$7:$G$24,0)),INDEX([2]勋章!$S$7:$S$24,MATCH($B218,[2]勋章!$G$7:$G$24,0)))</f>
        <v>10227</v>
      </c>
      <c r="L218" s="37">
        <f t="array" ref="L218">INDEX([2]图纸掉落!$H$4:$H$38,MATCH(H218,[2]图纸掉落!$G$4:$G$38,0))</f>
        <v>22001</v>
      </c>
      <c r="M218" s="37">
        <f t="shared" si="219"/>
        <v>47</v>
      </c>
      <c r="N218" s="37">
        <f t="shared" si="215"/>
        <v>105</v>
      </c>
      <c r="O218" s="47">
        <f>INDEX([1]英雄界面!$J$4:$J$41,MATCH(A218,[1]英雄界面!$A$4:$A$41,0))/2</f>
        <v>1</v>
      </c>
      <c r="P218" s="37">
        <f t="shared" si="216"/>
        <v>1</v>
      </c>
      <c r="Q218" s="37">
        <f>INT(INDEX([1]等级属性!B$4:B$203,MATCH($AC218,[1]等级属性!$A$4:$A$203,0))*V218/10000)</f>
        <v>1269</v>
      </c>
      <c r="R218" s="37">
        <f>INT(INDEX([1]等级属性!C$4:C$203,MATCH($AC218,[1]等级属性!$A$4:$A$203,0))*W218/10000)</f>
        <v>0</v>
      </c>
      <c r="S218" s="37">
        <f>INT(INDEX([1]等级属性!D$4:D$203,MATCH($AC218,[1]等级属性!$A$4:$A$203,0))*X218/10000)</f>
        <v>3112</v>
      </c>
      <c r="T218" s="37">
        <f>INT(INDEX([1]等级属性!E$4:E$203,MATCH($AC218,[1]等级属性!$A$4:$A$203,0))*Y218/10000)</f>
        <v>501</v>
      </c>
      <c r="U218" s="37"/>
      <c r="V218" s="37">
        <f t="array" ref="V218">INDEX(单位特点规划!D$2:D$37,MATCH($A218,单位特点规划!$A$2:$A$37,0))</f>
        <v>9300</v>
      </c>
      <c r="W218" s="37">
        <f t="array" ref="W218">INDEX(单位特点规划!E$2:E$37,MATCH($A218,单位特点规划!$A$2:$A$37,0))</f>
        <v>0</v>
      </c>
      <c r="X218" s="37">
        <f t="array" ref="X218">INDEX(单位特点规划!F$2:F$37,MATCH($A218,单位特点规划!$A$2:$A$37,0))</f>
        <v>7600</v>
      </c>
      <c r="Y218" s="37">
        <f t="array" ref="Y218">INDEX(单位特点规划!G$2:G$37,MATCH($A218,单位特点规划!$A$2:$A$37,0))</f>
        <v>5300</v>
      </c>
      <c r="Z218" s="37"/>
      <c r="AA218" s="37">
        <f t="shared" si="212"/>
        <v>1.31578947368421</v>
      </c>
      <c r="AB218" s="37">
        <f>INT(INDEX([3]进阶属性!$C$2:$C$19,MATCH(B218,[3]进阶属性!$A$2:$A$19,0))/2*AH218)</f>
        <v>29623</v>
      </c>
      <c r="AC218" s="37">
        <f t="shared" si="217"/>
        <v>100</v>
      </c>
      <c r="AD218" s="37">
        <f>INT((INDEX([3]标准单位!$J$2:$J$201,MATCH($AC218,[3]标准单位!$A$2:$A$201,0))*AE218)/(1-AE218))</f>
        <v>0</v>
      </c>
      <c r="AE218" s="37">
        <f t="shared" si="218"/>
        <v>0</v>
      </c>
      <c r="AF218" s="83">
        <f>AG218/AG$20</f>
        <v>0.52905626166600195</v>
      </c>
      <c r="AG218" s="37">
        <f t="shared" si="199"/>
        <v>802.17777777777803</v>
      </c>
      <c r="AH218" s="37">
        <f t="array" ref="AH218">INDEX([4]Sheet1!H$2:H$36,MATCH($H218,[4]Sheet1!$A$2:$A$36,0))</f>
        <v>3</v>
      </c>
      <c r="AI218">
        <f>INDEX([4]Sheet1!T$2:T$36,MATCH($H218,[4]Sheet1!$A$2:$A$36,0))</f>
        <v>0</v>
      </c>
      <c r="AJ218">
        <f>INDEX([4]Sheet1!U$2:U$36,MATCH($H218,[4]Sheet1!$A$2:$A$36,0))</f>
        <v>4</v>
      </c>
      <c r="AK218">
        <f>INDEX([4]Sheet1!V$2:V$36,MATCH($H218,[4]Sheet1!$A$2:$A$36,0))</f>
        <v>0</v>
      </c>
      <c r="AL218">
        <f>INDEX([4]Sheet1!W$2:W$36,MATCH($H218,[4]Sheet1!$A$2:$A$36,0))</f>
        <v>50</v>
      </c>
      <c r="AM218" s="2">
        <f>INDEX([4]Sheet1!N$2:N$36,MATCH($H218,[4]Sheet1!$A$2:$A$36,0))</f>
        <v>1000</v>
      </c>
      <c r="AN218" s="2" t="str">
        <f>INDEX([4]Sheet1!O$2:O$36,MATCH($H218,[4]Sheet1!$A$2:$A$36,0))</f>
        <v/>
      </c>
    </row>
    <row r="219" spans="1:40" ht="14.25">
      <c r="A219" s="67">
        <v>2001</v>
      </c>
      <c r="B219" s="73">
        <v>18</v>
      </c>
      <c r="C219" s="78" t="str">
        <f t="shared" si="194"/>
        <v>{10228,50},{22001,112}</v>
      </c>
      <c r="D219" s="78">
        <v>800000</v>
      </c>
      <c r="E219" s="79">
        <v>104</v>
      </c>
      <c r="F219" s="78" t="str">
        <f t="shared" si="195"/>
        <v>{1,3577},{2,1459},{6,577}</v>
      </c>
      <c r="G219" s="78">
        <f t="shared" si="213"/>
        <v>1</v>
      </c>
      <c r="H219" s="67" t="s">
        <v>236</v>
      </c>
      <c r="I219" s="37">
        <f t="array" ref="I219">INDEX([1]英雄界面!$I$4:$I$41,MATCH(A219,[1]英雄界面!$A$4:$A$41,0))</f>
        <v>1</v>
      </c>
      <c r="J219" s="68">
        <f t="shared" si="208"/>
        <v>2</v>
      </c>
      <c r="K219" s="37">
        <f>CHOOSE(J219,INDEX([2]勋章!$I$7:$I$24,MATCH($B219,[2]勋章!$G$7:$G$24,0)),INDEX([2]勋章!$M$7:$M$24,MATCH($B219,[2]勋章!$G$7:$G$24,0)),INDEX([2]勋章!$P$7:$P$24,MATCH($B219,[2]勋章!$G$7:$G$24,0)),INDEX([2]勋章!$S$7:$S$24,MATCH($B219,[2]勋章!$G$7:$G$24,0)))</f>
        <v>10228</v>
      </c>
      <c r="L219" s="37">
        <f t="array" ref="L219">INDEX([2]图纸掉落!$H$4:$H$38,MATCH(H219,[2]图纸掉落!$G$4:$G$38,0))</f>
        <v>22001</v>
      </c>
      <c r="M219" s="37">
        <f t="shared" si="219"/>
        <v>50</v>
      </c>
      <c r="N219" s="37">
        <f t="shared" si="215"/>
        <v>112</v>
      </c>
      <c r="O219" s="47">
        <f>INDEX([1]英雄界面!$J$4:$J$41,MATCH(A219,[1]英雄界面!$A$4:$A$41,0))/2</f>
        <v>1</v>
      </c>
      <c r="P219" s="37">
        <f t="shared" si="216"/>
        <v>1</v>
      </c>
      <c r="Q219" s="37">
        <f>INT(INDEX([1]等级属性!B$4:B$203,MATCH($AC219,[1]等级属性!$A$4:$A$203,0))*V219/10000)</f>
        <v>1459</v>
      </c>
      <c r="R219" s="37">
        <f>INT(INDEX([1]等级属性!C$4:C$203,MATCH($AC219,[1]等级属性!$A$4:$A$203,0))*W219/10000)</f>
        <v>0</v>
      </c>
      <c r="S219" s="37">
        <f>INT(INDEX([1]等级属性!D$4:D$203,MATCH($AC219,[1]等级属性!$A$4:$A$203,0))*X219/10000)</f>
        <v>3577</v>
      </c>
      <c r="T219" s="37">
        <f>INT(INDEX([1]等级属性!E$4:E$203,MATCH($AC219,[1]等级属性!$A$4:$A$203,0))*Y219/10000)</f>
        <v>577</v>
      </c>
      <c r="U219" s="37"/>
      <c r="V219" s="37">
        <f t="array" ref="V219">INDEX(单位特点规划!D$2:D$37,MATCH($A219,单位特点规划!$A$2:$A$37,0))</f>
        <v>9300</v>
      </c>
      <c r="W219" s="37">
        <f t="array" ref="W219">INDEX(单位特点规划!E$2:E$37,MATCH($A219,单位特点规划!$A$2:$A$37,0))</f>
        <v>0</v>
      </c>
      <c r="X219" s="37">
        <f t="array" ref="X219">INDEX(单位特点规划!F$2:F$37,MATCH($A219,单位特点规划!$A$2:$A$37,0))</f>
        <v>7600</v>
      </c>
      <c r="Y219" s="37">
        <f t="array" ref="Y219">INDEX(单位特点规划!G$2:G$37,MATCH($A219,单位特点规划!$A$2:$A$37,0))</f>
        <v>5300</v>
      </c>
      <c r="Z219" s="37"/>
      <c r="AA219" s="37">
        <f t="shared" si="212"/>
        <v>1.31578947368421</v>
      </c>
      <c r="AB219" s="37">
        <f>INT(INDEX([3]进阶属性!$C$2:$C$19,MATCH(B219,[3]进阶属性!$A$2:$A$19,0))/2*AH219)</f>
        <v>38506</v>
      </c>
      <c r="AC219" s="37">
        <f t="shared" si="217"/>
        <v>105</v>
      </c>
      <c r="AD219" s="37">
        <f>INT((INDEX([3]标准单位!$J$2:$J$201,MATCH($AC219,[3]标准单位!$A$2:$A$201,0))*AE219)/(1-AE219))</f>
        <v>0</v>
      </c>
      <c r="AE219" s="37">
        <f t="shared" si="218"/>
        <v>0</v>
      </c>
      <c r="AF219" s="83">
        <f>AG219/AG$21</f>
        <v>0.52914363672295806</v>
      </c>
      <c r="AG219" s="37">
        <f t="shared" si="199"/>
        <v>922.24444444444396</v>
      </c>
      <c r="AH219" s="37">
        <f t="array" ref="AH219">INDEX([4]Sheet1!H$2:H$36,MATCH($H219,[4]Sheet1!$A$2:$A$36,0))</f>
        <v>3</v>
      </c>
      <c r="AI219">
        <f>INDEX([4]Sheet1!T$2:T$36,MATCH($H219,[4]Sheet1!$A$2:$A$36,0))</f>
        <v>0</v>
      </c>
      <c r="AJ219">
        <f>INDEX([4]Sheet1!U$2:U$36,MATCH($H219,[4]Sheet1!$A$2:$A$36,0))</f>
        <v>4</v>
      </c>
      <c r="AK219">
        <f>INDEX([4]Sheet1!V$2:V$36,MATCH($H219,[4]Sheet1!$A$2:$A$36,0))</f>
        <v>0</v>
      </c>
      <c r="AL219">
        <f>INDEX([4]Sheet1!W$2:W$36,MATCH($H219,[4]Sheet1!$A$2:$A$36,0))</f>
        <v>50</v>
      </c>
      <c r="AM219" s="2">
        <f>INDEX([4]Sheet1!N$2:N$36,MATCH($H219,[4]Sheet1!$A$2:$A$36,0))</f>
        <v>1000</v>
      </c>
      <c r="AN219" s="2" t="str">
        <f>INDEX([4]Sheet1!O$2:O$36,MATCH($H219,[4]Sheet1!$A$2:$A$36,0))</f>
        <v/>
      </c>
    </row>
    <row r="220" spans="1:40" ht="14.25">
      <c r="A220" s="11">
        <v>2002</v>
      </c>
      <c r="B220" s="78">
        <v>1</v>
      </c>
      <c r="C220" s="78" t="str">
        <f t="shared" si="194"/>
        <v>{10211,1},{22002,2}</v>
      </c>
      <c r="D220" s="78">
        <v>1000</v>
      </c>
      <c r="E220" s="79">
        <v>11</v>
      </c>
      <c r="F220" s="78" t="str">
        <f t="shared" si="195"/>
        <v>{1,555},{2,105},{3,313},{6,57}</v>
      </c>
      <c r="G220" s="78">
        <f t="shared" si="213"/>
        <v>1</v>
      </c>
      <c r="H220" s="11" t="s">
        <v>249</v>
      </c>
      <c r="I220" s="37">
        <f t="array" ref="I220">INDEX([1]英雄界面!$I$4:$I$41,MATCH(A220,[1]英雄界面!$A$4:$A$41,0))</f>
        <v>25</v>
      </c>
      <c r="J220" s="68">
        <f t="shared" si="208"/>
        <v>2</v>
      </c>
      <c r="K220" s="37">
        <f>CHOOSE(J220,INDEX([2]勋章!$I$7:$I$24,MATCH($B220,[2]勋章!$G$7:$G$24,0)),INDEX([2]勋章!$M$7:$M$24,MATCH($B220,[2]勋章!$G$7:$G$24,0)),INDEX([2]勋章!$P$7:$P$24,MATCH($B220,[2]勋章!$G$7:$G$24,0)),INDEX([2]勋章!$S$7:$S$24,MATCH($B220,[2]勋章!$G$7:$G$24,0)))</f>
        <v>10211</v>
      </c>
      <c r="L220" s="37">
        <f t="array" ref="L220">INDEX([2]图纸掉落!$H$4:$H$38,MATCH(H220,[2]图纸掉落!$G$4:$G$38,0))</f>
        <v>22002</v>
      </c>
      <c r="M220" s="37">
        <f t="shared" si="219"/>
        <v>1</v>
      </c>
      <c r="N220" s="37">
        <f t="shared" si="215"/>
        <v>2</v>
      </c>
      <c r="O220" s="47">
        <f>INDEX([1]英雄界面!$J$4:$J$41,MATCH(A220,[1]英雄界面!$A$4:$A$41,0))/2</f>
        <v>1</v>
      </c>
      <c r="P220" s="37">
        <f t="shared" si="216"/>
        <v>1.6</v>
      </c>
      <c r="Q220" s="37">
        <f>INT(INDEX([1]等级属性!B$4:B$203,MATCH($AC220,[1]等级属性!$A$4:$A$203,0))*V220/10000)</f>
        <v>66</v>
      </c>
      <c r="R220" s="37">
        <f>INT(INDEX([1]等级属性!C$4:C$203,MATCH($AC220,[1]等级属性!$A$4:$A$203,0))*W220/10000)</f>
        <v>196</v>
      </c>
      <c r="S220" s="37">
        <f>INT(INDEX([1]等级属性!D$4:D$203,MATCH($AC220,[1]等级属性!$A$4:$A$203,0))*X220/10000)</f>
        <v>347</v>
      </c>
      <c r="T220" s="37">
        <f>INT(INDEX([1]等级属性!E$4:E$203,MATCH($AC220,[1]等级属性!$A$4:$A$203,0))*Y220/10000)</f>
        <v>36</v>
      </c>
      <c r="U220" s="37"/>
      <c r="V220" s="37">
        <f t="array" ref="V220">INDEX(单位特点规划!D$2:D$37,MATCH($A220,单位特点规划!$A$2:$A$37,0))</f>
        <v>5100</v>
      </c>
      <c r="W220" s="37">
        <f t="array" ref="W220">INDEX(单位特点规划!E$2:E$37,MATCH($A220,单位特点规划!$A$2:$A$37,0))</f>
        <v>15100</v>
      </c>
      <c r="X220" s="37">
        <f t="array" ref="X220">INDEX(单位特点规划!F$2:F$37,MATCH($A220,单位特点规划!$A$2:$A$37,0))</f>
        <v>8900</v>
      </c>
      <c r="Y220" s="37">
        <f t="array" ref="Y220">INDEX(单位特点规划!G$2:G$37,MATCH($A220,单位特点规划!$A$2:$A$37,0))</f>
        <v>4100</v>
      </c>
      <c r="Z220" s="37"/>
      <c r="AA220" s="37">
        <f>1/0.3</f>
        <v>3.3333333333333299</v>
      </c>
      <c r="AB220" s="37">
        <f>INT(INDEX([3]进阶属性!$C$2:$C$19,MATCH(B220,[3]进阶属性!$A$2:$A$19,0))/2*AH220)</f>
        <v>300</v>
      </c>
      <c r="AC220" s="37">
        <f t="shared" si="217"/>
        <v>10</v>
      </c>
      <c r="AD220" s="37">
        <f>INT((INDEX([3]标准单位!$J$2:$J$201,MATCH($AC220,[3]标准单位!$A$2:$A$201,0))*AE220)/(1-AE220))</f>
        <v>0</v>
      </c>
      <c r="AE220" s="37">
        <f t="shared" si="218"/>
        <v>0</v>
      </c>
      <c r="AF220" s="83">
        <f>AG220/AG$4</f>
        <v>0.49029399120341299</v>
      </c>
      <c r="AG220" s="37">
        <f t="shared" si="199"/>
        <v>70.599999999999994</v>
      </c>
      <c r="AH220" s="37">
        <f t="array" ref="AH220">INDEX([4]Sheet1!H$2:H$36,MATCH($H220,[4]Sheet1!$A$2:$A$36,0))</f>
        <v>2</v>
      </c>
      <c r="AI220">
        <f>INDEX([4]Sheet1!T$2:T$36,MATCH($H220,[4]Sheet1!$A$2:$A$36,0))</f>
        <v>0</v>
      </c>
      <c r="AJ220">
        <f>INDEX([4]Sheet1!U$2:U$36,MATCH($H220,[4]Sheet1!$A$2:$A$36,0))</f>
        <v>7.2</v>
      </c>
      <c r="AK220">
        <f>INDEX([4]Sheet1!V$2:V$36,MATCH($H220,[4]Sheet1!$A$2:$A$36,0))</f>
        <v>0</v>
      </c>
      <c r="AL220">
        <f>INDEX([4]Sheet1!W$2:W$36,MATCH($H220,[4]Sheet1!$A$2:$A$36,0))</f>
        <v>13.8888888888889</v>
      </c>
      <c r="AM220" s="2">
        <f>INDEX([4]Sheet1!N$2:N$36,MATCH($H220,[4]Sheet1!$A$2:$A$36,0))</f>
        <v>3600</v>
      </c>
      <c r="AN220" s="2" t="str">
        <f>INDEX([4]Sheet1!O$2:O$36,MATCH($H220,[4]Sheet1!$A$2:$A$36,0))</f>
        <v/>
      </c>
    </row>
    <row r="221" spans="1:40" ht="14.25">
      <c r="A221" s="11">
        <v>2002</v>
      </c>
      <c r="B221" s="78">
        <v>2</v>
      </c>
      <c r="C221" s="78" t="str">
        <f t="shared" si="194"/>
        <v>{10212,5},{22002,5}</v>
      </c>
      <c r="D221" s="78">
        <v>5000</v>
      </c>
      <c r="E221" s="79">
        <v>18</v>
      </c>
      <c r="F221" s="78" t="str">
        <f t="shared" si="195"/>
        <v>{1,676},{2,129},{3,382},{6,70}</v>
      </c>
      <c r="G221" s="78">
        <f t="shared" si="213"/>
        <v>1</v>
      </c>
      <c r="H221" s="11" t="s">
        <v>249</v>
      </c>
      <c r="I221" s="37">
        <f t="array" ref="I221">INDEX([1]英雄界面!$I$4:$I$41,MATCH(A221,[1]英雄界面!$A$4:$A$41,0))</f>
        <v>25</v>
      </c>
      <c r="J221" s="68">
        <f t="shared" si="208"/>
        <v>2</v>
      </c>
      <c r="K221" s="37">
        <f>CHOOSE(J221,INDEX([2]勋章!$I$7:$I$24,MATCH($B221,[2]勋章!$G$7:$G$24,0)),INDEX([2]勋章!$M$7:$M$24,MATCH($B221,[2]勋章!$G$7:$G$24,0)),INDEX([2]勋章!$P$7:$P$24,MATCH($B221,[2]勋章!$G$7:$G$24,0)),INDEX([2]勋章!$S$7:$S$24,MATCH($B221,[2]勋章!$G$7:$G$24,0)))</f>
        <v>10212</v>
      </c>
      <c r="L221" s="37">
        <f t="array" ref="L221">INDEX([2]图纸掉落!$H$4:$H$38,MATCH(H221,[2]图纸掉落!$G$4:$G$38,0))</f>
        <v>22002</v>
      </c>
      <c r="M221" s="37">
        <f t="shared" si="219"/>
        <v>5</v>
      </c>
      <c r="N221" s="37">
        <f t="shared" si="215"/>
        <v>5</v>
      </c>
      <c r="O221" s="47">
        <f>INDEX([1]英雄界面!$J$4:$J$41,MATCH(A221,[1]英雄界面!$A$4:$A$41,0))/2</f>
        <v>1</v>
      </c>
      <c r="P221" s="37">
        <f t="shared" si="216"/>
        <v>1.5</v>
      </c>
      <c r="Q221" s="37">
        <f>INT(INDEX([1]等级属性!B$4:B$203,MATCH($AC221,[1]等级属性!$A$4:$A$203,0))*V221/10000)</f>
        <v>86</v>
      </c>
      <c r="R221" s="37">
        <f>INT(INDEX([1]等级属性!C$4:C$203,MATCH($AC221,[1]等级属性!$A$4:$A$203,0))*W221/10000)</f>
        <v>255</v>
      </c>
      <c r="S221" s="37">
        <f>INT(INDEX([1]等级属性!D$4:D$203,MATCH($AC221,[1]等级属性!$A$4:$A$203,0))*X221/10000)</f>
        <v>451</v>
      </c>
      <c r="T221" s="37">
        <f>INT(INDEX([1]等级属性!E$4:E$203,MATCH($AC221,[1]等级属性!$A$4:$A$203,0))*Y221/10000)</f>
        <v>47</v>
      </c>
      <c r="U221" s="37"/>
      <c r="V221" s="37">
        <f t="array" ref="V221">INDEX(单位特点规划!D$2:D$37,MATCH($A221,单位特点规划!$A$2:$A$37,0))</f>
        <v>5100</v>
      </c>
      <c r="W221" s="37">
        <f t="array" ref="W221">INDEX(单位特点规划!E$2:E$37,MATCH($A221,单位特点规划!$A$2:$A$37,0))</f>
        <v>15100</v>
      </c>
      <c r="X221" s="37">
        <f t="array" ref="X221">INDEX(单位特点规划!F$2:F$37,MATCH($A221,单位特点规划!$A$2:$A$37,0))</f>
        <v>8900</v>
      </c>
      <c r="Y221" s="37">
        <f t="array" ref="Y221">INDEX(单位特点规划!G$2:G$37,MATCH($A221,单位特点规划!$A$2:$A$37,0))</f>
        <v>4100</v>
      </c>
      <c r="Z221" s="37"/>
      <c r="AA221" s="37">
        <f t="shared" ref="AA221" si="220">1/0.3</f>
        <v>3.3333333333333299</v>
      </c>
      <c r="AB221" s="37">
        <f>INT(INDEX([3]进阶属性!$C$2:$C$19,MATCH(B221,[3]进阶属性!$A$2:$A$19,0))/2*AH221)</f>
        <v>390</v>
      </c>
      <c r="AC221" s="37">
        <f t="shared" si="217"/>
        <v>20</v>
      </c>
      <c r="AD221" s="37">
        <f>INT((INDEX([3]标准单位!$J$2:$J$201,MATCH($AC221,[3]标准单位!$A$2:$A$201,0))*AE221)/(1-AE221))</f>
        <v>0</v>
      </c>
      <c r="AE221" s="37">
        <f t="shared" si="218"/>
        <v>0</v>
      </c>
      <c r="AF221" s="83">
        <f>AG221/AG$5</f>
        <v>0.49035665539137102</v>
      </c>
      <c r="AG221" s="37">
        <f t="shared" si="199"/>
        <v>91.811111111111103</v>
      </c>
      <c r="AH221" s="37">
        <f t="array" ref="AH221">INDEX([4]Sheet1!H$2:H$36,MATCH($H221,[4]Sheet1!$A$2:$A$36,0))</f>
        <v>2</v>
      </c>
      <c r="AI221">
        <f>INDEX([4]Sheet1!T$2:T$36,MATCH($H221,[4]Sheet1!$A$2:$A$36,0))</f>
        <v>0</v>
      </c>
      <c r="AJ221">
        <f>INDEX([4]Sheet1!U$2:U$36,MATCH($H221,[4]Sheet1!$A$2:$A$36,0))</f>
        <v>7.2</v>
      </c>
      <c r="AK221">
        <f>INDEX([4]Sheet1!V$2:V$36,MATCH($H221,[4]Sheet1!$A$2:$A$36,0))</f>
        <v>0</v>
      </c>
      <c r="AL221">
        <f>INDEX([4]Sheet1!W$2:W$36,MATCH($H221,[4]Sheet1!$A$2:$A$36,0))</f>
        <v>13.8888888888889</v>
      </c>
      <c r="AM221" s="2">
        <f>INDEX([4]Sheet1!N$2:N$36,MATCH($H221,[4]Sheet1!$A$2:$A$36,0))</f>
        <v>3600</v>
      </c>
      <c r="AN221" s="2" t="str">
        <f>INDEX([4]Sheet1!O$2:O$36,MATCH($H221,[4]Sheet1!$A$2:$A$36,0))</f>
        <v/>
      </c>
    </row>
    <row r="222" spans="1:40" ht="14.25">
      <c r="A222" s="11">
        <v>2002</v>
      </c>
      <c r="B222" s="78">
        <v>3</v>
      </c>
      <c r="C222" s="78" t="str">
        <f t="shared" si="194"/>
        <v>{10213,7},{22002,8}</v>
      </c>
      <c r="D222" s="78">
        <v>10000</v>
      </c>
      <c r="E222" s="79">
        <v>29</v>
      </c>
      <c r="F222" s="78" t="str">
        <f t="shared" si="195"/>
        <v>{1,817},{2,155},{3,462},{6,86}</v>
      </c>
      <c r="G222" s="78">
        <f t="shared" si="213"/>
        <v>1</v>
      </c>
      <c r="H222" s="11" t="s">
        <v>249</v>
      </c>
      <c r="I222" s="37">
        <f t="array" ref="I222">INDEX([1]英雄界面!$I$4:$I$41,MATCH(A222,[1]英雄界面!$A$4:$A$41,0))</f>
        <v>25</v>
      </c>
      <c r="J222" s="68">
        <f t="shared" ref="J222:J231" si="221">2</f>
        <v>2</v>
      </c>
      <c r="K222" s="37">
        <f>CHOOSE(J222,INDEX([2]勋章!$I$7:$I$24,MATCH($B222,[2]勋章!$G$7:$G$24,0)),INDEX([2]勋章!$M$7:$M$24,MATCH($B222,[2]勋章!$G$7:$G$24,0)),INDEX([2]勋章!$P$7:$P$24,MATCH($B222,[2]勋章!$G$7:$G$24,0)),INDEX([2]勋章!$S$7:$S$24,MATCH($B222,[2]勋章!$G$7:$G$24,0)))</f>
        <v>10213</v>
      </c>
      <c r="L222" s="37">
        <f t="array" ref="L222">INDEX([2]图纸掉落!$H$4:$H$38,MATCH(H222,[2]图纸掉落!$G$4:$G$38,0))</f>
        <v>22002</v>
      </c>
      <c r="M222" s="37">
        <f t="shared" si="219"/>
        <v>7</v>
      </c>
      <c r="N222" s="37">
        <f t="shared" si="215"/>
        <v>8</v>
      </c>
      <c r="O222" s="47">
        <f>INDEX([1]英雄界面!$J$4:$J$41,MATCH(A222,[1]英雄界面!$A$4:$A$41,0))/2</f>
        <v>1</v>
      </c>
      <c r="P222" s="37">
        <f t="shared" si="216"/>
        <v>1.4</v>
      </c>
      <c r="Q222" s="37">
        <f>INT(INDEX([1]等级属性!B$4:B$203,MATCH($AC222,[1]等级属性!$A$4:$A$203,0))*V222/10000)</f>
        <v>111</v>
      </c>
      <c r="R222" s="37">
        <f>INT(INDEX([1]等级属性!C$4:C$203,MATCH($AC222,[1]等级属性!$A$4:$A$203,0))*W222/10000)</f>
        <v>330</v>
      </c>
      <c r="S222" s="37">
        <f>INT(INDEX([1]等级属性!D$4:D$203,MATCH($AC222,[1]等级属性!$A$4:$A$203,0))*X222/10000)</f>
        <v>584</v>
      </c>
      <c r="T222" s="37">
        <f>INT(INDEX([1]等级属性!E$4:E$203,MATCH($AC222,[1]等级属性!$A$4:$A$203,0))*Y222/10000)</f>
        <v>62</v>
      </c>
      <c r="U222" s="37"/>
      <c r="V222" s="37">
        <f t="array" ref="V222">INDEX(单位特点规划!D$2:D$37,MATCH($A222,单位特点规划!$A$2:$A$37,0))</f>
        <v>5100</v>
      </c>
      <c r="W222" s="37">
        <f t="array" ref="W222">INDEX(单位特点规划!E$2:E$37,MATCH($A222,单位特点规划!$A$2:$A$37,0))</f>
        <v>15100</v>
      </c>
      <c r="X222" s="37">
        <f t="array" ref="X222">INDEX(单位特点规划!F$2:F$37,MATCH($A222,单位特点规划!$A$2:$A$37,0))</f>
        <v>8900</v>
      </c>
      <c r="Y222" s="37">
        <f t="array" ref="Y222">INDEX(单位特点规划!G$2:G$37,MATCH($A222,单位特点规划!$A$2:$A$37,0))</f>
        <v>4100</v>
      </c>
      <c r="Z222" s="37"/>
      <c r="AA222" s="37">
        <f t="shared" ref="AA222" si="222">1/0.3</f>
        <v>3.3333333333333299</v>
      </c>
      <c r="AB222" s="37">
        <f>INT(INDEX([3]进阶属性!$C$2:$C$19,MATCH(B222,[3]进阶属性!$A$2:$A$19,0))/2*AH222)</f>
        <v>507</v>
      </c>
      <c r="AC222" s="37">
        <f t="shared" si="217"/>
        <v>30</v>
      </c>
      <c r="AD222" s="37">
        <f>INT((INDEX([3]标准单位!$J$2:$J$201,MATCH($AC222,[3]标准单位!$A$2:$A$201,0))*AE222)/(1-AE222))</f>
        <v>0</v>
      </c>
      <c r="AE222" s="37">
        <f t="shared" si="218"/>
        <v>0</v>
      </c>
      <c r="AF222" s="83">
        <f>AG222/AG$6</f>
        <v>0.48920898533127</v>
      </c>
      <c r="AG222" s="37">
        <f t="shared" si="199"/>
        <v>118.95</v>
      </c>
      <c r="AH222" s="37">
        <f t="array" ref="AH222">INDEX([4]Sheet1!H$2:H$36,MATCH($H222,[4]Sheet1!$A$2:$A$36,0))</f>
        <v>2</v>
      </c>
      <c r="AI222">
        <f>INDEX([4]Sheet1!T$2:T$36,MATCH($H222,[4]Sheet1!$A$2:$A$36,0))</f>
        <v>0</v>
      </c>
      <c r="AJ222">
        <f>INDEX([4]Sheet1!U$2:U$36,MATCH($H222,[4]Sheet1!$A$2:$A$36,0))</f>
        <v>7.2</v>
      </c>
      <c r="AK222">
        <f>INDEX([4]Sheet1!V$2:V$36,MATCH($H222,[4]Sheet1!$A$2:$A$36,0))</f>
        <v>0</v>
      </c>
      <c r="AL222">
        <f>INDEX([4]Sheet1!W$2:W$36,MATCH($H222,[4]Sheet1!$A$2:$A$36,0))</f>
        <v>13.8888888888889</v>
      </c>
      <c r="AM222" s="2">
        <f>INDEX([4]Sheet1!N$2:N$36,MATCH($H222,[4]Sheet1!$A$2:$A$36,0))</f>
        <v>3600</v>
      </c>
      <c r="AN222" s="2" t="str">
        <f>INDEX([4]Sheet1!O$2:O$36,MATCH($H222,[4]Sheet1!$A$2:$A$36,0))</f>
        <v/>
      </c>
    </row>
    <row r="223" spans="1:40" ht="14.25">
      <c r="A223" s="11">
        <v>2002</v>
      </c>
      <c r="B223" s="78">
        <v>4</v>
      </c>
      <c r="C223" s="78" t="str">
        <f t="shared" si="194"/>
        <v>{10214,10},{22002,12}</v>
      </c>
      <c r="D223" s="78">
        <v>80000</v>
      </c>
      <c r="E223" s="79">
        <v>28</v>
      </c>
      <c r="F223" s="78" t="str">
        <f t="shared" si="195"/>
        <v>{1,871},{2,166},{3,492},{6,91}</v>
      </c>
      <c r="G223" s="78">
        <f t="shared" si="213"/>
        <v>1</v>
      </c>
      <c r="H223" s="11" t="s">
        <v>249</v>
      </c>
      <c r="I223" s="37">
        <f t="array" ref="I223">INDEX([1]英雄界面!$I$4:$I$41,MATCH(A223,[1]英雄界面!$A$4:$A$41,0))</f>
        <v>25</v>
      </c>
      <c r="J223" s="68">
        <f t="shared" si="221"/>
        <v>2</v>
      </c>
      <c r="K223" s="37">
        <f>CHOOSE(J223,INDEX([2]勋章!$I$7:$I$24,MATCH($B223,[2]勋章!$G$7:$G$24,0)),INDEX([2]勋章!$M$7:$M$24,MATCH($B223,[2]勋章!$G$7:$G$24,0)),INDEX([2]勋章!$P$7:$P$24,MATCH($B223,[2]勋章!$G$7:$G$24,0)),INDEX([2]勋章!$S$7:$S$24,MATCH($B223,[2]勋章!$G$7:$G$24,0)))</f>
        <v>10214</v>
      </c>
      <c r="L223" s="37">
        <f t="array" ref="L223">INDEX([2]图纸掉落!$H$4:$H$38,MATCH(H223,[2]图纸掉落!$G$4:$G$38,0))</f>
        <v>22002</v>
      </c>
      <c r="M223" s="37">
        <f t="shared" si="219"/>
        <v>10</v>
      </c>
      <c r="N223" s="37">
        <f t="shared" si="215"/>
        <v>12</v>
      </c>
      <c r="O223" s="47">
        <f>INDEX([1]英雄界面!$J$4:$J$41,MATCH(A223,[1]英雄界面!$A$4:$A$41,0))/2</f>
        <v>1</v>
      </c>
      <c r="P223" s="37">
        <f t="shared" si="216"/>
        <v>1.3</v>
      </c>
      <c r="Q223" s="37">
        <f>INT(INDEX([1]等级属性!B$4:B$203,MATCH($AC223,[1]等级属性!$A$4:$A$203,0))*V223/10000)</f>
        <v>128</v>
      </c>
      <c r="R223" s="37">
        <f>INT(INDEX([1]等级属性!C$4:C$203,MATCH($AC223,[1]等级属性!$A$4:$A$203,0))*W223/10000)</f>
        <v>379</v>
      </c>
      <c r="S223" s="37">
        <f>INT(INDEX([1]等级属性!D$4:D$203,MATCH($AC223,[1]等级属性!$A$4:$A$203,0))*X223/10000)</f>
        <v>670</v>
      </c>
      <c r="T223" s="37">
        <f>INT(INDEX([1]等级属性!E$4:E$203,MATCH($AC223,[1]等级属性!$A$4:$A$203,0))*Y223/10000)</f>
        <v>70</v>
      </c>
      <c r="U223" s="37"/>
      <c r="V223" s="37">
        <f t="array" ref="V223">INDEX(单位特点规划!D$2:D$37,MATCH($A223,单位特点规划!$A$2:$A$37,0))</f>
        <v>5100</v>
      </c>
      <c r="W223" s="37">
        <f t="array" ref="W223">INDEX(单位特点规划!E$2:E$37,MATCH($A223,单位特点规划!$A$2:$A$37,0))</f>
        <v>15100</v>
      </c>
      <c r="X223" s="37">
        <f t="array" ref="X223">INDEX(单位特点规划!F$2:F$37,MATCH($A223,单位特点规划!$A$2:$A$37,0))</f>
        <v>8900</v>
      </c>
      <c r="Y223" s="37">
        <f t="array" ref="Y223">INDEX(单位特点规划!G$2:G$37,MATCH($A223,单位特点规划!$A$2:$A$37,0))</f>
        <v>4100</v>
      </c>
      <c r="Z223" s="37"/>
      <c r="AA223" s="37">
        <f t="shared" ref="AA223" si="223">1/0.3</f>
        <v>3.3333333333333299</v>
      </c>
      <c r="AB223" s="37">
        <f>INT(INDEX([3]进阶属性!$C$2:$C$19,MATCH(B223,[3]进阶属性!$A$2:$A$19,0))/2*AH223)</f>
        <v>657</v>
      </c>
      <c r="AC223" s="37">
        <f t="shared" si="217"/>
        <v>35</v>
      </c>
      <c r="AD223" s="37">
        <f>INT((INDEX([3]标准单位!$J$2:$J$201,MATCH($AC223,[3]标准单位!$A$2:$A$201,0))*AE223)/(1-AE223))</f>
        <v>0</v>
      </c>
      <c r="AE223" s="37">
        <f t="shared" si="218"/>
        <v>0</v>
      </c>
      <c r="AF223" s="83">
        <f>AG223/AG$7</f>
        <v>0.49023633543206502</v>
      </c>
      <c r="AG223" s="37">
        <f t="shared" si="199"/>
        <v>136.444444444444</v>
      </c>
      <c r="AH223" s="37">
        <f t="array" ref="AH223">INDEX([4]Sheet1!H$2:H$36,MATCH($H223,[4]Sheet1!$A$2:$A$36,0))</f>
        <v>2</v>
      </c>
      <c r="AI223">
        <f>INDEX([4]Sheet1!T$2:T$36,MATCH($H223,[4]Sheet1!$A$2:$A$36,0))</f>
        <v>0</v>
      </c>
      <c r="AJ223">
        <f>INDEX([4]Sheet1!U$2:U$36,MATCH($H223,[4]Sheet1!$A$2:$A$36,0))</f>
        <v>7.2</v>
      </c>
      <c r="AK223">
        <f>INDEX([4]Sheet1!V$2:V$36,MATCH($H223,[4]Sheet1!$A$2:$A$36,0))</f>
        <v>0</v>
      </c>
      <c r="AL223">
        <f>INDEX([4]Sheet1!W$2:W$36,MATCH($H223,[4]Sheet1!$A$2:$A$36,0))</f>
        <v>13.8888888888889</v>
      </c>
      <c r="AM223" s="2">
        <f>INDEX([4]Sheet1!N$2:N$36,MATCH($H223,[4]Sheet1!$A$2:$A$36,0))</f>
        <v>3600</v>
      </c>
      <c r="AN223" s="2" t="str">
        <f>INDEX([4]Sheet1!O$2:O$36,MATCH($H223,[4]Sheet1!$A$2:$A$36,0))</f>
        <v/>
      </c>
    </row>
    <row r="224" spans="1:40" ht="14.25">
      <c r="A224" s="11">
        <v>2002</v>
      </c>
      <c r="B224" s="78">
        <v>5</v>
      </c>
      <c r="C224" s="78" t="str">
        <f t="shared" si="194"/>
        <v>{10215,15},{22002,15}</v>
      </c>
      <c r="D224" s="78">
        <v>150000</v>
      </c>
      <c r="E224" s="79">
        <v>38</v>
      </c>
      <c r="F224" s="78" t="str">
        <f t="shared" si="195"/>
        <v>{1,909},{2,172},{3,513},{6,94}</v>
      </c>
      <c r="G224" s="78">
        <f t="shared" si="213"/>
        <v>1</v>
      </c>
      <c r="H224" s="11" t="s">
        <v>249</v>
      </c>
      <c r="I224" s="37">
        <f t="array" ref="I224">INDEX([1]英雄界面!$I$4:$I$41,MATCH(A224,[1]英雄界面!$A$4:$A$41,0))</f>
        <v>25</v>
      </c>
      <c r="J224" s="68">
        <f t="shared" si="221"/>
        <v>2</v>
      </c>
      <c r="K224" s="37">
        <f>CHOOSE(J224,INDEX([2]勋章!$I$7:$I$24,MATCH($B224,[2]勋章!$G$7:$G$24,0)),INDEX([2]勋章!$M$7:$M$24,MATCH($B224,[2]勋章!$G$7:$G$24,0)),INDEX([2]勋章!$P$7:$P$24,MATCH($B224,[2]勋章!$G$7:$G$24,0)),INDEX([2]勋章!$S$7:$S$24,MATCH($B224,[2]勋章!$G$7:$G$24,0)))</f>
        <v>10215</v>
      </c>
      <c r="L224" s="37">
        <f t="array" ref="L224">INDEX([2]图纸掉落!$H$4:$H$38,MATCH(H224,[2]图纸掉落!$G$4:$G$38,0))</f>
        <v>22002</v>
      </c>
      <c r="M224" s="37">
        <f t="shared" si="219"/>
        <v>15</v>
      </c>
      <c r="N224" s="37">
        <f t="shared" si="215"/>
        <v>15</v>
      </c>
      <c r="O224" s="47">
        <f>INDEX([1]英雄界面!$J$4:$J$41,MATCH(A224,[1]英雄界面!$A$4:$A$41,0))/2</f>
        <v>1</v>
      </c>
      <c r="P224" s="37">
        <f t="shared" si="216"/>
        <v>1.2</v>
      </c>
      <c r="Q224" s="37">
        <f>INT(INDEX([1]等级属性!B$4:B$203,MATCH($AC224,[1]等级属性!$A$4:$A$203,0))*V224/10000)</f>
        <v>144</v>
      </c>
      <c r="R224" s="37">
        <f>INT(INDEX([1]等级属性!C$4:C$203,MATCH($AC224,[1]等级属性!$A$4:$A$203,0))*W224/10000)</f>
        <v>428</v>
      </c>
      <c r="S224" s="37">
        <f>INT(INDEX([1]等级属性!D$4:D$203,MATCH($AC224,[1]等级属性!$A$4:$A$203,0))*X224/10000)</f>
        <v>758</v>
      </c>
      <c r="T224" s="37">
        <f>INT(INDEX([1]等级属性!E$4:E$203,MATCH($AC224,[1]等级属性!$A$4:$A$203,0))*Y224/10000)</f>
        <v>79</v>
      </c>
      <c r="U224" s="37"/>
      <c r="V224" s="37">
        <f t="array" ref="V224">INDEX(单位特点规划!D$2:D$37,MATCH($A224,单位特点规划!$A$2:$A$37,0))</f>
        <v>5100</v>
      </c>
      <c r="W224" s="37">
        <f t="array" ref="W224">INDEX(单位特点规划!E$2:E$37,MATCH($A224,单位特点规划!$A$2:$A$37,0))</f>
        <v>15100</v>
      </c>
      <c r="X224" s="37">
        <f t="array" ref="X224">INDEX(单位特点规划!F$2:F$37,MATCH($A224,单位特点规划!$A$2:$A$37,0))</f>
        <v>8900</v>
      </c>
      <c r="Y224" s="37">
        <f t="array" ref="Y224">INDEX(单位特点规划!G$2:G$37,MATCH($A224,单位特点规划!$A$2:$A$37,0))</f>
        <v>4100</v>
      </c>
      <c r="Z224" s="37"/>
      <c r="AA224" s="37">
        <f t="shared" ref="AA224" si="224">1/0.3</f>
        <v>3.3333333333333299</v>
      </c>
      <c r="AB224" s="37">
        <f>INT(INDEX([3]进阶属性!$C$2:$C$19,MATCH(B224,[3]进阶属性!$A$2:$A$19,0))/2*AH224)</f>
        <v>852</v>
      </c>
      <c r="AC224" s="37">
        <f t="shared" si="217"/>
        <v>40</v>
      </c>
      <c r="AD224" s="37">
        <f>INT((INDEX([3]标准单位!$J$2:$J$201,MATCH($AC224,[3]标准单位!$A$2:$A$201,0))*AE224)/(1-AE224))</f>
        <v>0</v>
      </c>
      <c r="AE224" s="37">
        <f t="shared" si="218"/>
        <v>0</v>
      </c>
      <c r="AF224" s="83">
        <f>AG224/AG$8</f>
        <v>0.48977771057008901</v>
      </c>
      <c r="AG224" s="37">
        <f t="shared" si="199"/>
        <v>154.23333333333301</v>
      </c>
      <c r="AH224" s="37">
        <f t="array" ref="AH224">INDEX([4]Sheet1!H$2:H$36,MATCH($H224,[4]Sheet1!$A$2:$A$36,0))</f>
        <v>2</v>
      </c>
      <c r="AI224">
        <f>INDEX([4]Sheet1!T$2:T$36,MATCH($H224,[4]Sheet1!$A$2:$A$36,0))</f>
        <v>0</v>
      </c>
      <c r="AJ224">
        <f>INDEX([4]Sheet1!U$2:U$36,MATCH($H224,[4]Sheet1!$A$2:$A$36,0))</f>
        <v>7.2</v>
      </c>
      <c r="AK224">
        <f>INDEX([4]Sheet1!V$2:V$36,MATCH($H224,[4]Sheet1!$A$2:$A$36,0))</f>
        <v>0</v>
      </c>
      <c r="AL224">
        <f>INDEX([4]Sheet1!W$2:W$36,MATCH($H224,[4]Sheet1!$A$2:$A$36,0))</f>
        <v>13.8888888888889</v>
      </c>
      <c r="AM224" s="2">
        <f>INDEX([4]Sheet1!N$2:N$36,MATCH($H224,[4]Sheet1!$A$2:$A$36,0))</f>
        <v>3600</v>
      </c>
      <c r="AN224" s="2" t="str">
        <f>INDEX([4]Sheet1!O$2:O$36,MATCH($H224,[4]Sheet1!$A$2:$A$36,0))</f>
        <v/>
      </c>
    </row>
    <row r="225" spans="1:40" ht="14.25">
      <c r="A225" s="11">
        <v>2002</v>
      </c>
      <c r="B225" s="78">
        <v>6</v>
      </c>
      <c r="C225" s="78" t="str">
        <f t="shared" si="194"/>
        <v>{10216,20},{22002,16}</v>
      </c>
      <c r="D225" s="78">
        <v>250000</v>
      </c>
      <c r="E225" s="79">
        <v>43</v>
      </c>
      <c r="F225" s="78" t="str">
        <f t="shared" si="195"/>
        <v>{1,957},{2,182},{3,541},{6,101}</v>
      </c>
      <c r="G225" s="78">
        <f t="shared" ref="G225:G234" si="225">1</f>
        <v>1</v>
      </c>
      <c r="H225" s="11" t="s">
        <v>249</v>
      </c>
      <c r="I225" s="37">
        <f t="array" ref="I225">INDEX([1]英雄界面!$I$4:$I$41,MATCH(A225,[1]英雄界面!$A$4:$A$41,0))</f>
        <v>25</v>
      </c>
      <c r="J225" s="68">
        <f t="shared" si="221"/>
        <v>2</v>
      </c>
      <c r="K225" s="37">
        <f>CHOOSE(J225,INDEX([2]勋章!$I$7:$I$24,MATCH($B225,[2]勋章!$G$7:$G$24,0)),INDEX([2]勋章!$M$7:$M$24,MATCH($B225,[2]勋章!$G$7:$G$24,0)),INDEX([2]勋章!$P$7:$P$24,MATCH($B225,[2]勋章!$G$7:$G$24,0)),INDEX([2]勋章!$S$7:$S$24,MATCH($B225,[2]勋章!$G$7:$G$24,0)))</f>
        <v>10216</v>
      </c>
      <c r="L225" s="37">
        <f t="array" ref="L225">INDEX([2]图纸掉落!$H$4:$H$38,MATCH(H225,[2]图纸掉落!$G$4:$G$38,0))</f>
        <v>22002</v>
      </c>
      <c r="M225" s="37">
        <f t="shared" si="219"/>
        <v>20</v>
      </c>
      <c r="N225" s="37">
        <f t="shared" si="215"/>
        <v>16</v>
      </c>
      <c r="O225" s="47">
        <f>INDEX([1]英雄界面!$J$4:$J$41,MATCH(A225,[1]英雄界面!$A$4:$A$41,0))/2</f>
        <v>1</v>
      </c>
      <c r="P225" s="37">
        <f t="shared" si="216"/>
        <v>1.1000000000000001</v>
      </c>
      <c r="Q225" s="37">
        <f>INT(INDEX([1]等级属性!B$4:B$203,MATCH($AC225,[1]等级属性!$A$4:$A$203,0))*V225/10000)</f>
        <v>166</v>
      </c>
      <c r="R225" s="37">
        <f>INT(INDEX([1]等级属性!C$4:C$203,MATCH($AC225,[1]等级属性!$A$4:$A$203,0))*W225/10000)</f>
        <v>492</v>
      </c>
      <c r="S225" s="37">
        <f>INT(INDEX([1]等级属性!D$4:D$203,MATCH($AC225,[1]等级属性!$A$4:$A$203,0))*X225/10000)</f>
        <v>870</v>
      </c>
      <c r="T225" s="37">
        <f>INT(INDEX([1]等级属性!E$4:E$203,MATCH($AC225,[1]等级属性!$A$4:$A$203,0))*Y225/10000)</f>
        <v>92</v>
      </c>
      <c r="U225" s="37"/>
      <c r="V225" s="37">
        <f t="array" ref="V225">INDEX(单位特点规划!D$2:D$37,MATCH($A225,单位特点规划!$A$2:$A$37,0))</f>
        <v>5100</v>
      </c>
      <c r="W225" s="37">
        <f t="array" ref="W225">INDEX(单位特点规划!E$2:E$37,MATCH($A225,单位特点规划!$A$2:$A$37,0))</f>
        <v>15100</v>
      </c>
      <c r="X225" s="37">
        <f t="array" ref="X225">INDEX(单位特点规划!F$2:F$37,MATCH($A225,单位特点规划!$A$2:$A$37,0))</f>
        <v>8900</v>
      </c>
      <c r="Y225" s="37">
        <f t="array" ref="Y225">INDEX(单位特点规划!G$2:G$37,MATCH($A225,单位特点规划!$A$2:$A$37,0))</f>
        <v>4100</v>
      </c>
      <c r="Z225" s="37"/>
      <c r="AA225" s="37">
        <f t="shared" ref="AA225:AA230" si="226">1/0.3</f>
        <v>3.3333333333333299</v>
      </c>
      <c r="AB225" s="37">
        <f>INT(INDEX([3]进阶属性!$C$2:$C$19,MATCH(B225,[3]进阶属性!$A$2:$A$19,0))/2*AH225)</f>
        <v>1107</v>
      </c>
      <c r="AC225" s="37">
        <f t="shared" si="217"/>
        <v>45</v>
      </c>
      <c r="AD225" s="37">
        <f>INT((INDEX([3]标准单位!$J$2:$J$201,MATCH($AC225,[3]标准单位!$A$2:$A$201,0))*AE225)/(1-AE225))</f>
        <v>0</v>
      </c>
      <c r="AE225" s="37">
        <f t="shared" ref="AE225:AE234" si="227">0</f>
        <v>0</v>
      </c>
      <c r="AF225" s="83">
        <f>AG225/AG$9</f>
        <v>0.48987532791128202</v>
      </c>
      <c r="AG225" s="37">
        <f t="shared" si="199"/>
        <v>177.25555555555599</v>
      </c>
      <c r="AH225" s="37">
        <f t="array" ref="AH225">INDEX([4]Sheet1!H$2:H$36,MATCH($H225,[4]Sheet1!$A$2:$A$36,0))</f>
        <v>2</v>
      </c>
      <c r="AI225">
        <f>INDEX([4]Sheet1!T$2:T$36,MATCH($H225,[4]Sheet1!$A$2:$A$36,0))</f>
        <v>0</v>
      </c>
      <c r="AJ225">
        <f>INDEX([4]Sheet1!U$2:U$36,MATCH($H225,[4]Sheet1!$A$2:$A$36,0))</f>
        <v>7.2</v>
      </c>
      <c r="AK225">
        <f>INDEX([4]Sheet1!V$2:V$36,MATCH($H225,[4]Sheet1!$A$2:$A$36,0))</f>
        <v>0</v>
      </c>
      <c r="AL225">
        <f>INDEX([4]Sheet1!W$2:W$36,MATCH($H225,[4]Sheet1!$A$2:$A$36,0))</f>
        <v>13.8888888888889</v>
      </c>
      <c r="AM225" s="2">
        <f>INDEX([4]Sheet1!N$2:N$36,MATCH($H225,[4]Sheet1!$A$2:$A$36,0))</f>
        <v>3600</v>
      </c>
      <c r="AN225" s="2" t="str">
        <f>INDEX([4]Sheet1!O$2:O$36,MATCH($H225,[4]Sheet1!$A$2:$A$36,0))</f>
        <v/>
      </c>
    </row>
    <row r="226" spans="1:40" ht="14.25">
      <c r="A226" s="11">
        <v>2002</v>
      </c>
      <c r="B226" s="78">
        <v>7</v>
      </c>
      <c r="C226" s="78" t="str">
        <f t="shared" si="194"/>
        <v>{10217,22},{22002,26}</v>
      </c>
      <c r="D226" s="78">
        <v>300000</v>
      </c>
      <c r="E226" s="79">
        <v>48</v>
      </c>
      <c r="F226" s="78" t="str">
        <f t="shared" si="195"/>
        <v>{1,985},{2,188},{3,557},{6,104}</v>
      </c>
      <c r="G226" s="78">
        <f t="shared" si="225"/>
        <v>1</v>
      </c>
      <c r="H226" s="11" t="s">
        <v>249</v>
      </c>
      <c r="I226" s="37">
        <f t="array" ref="I226">INDEX([1]英雄界面!$I$4:$I$41,MATCH(A226,[1]英雄界面!$A$4:$A$41,0))</f>
        <v>25</v>
      </c>
      <c r="J226" s="68">
        <f t="shared" si="221"/>
        <v>2</v>
      </c>
      <c r="K226" s="37">
        <f>CHOOSE(J226,INDEX([2]勋章!$I$7:$I$24,MATCH($B226,[2]勋章!$G$7:$G$24,0)),INDEX([2]勋章!$M$7:$M$24,MATCH($B226,[2]勋章!$G$7:$G$24,0)),INDEX([2]勋章!$P$7:$P$24,MATCH($B226,[2]勋章!$G$7:$G$24,0)),INDEX([2]勋章!$S$7:$S$24,MATCH($B226,[2]勋章!$G$7:$G$24,0)))</f>
        <v>10217</v>
      </c>
      <c r="L226" s="37">
        <f t="array" ref="L226">INDEX([2]图纸掉落!$H$4:$H$38,MATCH(H226,[2]图纸掉落!$G$4:$G$38,0))</f>
        <v>22002</v>
      </c>
      <c r="M226" s="37">
        <f t="shared" si="219"/>
        <v>22</v>
      </c>
      <c r="N226" s="37">
        <f t="shared" si="215"/>
        <v>26</v>
      </c>
      <c r="O226" s="47">
        <f>INDEX([1]英雄界面!$J$4:$J$41,MATCH(A226,[1]英雄界面!$A$4:$A$41,0))/2</f>
        <v>1</v>
      </c>
      <c r="P226" s="37">
        <f t="shared" si="216"/>
        <v>1</v>
      </c>
      <c r="Q226" s="37">
        <f>INT(INDEX([1]等级属性!B$4:B$203,MATCH($AC226,[1]等级属性!$A$4:$A$203,0))*V226/10000)</f>
        <v>188</v>
      </c>
      <c r="R226" s="37">
        <f>INT(INDEX([1]等级属性!C$4:C$203,MATCH($AC226,[1]等级属性!$A$4:$A$203,0))*W226/10000)</f>
        <v>557</v>
      </c>
      <c r="S226" s="37">
        <f>INT(INDEX([1]等级属性!D$4:D$203,MATCH($AC226,[1]等级属性!$A$4:$A$203,0))*X226/10000)</f>
        <v>985</v>
      </c>
      <c r="T226" s="37">
        <f>INT(INDEX([1]等级属性!E$4:E$203,MATCH($AC226,[1]等级属性!$A$4:$A$203,0))*Y226/10000)</f>
        <v>104</v>
      </c>
      <c r="U226" s="37"/>
      <c r="V226" s="37">
        <f t="array" ref="V226">INDEX(单位特点规划!D$2:D$37,MATCH($A226,单位特点规划!$A$2:$A$37,0))</f>
        <v>5100</v>
      </c>
      <c r="W226" s="37">
        <f t="array" ref="W226">INDEX(单位特点规划!E$2:E$37,MATCH($A226,单位特点规划!$A$2:$A$37,0))</f>
        <v>15100</v>
      </c>
      <c r="X226" s="37">
        <f t="array" ref="X226">INDEX(单位特点规划!F$2:F$37,MATCH($A226,单位特点规划!$A$2:$A$37,0))</f>
        <v>8900</v>
      </c>
      <c r="Y226" s="37">
        <f t="array" ref="Y226">INDEX(单位特点规划!G$2:G$37,MATCH($A226,单位特点规划!$A$2:$A$37,0))</f>
        <v>4100</v>
      </c>
      <c r="Z226" s="37"/>
      <c r="AA226" s="37">
        <f t="shared" si="226"/>
        <v>3.3333333333333299</v>
      </c>
      <c r="AB226" s="37">
        <f>INT(INDEX([3]进阶属性!$C$2:$C$19,MATCH(B226,[3]进阶属性!$A$2:$A$19,0))/2*AH226)</f>
        <v>1437</v>
      </c>
      <c r="AC226" s="37">
        <f t="shared" si="217"/>
        <v>50</v>
      </c>
      <c r="AD226" s="37">
        <f>INT((INDEX([3]标准单位!$J$2:$J$201,MATCH($AC226,[3]标准单位!$A$2:$A$201,0))*AE226)/(1-AE226))</f>
        <v>0</v>
      </c>
      <c r="AE226" s="37">
        <f t="shared" si="227"/>
        <v>0</v>
      </c>
      <c r="AF226" s="83">
        <f>AG226/AG$10</f>
        <v>0.48986763999318</v>
      </c>
      <c r="AG226" s="37">
        <f t="shared" si="199"/>
        <v>200.677777777778</v>
      </c>
      <c r="AH226" s="37">
        <f t="array" ref="AH226">INDEX([4]Sheet1!H$2:H$36,MATCH($H226,[4]Sheet1!$A$2:$A$36,0))</f>
        <v>2</v>
      </c>
      <c r="AI226">
        <f>INDEX([4]Sheet1!T$2:T$36,MATCH($H226,[4]Sheet1!$A$2:$A$36,0))</f>
        <v>0</v>
      </c>
      <c r="AJ226">
        <f>INDEX([4]Sheet1!U$2:U$36,MATCH($H226,[4]Sheet1!$A$2:$A$36,0))</f>
        <v>7.2</v>
      </c>
      <c r="AK226">
        <f>INDEX([4]Sheet1!V$2:V$36,MATCH($H226,[4]Sheet1!$A$2:$A$36,0))</f>
        <v>0</v>
      </c>
      <c r="AL226">
        <f>INDEX([4]Sheet1!W$2:W$36,MATCH($H226,[4]Sheet1!$A$2:$A$36,0))</f>
        <v>13.8888888888889</v>
      </c>
      <c r="AM226" s="2">
        <f>INDEX([4]Sheet1!N$2:N$36,MATCH($H226,[4]Sheet1!$A$2:$A$36,0))</f>
        <v>3600</v>
      </c>
      <c r="AN226" s="2" t="str">
        <f>INDEX([4]Sheet1!O$2:O$36,MATCH($H226,[4]Sheet1!$A$2:$A$36,0))</f>
        <v/>
      </c>
    </row>
    <row r="227" spans="1:40" ht="14.25">
      <c r="A227" s="11">
        <v>2002</v>
      </c>
      <c r="B227" s="78">
        <v>8</v>
      </c>
      <c r="C227" s="78" t="str">
        <f t="shared" si="194"/>
        <v>{10218,25},{22002,29}</v>
      </c>
      <c r="D227" s="78">
        <v>350000</v>
      </c>
      <c r="E227" s="79">
        <v>53</v>
      </c>
      <c r="F227" s="78" t="str">
        <f t="shared" si="195"/>
        <v>{1,1132},{2,216},{3,640},{6,120}</v>
      </c>
      <c r="G227" s="78">
        <f t="shared" si="225"/>
        <v>1</v>
      </c>
      <c r="H227" s="11" t="s">
        <v>249</v>
      </c>
      <c r="I227" s="37">
        <f t="array" ref="I227">INDEX([1]英雄界面!$I$4:$I$41,MATCH(A227,[1]英雄界面!$A$4:$A$41,0))</f>
        <v>25</v>
      </c>
      <c r="J227" s="68">
        <f t="shared" si="221"/>
        <v>2</v>
      </c>
      <c r="K227" s="37">
        <f>CHOOSE(J227,INDEX([2]勋章!$I$7:$I$24,MATCH($B227,[2]勋章!$G$7:$G$24,0)),INDEX([2]勋章!$M$7:$M$24,MATCH($B227,[2]勋章!$G$7:$G$24,0)),INDEX([2]勋章!$P$7:$P$24,MATCH($B227,[2]勋章!$G$7:$G$24,0)),INDEX([2]勋章!$S$7:$S$24,MATCH($B227,[2]勋章!$G$7:$G$24,0)))</f>
        <v>10218</v>
      </c>
      <c r="L227" s="37">
        <f t="array" ref="L227">INDEX([2]图纸掉落!$H$4:$H$38,MATCH(H227,[2]图纸掉落!$G$4:$G$38,0))</f>
        <v>22002</v>
      </c>
      <c r="M227" s="37">
        <f t="shared" si="219"/>
        <v>25</v>
      </c>
      <c r="N227" s="37">
        <f t="shared" si="215"/>
        <v>29</v>
      </c>
      <c r="O227" s="47">
        <f>INDEX([1]英雄界面!$J$4:$J$41,MATCH(A227,[1]英雄界面!$A$4:$A$41,0))/2</f>
        <v>1</v>
      </c>
      <c r="P227" s="37">
        <f t="shared" si="216"/>
        <v>1</v>
      </c>
      <c r="Q227" s="37">
        <f>INT(INDEX([1]等级属性!B$4:B$203,MATCH($AC227,[1]等级属性!$A$4:$A$203,0))*V227/10000)</f>
        <v>216</v>
      </c>
      <c r="R227" s="37">
        <f>INT(INDEX([1]等级属性!C$4:C$203,MATCH($AC227,[1]等级属性!$A$4:$A$203,0))*W227/10000)</f>
        <v>640</v>
      </c>
      <c r="S227" s="37">
        <f>INT(INDEX([1]等级属性!D$4:D$203,MATCH($AC227,[1]等级属性!$A$4:$A$203,0))*X227/10000)</f>
        <v>1132</v>
      </c>
      <c r="T227" s="37">
        <f>INT(INDEX([1]等级属性!E$4:E$203,MATCH($AC227,[1]等级属性!$A$4:$A$203,0))*Y227/10000)</f>
        <v>120</v>
      </c>
      <c r="U227" s="37"/>
      <c r="V227" s="37">
        <f t="array" ref="V227">INDEX(单位特点规划!D$2:D$37,MATCH($A227,单位特点规划!$A$2:$A$37,0))</f>
        <v>5100</v>
      </c>
      <c r="W227" s="37">
        <f t="array" ref="W227">INDEX(单位特点规划!E$2:E$37,MATCH($A227,单位特点规划!$A$2:$A$37,0))</f>
        <v>15100</v>
      </c>
      <c r="X227" s="37">
        <f t="array" ref="X227">INDEX(单位特点规划!F$2:F$37,MATCH($A227,单位特点规划!$A$2:$A$37,0))</f>
        <v>8900</v>
      </c>
      <c r="Y227" s="37">
        <f t="array" ref="Y227">INDEX(单位特点规划!G$2:G$37,MATCH($A227,单位特点规划!$A$2:$A$37,0))</f>
        <v>4100</v>
      </c>
      <c r="Z227" s="37"/>
      <c r="AA227" s="37">
        <f t="shared" si="226"/>
        <v>3.3333333333333299</v>
      </c>
      <c r="AB227" s="37">
        <f>INT(INDEX([3]进阶属性!$C$2:$C$19,MATCH(B227,[3]进阶属性!$A$2:$A$19,0))/2*AH227)</f>
        <v>1866</v>
      </c>
      <c r="AC227" s="37">
        <f t="shared" si="217"/>
        <v>55</v>
      </c>
      <c r="AD227" s="37">
        <f>INT((INDEX([3]标准单位!$J$2:$J$201,MATCH($AC227,[3]标准单位!$A$2:$A$201,0))*AE227)/(1-AE227))</f>
        <v>0</v>
      </c>
      <c r="AE227" s="37">
        <f t="shared" si="227"/>
        <v>0</v>
      </c>
      <c r="AF227" s="83">
        <f>AG227/AG$11</f>
        <v>0.49002549265568701</v>
      </c>
      <c r="AG227" s="37">
        <f t="shared" si="199"/>
        <v>230.666666666667</v>
      </c>
      <c r="AH227" s="37">
        <f t="array" ref="AH227">INDEX([4]Sheet1!H$2:H$36,MATCH($H227,[4]Sheet1!$A$2:$A$36,0))</f>
        <v>2</v>
      </c>
      <c r="AI227">
        <f>INDEX([4]Sheet1!T$2:T$36,MATCH($H227,[4]Sheet1!$A$2:$A$36,0))</f>
        <v>0</v>
      </c>
      <c r="AJ227">
        <f>INDEX([4]Sheet1!U$2:U$36,MATCH($H227,[4]Sheet1!$A$2:$A$36,0))</f>
        <v>7.2</v>
      </c>
      <c r="AK227">
        <f>INDEX([4]Sheet1!V$2:V$36,MATCH($H227,[4]Sheet1!$A$2:$A$36,0))</f>
        <v>0</v>
      </c>
      <c r="AL227">
        <f>INDEX([4]Sheet1!W$2:W$36,MATCH($H227,[4]Sheet1!$A$2:$A$36,0))</f>
        <v>13.8888888888889</v>
      </c>
      <c r="AM227" s="2">
        <f>INDEX([4]Sheet1!N$2:N$36,MATCH($H227,[4]Sheet1!$A$2:$A$36,0))</f>
        <v>3600</v>
      </c>
      <c r="AN227" s="2" t="str">
        <f>INDEX([4]Sheet1!O$2:O$36,MATCH($H227,[4]Sheet1!$A$2:$A$36,0))</f>
        <v/>
      </c>
    </row>
    <row r="228" spans="1:40" ht="14.25">
      <c r="A228" s="11">
        <v>2002</v>
      </c>
      <c r="B228" s="78">
        <v>9</v>
      </c>
      <c r="C228" s="78" t="str">
        <f t="shared" si="194"/>
        <v>{10219,27},{22002,30}</v>
      </c>
      <c r="D228" s="78">
        <v>400000</v>
      </c>
      <c r="E228" s="79">
        <v>58</v>
      </c>
      <c r="F228" s="78" t="str">
        <f t="shared" si="195"/>
        <v>{1,1278},{2,244},{3,723},{6,135}</v>
      </c>
      <c r="G228" s="78">
        <f t="shared" si="225"/>
        <v>1</v>
      </c>
      <c r="H228" s="11" t="s">
        <v>249</v>
      </c>
      <c r="I228" s="37">
        <f t="array" ref="I228">INDEX([1]英雄界面!$I$4:$I$41,MATCH(A228,[1]英雄界面!$A$4:$A$41,0))</f>
        <v>25</v>
      </c>
      <c r="J228" s="68">
        <f t="shared" si="221"/>
        <v>2</v>
      </c>
      <c r="K228" s="37">
        <f>CHOOSE(J228,INDEX([2]勋章!$I$7:$I$24,MATCH($B228,[2]勋章!$G$7:$G$24,0)),INDEX([2]勋章!$M$7:$M$24,MATCH($B228,[2]勋章!$G$7:$G$24,0)),INDEX([2]勋章!$P$7:$P$24,MATCH($B228,[2]勋章!$G$7:$G$24,0)),INDEX([2]勋章!$S$7:$S$24,MATCH($B228,[2]勋章!$G$7:$G$24,0)))</f>
        <v>10219</v>
      </c>
      <c r="L228" s="37">
        <f t="array" ref="L228">INDEX([2]图纸掉落!$H$4:$H$38,MATCH(H228,[2]图纸掉落!$G$4:$G$38,0))</f>
        <v>22002</v>
      </c>
      <c r="M228" s="37">
        <f t="shared" si="219"/>
        <v>27</v>
      </c>
      <c r="N228" s="37">
        <f t="shared" si="215"/>
        <v>30</v>
      </c>
      <c r="O228" s="47">
        <f>INDEX([1]英雄界面!$J$4:$J$41,MATCH(A228,[1]英雄界面!$A$4:$A$41,0))/2</f>
        <v>1</v>
      </c>
      <c r="P228" s="37">
        <f t="shared" si="216"/>
        <v>1</v>
      </c>
      <c r="Q228" s="37">
        <f>INT(INDEX([1]等级属性!B$4:B$203,MATCH($AC228,[1]等级属性!$A$4:$A$203,0))*V228/10000)</f>
        <v>244</v>
      </c>
      <c r="R228" s="37">
        <f>INT(INDEX([1]等级属性!C$4:C$203,MATCH($AC228,[1]等级属性!$A$4:$A$203,0))*W228/10000)</f>
        <v>723</v>
      </c>
      <c r="S228" s="37">
        <f>INT(INDEX([1]等级属性!D$4:D$203,MATCH($AC228,[1]等级属性!$A$4:$A$203,0))*X228/10000)</f>
        <v>1278</v>
      </c>
      <c r="T228" s="37">
        <f>INT(INDEX([1]等级属性!E$4:E$203,MATCH($AC228,[1]等级属性!$A$4:$A$203,0))*Y228/10000)</f>
        <v>135</v>
      </c>
      <c r="U228" s="37"/>
      <c r="V228" s="37">
        <f t="array" ref="V228">INDEX(单位特点规划!D$2:D$37,MATCH($A228,单位特点规划!$A$2:$A$37,0))</f>
        <v>5100</v>
      </c>
      <c r="W228" s="37">
        <f t="array" ref="W228">INDEX(单位特点规划!E$2:E$37,MATCH($A228,单位特点规划!$A$2:$A$37,0))</f>
        <v>15100</v>
      </c>
      <c r="X228" s="37">
        <f t="array" ref="X228">INDEX(单位特点规划!F$2:F$37,MATCH($A228,单位特点规划!$A$2:$A$37,0))</f>
        <v>8900</v>
      </c>
      <c r="Y228" s="37">
        <f t="array" ref="Y228">INDEX(单位特点规划!G$2:G$37,MATCH($A228,单位特点规划!$A$2:$A$37,0))</f>
        <v>4100</v>
      </c>
      <c r="Z228" s="37"/>
      <c r="AA228" s="37">
        <f t="shared" si="226"/>
        <v>3.3333333333333299</v>
      </c>
      <c r="AB228" s="37">
        <f>INT(INDEX([3]进阶属性!$C$2:$C$19,MATCH(B228,[3]进阶属性!$A$2:$A$19,0))/2*AH228)</f>
        <v>2424</v>
      </c>
      <c r="AC228" s="37">
        <f t="shared" si="217"/>
        <v>60</v>
      </c>
      <c r="AD228" s="37">
        <f>INT((INDEX([3]标准单位!$J$2:$J$201,MATCH($AC228,[3]标准单位!$A$2:$A$201,0))*AE228)/(1-AE228))</f>
        <v>0</v>
      </c>
      <c r="AE228" s="37">
        <f t="shared" si="227"/>
        <v>0</v>
      </c>
      <c r="AF228" s="83">
        <f>AG228/AG$12</f>
        <v>0.48959741658981498</v>
      </c>
      <c r="AG228" s="37">
        <f t="shared" si="199"/>
        <v>260.38888888888903</v>
      </c>
      <c r="AH228" s="37">
        <f t="array" ref="AH228">INDEX([4]Sheet1!H$2:H$36,MATCH($H228,[4]Sheet1!$A$2:$A$36,0))</f>
        <v>2</v>
      </c>
      <c r="AI228">
        <f>INDEX([4]Sheet1!T$2:T$36,MATCH($H228,[4]Sheet1!$A$2:$A$36,0))</f>
        <v>0</v>
      </c>
      <c r="AJ228">
        <f>INDEX([4]Sheet1!U$2:U$36,MATCH($H228,[4]Sheet1!$A$2:$A$36,0))</f>
        <v>7.2</v>
      </c>
      <c r="AK228">
        <f>INDEX([4]Sheet1!V$2:V$36,MATCH($H228,[4]Sheet1!$A$2:$A$36,0))</f>
        <v>0</v>
      </c>
      <c r="AL228">
        <f>INDEX([4]Sheet1!W$2:W$36,MATCH($H228,[4]Sheet1!$A$2:$A$36,0))</f>
        <v>13.8888888888889</v>
      </c>
      <c r="AM228" s="2">
        <f>INDEX([4]Sheet1!N$2:N$36,MATCH($H228,[4]Sheet1!$A$2:$A$36,0))</f>
        <v>3600</v>
      </c>
      <c r="AN228" s="2" t="str">
        <f>INDEX([4]Sheet1!O$2:O$36,MATCH($H228,[4]Sheet1!$A$2:$A$36,0))</f>
        <v/>
      </c>
    </row>
    <row r="229" spans="1:40" ht="14.25">
      <c r="A229" s="11">
        <v>2002</v>
      </c>
      <c r="B229" s="78">
        <v>10</v>
      </c>
      <c r="C229" s="78" t="str">
        <f t="shared" si="194"/>
        <v>{10220,30},{22002,45}</v>
      </c>
      <c r="D229" s="78">
        <v>450000</v>
      </c>
      <c r="E229" s="79">
        <v>63</v>
      </c>
      <c r="F229" s="78" t="str">
        <f t="shared" si="195"/>
        <v>{1,1468},{2,280},{3,830},{6,156}</v>
      </c>
      <c r="G229" s="78">
        <f t="shared" si="225"/>
        <v>1</v>
      </c>
      <c r="H229" s="11" t="s">
        <v>249</v>
      </c>
      <c r="I229" s="37">
        <f t="array" ref="I229">INDEX([1]英雄界面!$I$4:$I$41,MATCH(A229,[1]英雄界面!$A$4:$A$41,0))</f>
        <v>25</v>
      </c>
      <c r="J229" s="68">
        <f t="shared" si="221"/>
        <v>2</v>
      </c>
      <c r="K229" s="37">
        <f>CHOOSE(J229,INDEX([2]勋章!$I$7:$I$24,MATCH($B229,[2]勋章!$G$7:$G$24,0)),INDEX([2]勋章!$M$7:$M$24,MATCH($B229,[2]勋章!$G$7:$G$24,0)),INDEX([2]勋章!$P$7:$P$24,MATCH($B229,[2]勋章!$G$7:$G$24,0)),INDEX([2]勋章!$S$7:$S$24,MATCH($B229,[2]勋章!$G$7:$G$24,0)))</f>
        <v>10220</v>
      </c>
      <c r="L229" s="37">
        <f t="array" ref="L229">INDEX([2]图纸掉落!$H$4:$H$38,MATCH(H229,[2]图纸掉落!$G$4:$G$38,0))</f>
        <v>22002</v>
      </c>
      <c r="M229" s="37">
        <f t="shared" si="219"/>
        <v>30</v>
      </c>
      <c r="N229" s="37">
        <f t="shared" si="215"/>
        <v>45</v>
      </c>
      <c r="O229" s="47">
        <f>INDEX([1]英雄界面!$J$4:$J$41,MATCH(A229,[1]英雄界面!$A$4:$A$41,0))/2</f>
        <v>1</v>
      </c>
      <c r="P229" s="37">
        <f t="shared" si="216"/>
        <v>1</v>
      </c>
      <c r="Q229" s="37">
        <f>INT(INDEX([1]等级属性!B$4:B$203,MATCH($AC229,[1]等级属性!$A$4:$A$203,0))*V229/10000)</f>
        <v>280</v>
      </c>
      <c r="R229" s="37">
        <f>INT(INDEX([1]等级属性!C$4:C$203,MATCH($AC229,[1]等级属性!$A$4:$A$203,0))*W229/10000)</f>
        <v>830</v>
      </c>
      <c r="S229" s="37">
        <f>INT(INDEX([1]等级属性!D$4:D$203,MATCH($AC229,[1]等级属性!$A$4:$A$203,0))*X229/10000)</f>
        <v>1468</v>
      </c>
      <c r="T229" s="37">
        <f>INT(INDEX([1]等级属性!E$4:E$203,MATCH($AC229,[1]等级属性!$A$4:$A$203,0))*Y229/10000)</f>
        <v>156</v>
      </c>
      <c r="U229" s="37"/>
      <c r="V229" s="37">
        <f t="array" ref="V229">INDEX(单位特点规划!D$2:D$37,MATCH($A229,单位特点规划!$A$2:$A$37,0))</f>
        <v>5100</v>
      </c>
      <c r="W229" s="37">
        <f t="array" ref="W229">INDEX(单位特点规划!E$2:E$37,MATCH($A229,单位特点规划!$A$2:$A$37,0))</f>
        <v>15100</v>
      </c>
      <c r="X229" s="37">
        <f t="array" ref="X229">INDEX(单位特点规划!F$2:F$37,MATCH($A229,单位特点规划!$A$2:$A$37,0))</f>
        <v>8900</v>
      </c>
      <c r="Y229" s="37">
        <f t="array" ref="Y229">INDEX(单位特点规划!G$2:G$37,MATCH($A229,单位特点规划!$A$2:$A$37,0))</f>
        <v>4100</v>
      </c>
      <c r="Z229" s="37"/>
      <c r="AA229" s="37">
        <f t="shared" si="226"/>
        <v>3.3333333333333299</v>
      </c>
      <c r="AB229" s="37">
        <f>INT(INDEX([3]进阶属性!$C$2:$C$19,MATCH(B229,[3]进阶属性!$A$2:$A$19,0))/2*AH229)</f>
        <v>3150</v>
      </c>
      <c r="AC229" s="37">
        <f t="shared" si="217"/>
        <v>65</v>
      </c>
      <c r="AD229" s="37">
        <f>INT((INDEX([3]标准单位!$J$2:$J$201,MATCH($AC229,[3]标准单位!$A$2:$A$201,0))*AE229)/(1-AE229))</f>
        <v>0</v>
      </c>
      <c r="AE229" s="37">
        <f t="shared" si="227"/>
        <v>0</v>
      </c>
      <c r="AF229" s="83">
        <f>AG229/AG$13</f>
        <v>0.48981098142560497</v>
      </c>
      <c r="AG229" s="37">
        <f t="shared" si="199"/>
        <v>299.15555555555602</v>
      </c>
      <c r="AH229" s="37">
        <f t="array" ref="AH229">INDEX([4]Sheet1!H$2:H$36,MATCH($H229,[4]Sheet1!$A$2:$A$36,0))</f>
        <v>2</v>
      </c>
      <c r="AI229">
        <f>INDEX([4]Sheet1!T$2:T$36,MATCH($H229,[4]Sheet1!$A$2:$A$36,0))</f>
        <v>0</v>
      </c>
      <c r="AJ229">
        <f>INDEX([4]Sheet1!U$2:U$36,MATCH($H229,[4]Sheet1!$A$2:$A$36,0))</f>
        <v>7.2</v>
      </c>
      <c r="AK229">
        <f>INDEX([4]Sheet1!V$2:V$36,MATCH($H229,[4]Sheet1!$A$2:$A$36,0))</f>
        <v>0</v>
      </c>
      <c r="AL229">
        <f>INDEX([4]Sheet1!W$2:W$36,MATCH($H229,[4]Sheet1!$A$2:$A$36,0))</f>
        <v>13.8888888888889</v>
      </c>
      <c r="AM229" s="2">
        <f>INDEX([4]Sheet1!N$2:N$36,MATCH($H229,[4]Sheet1!$A$2:$A$36,0))</f>
        <v>3600</v>
      </c>
      <c r="AN229" s="2" t="str">
        <f>INDEX([4]Sheet1!O$2:O$36,MATCH($H229,[4]Sheet1!$A$2:$A$36,0))</f>
        <v/>
      </c>
    </row>
    <row r="230" spans="1:40" ht="14.25">
      <c r="A230" s="11">
        <v>2002</v>
      </c>
      <c r="B230" s="78">
        <v>11</v>
      </c>
      <c r="C230" s="78" t="str">
        <f t="shared" si="194"/>
        <v>{10221,32},{22002,61}</v>
      </c>
      <c r="D230" s="78">
        <v>500000</v>
      </c>
      <c r="E230" s="79">
        <v>68</v>
      </c>
      <c r="F230" s="78" t="str">
        <f t="shared" si="195"/>
        <v>{1,1660},{2,317},{3,939},{6,176}</v>
      </c>
      <c r="G230" s="78">
        <f t="shared" si="225"/>
        <v>1</v>
      </c>
      <c r="H230" s="11" t="s">
        <v>249</v>
      </c>
      <c r="I230" s="37">
        <f t="array" ref="I230">INDEX([1]英雄界面!$I$4:$I$41,MATCH(A230,[1]英雄界面!$A$4:$A$41,0))</f>
        <v>25</v>
      </c>
      <c r="J230" s="68">
        <f t="shared" si="221"/>
        <v>2</v>
      </c>
      <c r="K230" s="37">
        <f>CHOOSE(J230,INDEX([2]勋章!$I$7:$I$24,MATCH($B230,[2]勋章!$G$7:$G$24,0)),INDEX([2]勋章!$M$7:$M$24,MATCH($B230,[2]勋章!$G$7:$G$24,0)),INDEX([2]勋章!$P$7:$P$24,MATCH($B230,[2]勋章!$G$7:$G$24,0)),INDEX([2]勋章!$S$7:$S$24,MATCH($B230,[2]勋章!$G$7:$G$24,0)))</f>
        <v>10221</v>
      </c>
      <c r="L230" s="37">
        <f t="array" ref="L230">INDEX([2]图纸掉落!$H$4:$H$38,MATCH(H230,[2]图纸掉落!$G$4:$G$38,0))</f>
        <v>22002</v>
      </c>
      <c r="M230" s="37">
        <f t="shared" si="219"/>
        <v>32</v>
      </c>
      <c r="N230" s="37">
        <f t="shared" si="215"/>
        <v>61</v>
      </c>
      <c r="O230" s="47">
        <f>INDEX([1]英雄界面!$J$4:$J$41,MATCH(A230,[1]英雄界面!$A$4:$A$41,0))/2</f>
        <v>1</v>
      </c>
      <c r="P230" s="37">
        <f t="shared" si="216"/>
        <v>1</v>
      </c>
      <c r="Q230" s="37">
        <f>INT(INDEX([1]等级属性!B$4:B$203,MATCH($AC230,[1]等级属性!$A$4:$A$203,0))*V230/10000)</f>
        <v>317</v>
      </c>
      <c r="R230" s="37">
        <f>INT(INDEX([1]等级属性!C$4:C$203,MATCH($AC230,[1]等级属性!$A$4:$A$203,0))*W230/10000)</f>
        <v>939</v>
      </c>
      <c r="S230" s="37">
        <f>INT(INDEX([1]等级属性!D$4:D$203,MATCH($AC230,[1]等级属性!$A$4:$A$203,0))*X230/10000)</f>
        <v>1660</v>
      </c>
      <c r="T230" s="37">
        <f>INT(INDEX([1]等级属性!E$4:E$203,MATCH($AC230,[1]等级属性!$A$4:$A$203,0))*Y230/10000)</f>
        <v>176</v>
      </c>
      <c r="U230" s="37"/>
      <c r="V230" s="37">
        <f t="array" ref="V230">INDEX(单位特点规划!D$2:D$37,MATCH($A230,单位特点规划!$A$2:$A$37,0))</f>
        <v>5100</v>
      </c>
      <c r="W230" s="37">
        <f t="array" ref="W230">INDEX(单位特点规划!E$2:E$37,MATCH($A230,单位特点规划!$A$2:$A$37,0))</f>
        <v>15100</v>
      </c>
      <c r="X230" s="37">
        <f t="array" ref="X230">INDEX(单位特点规划!F$2:F$37,MATCH($A230,单位特点规划!$A$2:$A$37,0))</f>
        <v>8900</v>
      </c>
      <c r="Y230" s="37">
        <f t="array" ref="Y230">INDEX(单位特点规划!G$2:G$37,MATCH($A230,单位特点规划!$A$2:$A$37,0))</f>
        <v>4100</v>
      </c>
      <c r="Z230" s="37"/>
      <c r="AA230" s="37">
        <f t="shared" si="226"/>
        <v>3.3333333333333299</v>
      </c>
      <c r="AB230" s="37">
        <f>INT(INDEX([3]进阶属性!$C$2:$C$19,MATCH(B230,[3]进阶属性!$A$2:$A$19,0))/2*AH230)</f>
        <v>4095</v>
      </c>
      <c r="AC230" s="37">
        <f t="shared" si="217"/>
        <v>70</v>
      </c>
      <c r="AD230" s="37">
        <f>INT((INDEX([3]标准单位!$J$2:$J$201,MATCH($AC230,[3]标准单位!$A$2:$A$201,0))*AE230)/(1-AE230))</f>
        <v>0</v>
      </c>
      <c r="AE230" s="37">
        <f t="shared" si="227"/>
        <v>0</v>
      </c>
      <c r="AF230" s="83">
        <f>AG230/AG$14</f>
        <v>0.48976803720964401</v>
      </c>
      <c r="AG230" s="37">
        <f t="shared" ref="AG230" si="228">(Q230/AM230*1000+IF(AN230&lt;&gt;"",R230/AN230*1000,0)+S230/3+T230/5)/AH230</f>
        <v>338.29444444444403</v>
      </c>
      <c r="AH230" s="37">
        <f t="array" ref="AH230">INDEX([4]Sheet1!H$2:H$36,MATCH($H230,[4]Sheet1!$A$2:$A$36,0))</f>
        <v>2</v>
      </c>
      <c r="AI230">
        <f>INDEX([4]Sheet1!T$2:T$36,MATCH($H230,[4]Sheet1!$A$2:$A$36,0))</f>
        <v>0</v>
      </c>
      <c r="AJ230">
        <f>INDEX([4]Sheet1!U$2:U$36,MATCH($H230,[4]Sheet1!$A$2:$A$36,0))</f>
        <v>7.2</v>
      </c>
      <c r="AK230">
        <f>INDEX([4]Sheet1!V$2:V$36,MATCH($H230,[4]Sheet1!$A$2:$A$36,0))</f>
        <v>0</v>
      </c>
      <c r="AL230">
        <f>INDEX([4]Sheet1!W$2:W$36,MATCH($H230,[4]Sheet1!$A$2:$A$36,0))</f>
        <v>13.8888888888889</v>
      </c>
      <c r="AM230" s="2">
        <f>INDEX([4]Sheet1!N$2:N$36,MATCH($H230,[4]Sheet1!$A$2:$A$36,0))</f>
        <v>3600</v>
      </c>
      <c r="AN230" s="2" t="str">
        <f>INDEX([4]Sheet1!O$2:O$36,MATCH($H230,[4]Sheet1!$A$2:$A$36,0))</f>
        <v/>
      </c>
    </row>
    <row r="231" spans="1:40" ht="14.25">
      <c r="A231" s="11">
        <v>2002</v>
      </c>
      <c r="B231" s="78">
        <v>12</v>
      </c>
      <c r="C231" s="78" t="str">
        <f t="shared" si="194"/>
        <v>{10222,35},{22002,66}</v>
      </c>
      <c r="D231" s="78">
        <v>550000</v>
      </c>
      <c r="E231" s="79">
        <v>73</v>
      </c>
      <c r="F231" s="78" t="str">
        <f t="shared" si="195"/>
        <v>{1,1909},{2,364},{3,1079},{6,202}</v>
      </c>
      <c r="G231" s="78">
        <f t="shared" si="225"/>
        <v>1</v>
      </c>
      <c r="H231" s="11" t="s">
        <v>249</v>
      </c>
      <c r="I231" s="37">
        <f t="array" ref="I231">INDEX([1]英雄界面!$I$4:$I$41,MATCH(A231,[1]英雄界面!$A$4:$A$41,0))</f>
        <v>25</v>
      </c>
      <c r="J231" s="68">
        <f t="shared" si="221"/>
        <v>2</v>
      </c>
      <c r="K231" s="37">
        <f>CHOOSE(J231,INDEX([2]勋章!$I$7:$I$24,MATCH($B231,[2]勋章!$G$7:$G$24,0)),INDEX([2]勋章!$M$7:$M$24,MATCH($B231,[2]勋章!$G$7:$G$24,0)),INDEX([2]勋章!$P$7:$P$24,MATCH($B231,[2]勋章!$G$7:$G$24,0)),INDEX([2]勋章!$S$7:$S$24,MATCH($B231,[2]勋章!$G$7:$G$24,0)))</f>
        <v>10222</v>
      </c>
      <c r="L231" s="37">
        <f t="array" ref="L231">INDEX([2]图纸掉落!$H$4:$H$38,MATCH(H231,[2]图纸掉落!$G$4:$G$38,0))</f>
        <v>22002</v>
      </c>
      <c r="M231" s="37">
        <f t="shared" si="219"/>
        <v>35</v>
      </c>
      <c r="N231" s="37">
        <f t="shared" si="215"/>
        <v>66</v>
      </c>
      <c r="O231" s="47">
        <f>INDEX([1]英雄界面!$J$4:$J$41,MATCH(A231,[1]英雄界面!$A$4:$A$41,0))/2</f>
        <v>1</v>
      </c>
      <c r="P231" s="37">
        <f t="shared" si="216"/>
        <v>1</v>
      </c>
      <c r="Q231" s="37">
        <f>INT(INDEX([1]等级属性!B$4:B$203,MATCH($AC231,[1]等级属性!$A$4:$A$203,0))*V231/10000)</f>
        <v>364</v>
      </c>
      <c r="R231" s="37">
        <f>INT(INDEX([1]等级属性!C$4:C$203,MATCH($AC231,[1]等级属性!$A$4:$A$203,0))*W231/10000)</f>
        <v>1079</v>
      </c>
      <c r="S231" s="37">
        <f>INT(INDEX([1]等级属性!D$4:D$203,MATCH($AC231,[1]等级属性!$A$4:$A$203,0))*X231/10000)</f>
        <v>1909</v>
      </c>
      <c r="T231" s="37">
        <f>INT(INDEX([1]等级属性!E$4:E$203,MATCH($AC231,[1]等级属性!$A$4:$A$203,0))*Y231/10000)</f>
        <v>202</v>
      </c>
      <c r="U231" s="37"/>
      <c r="V231" s="37">
        <f t="array" ref="V231">INDEX(单位特点规划!D$2:D$37,MATCH($A231,单位特点规划!$A$2:$A$37,0))</f>
        <v>5100</v>
      </c>
      <c r="W231" s="37">
        <f t="array" ref="W231">INDEX(单位特点规划!E$2:E$37,MATCH($A231,单位特点规划!$A$2:$A$37,0))</f>
        <v>15100</v>
      </c>
      <c r="X231" s="37">
        <f t="array" ref="X231">INDEX(单位特点规划!F$2:F$37,MATCH($A231,单位特点规划!$A$2:$A$37,0))</f>
        <v>8900</v>
      </c>
      <c r="Y231" s="37">
        <f t="array" ref="Y231">INDEX(单位特点规划!G$2:G$37,MATCH($A231,单位特点规划!$A$2:$A$37,0))</f>
        <v>4100</v>
      </c>
      <c r="Z231" s="37"/>
      <c r="AA231" s="37">
        <f t="shared" ref="AA231" si="229">1/0.3</f>
        <v>3.3333333333333299</v>
      </c>
      <c r="AB231" s="37">
        <f>INT(INDEX([3]进阶属性!$C$2:$C$19,MATCH(B231,[3]进阶属性!$A$2:$A$19,0))/2*AH231)</f>
        <v>5322</v>
      </c>
      <c r="AC231" s="37">
        <f t="shared" si="217"/>
        <v>75</v>
      </c>
      <c r="AD231" s="37">
        <f>INT((INDEX([3]标准单位!$J$2:$J$201,MATCH($AC231,[3]标准单位!$A$2:$A$201,0))*AE231)/(1-AE231))</f>
        <v>0</v>
      </c>
      <c r="AE231" s="37">
        <f t="shared" si="227"/>
        <v>0</v>
      </c>
      <c r="AF231" s="83">
        <f>AG231/AG$15</f>
        <v>0.48991462219822801</v>
      </c>
      <c r="AG231" s="37">
        <f t="shared" ref="AG231" si="230">(Q231/AM231*1000+IF(AN231&lt;&gt;"",R231/AN231*1000,0)+S231/3+T231/5)/AH231</f>
        <v>388.92222222222199</v>
      </c>
      <c r="AH231" s="37">
        <f t="array" ref="AH231">INDEX([4]Sheet1!H$2:H$36,MATCH($H231,[4]Sheet1!$A$2:$A$36,0))</f>
        <v>2</v>
      </c>
      <c r="AI231">
        <f>INDEX([4]Sheet1!T$2:T$36,MATCH($H231,[4]Sheet1!$A$2:$A$36,0))</f>
        <v>0</v>
      </c>
      <c r="AJ231">
        <f>INDEX([4]Sheet1!U$2:U$36,MATCH($H231,[4]Sheet1!$A$2:$A$36,0))</f>
        <v>7.2</v>
      </c>
      <c r="AK231">
        <f>INDEX([4]Sheet1!V$2:V$36,MATCH($H231,[4]Sheet1!$A$2:$A$36,0))</f>
        <v>0</v>
      </c>
      <c r="AL231">
        <f>INDEX([4]Sheet1!W$2:W$36,MATCH($H231,[4]Sheet1!$A$2:$A$36,0))</f>
        <v>13.8888888888889</v>
      </c>
      <c r="AM231" s="2">
        <f>INDEX([4]Sheet1!N$2:N$36,MATCH($H231,[4]Sheet1!$A$2:$A$36,0))</f>
        <v>3600</v>
      </c>
      <c r="AN231" s="2" t="str">
        <f>INDEX([4]Sheet1!O$2:O$36,MATCH($H231,[4]Sheet1!$A$2:$A$36,0))</f>
        <v/>
      </c>
    </row>
    <row r="232" spans="1:40" ht="14.25">
      <c r="A232" s="11">
        <v>2002</v>
      </c>
      <c r="B232" s="78">
        <v>13</v>
      </c>
      <c r="C232" s="78" t="str">
        <f t="shared" si="194"/>
        <v>{10223,37},{22002,70}</v>
      </c>
      <c r="D232" s="78">
        <v>600000</v>
      </c>
      <c r="E232" s="79">
        <v>78</v>
      </c>
      <c r="F232" s="78" t="str">
        <f t="shared" si="195"/>
        <v>{1,2157},{2,412},{3,1220},{6,229}</v>
      </c>
      <c r="G232" s="78">
        <f t="shared" si="225"/>
        <v>1</v>
      </c>
      <c r="H232" s="11" t="s">
        <v>249</v>
      </c>
      <c r="I232" s="37">
        <f t="array" ref="I232">INDEX([1]英雄界面!$I$4:$I$41,MATCH(A232,[1]英雄界面!$A$4:$A$41,0))</f>
        <v>25</v>
      </c>
      <c r="J232" s="68">
        <f t="shared" ref="J232:J237" si="231">2</f>
        <v>2</v>
      </c>
      <c r="K232" s="37">
        <f>CHOOSE(J232,INDEX([2]勋章!$I$7:$I$24,MATCH($B232,[2]勋章!$G$7:$G$24,0)),INDEX([2]勋章!$M$7:$M$24,MATCH($B232,[2]勋章!$G$7:$G$24,0)),INDEX([2]勋章!$P$7:$P$24,MATCH($B232,[2]勋章!$G$7:$G$24,0)),INDEX([2]勋章!$S$7:$S$24,MATCH($B232,[2]勋章!$G$7:$G$24,0)))</f>
        <v>10223</v>
      </c>
      <c r="L232" s="37">
        <f t="array" ref="L232">INDEX([2]图纸掉落!$H$4:$H$38,MATCH(H232,[2]图纸掉落!$G$4:$G$38,0))</f>
        <v>22002</v>
      </c>
      <c r="M232" s="37">
        <f t="shared" si="219"/>
        <v>37</v>
      </c>
      <c r="N232" s="37">
        <f t="shared" si="215"/>
        <v>70</v>
      </c>
      <c r="O232" s="47">
        <f>INDEX([1]英雄界面!$J$4:$J$41,MATCH(A232,[1]英雄界面!$A$4:$A$41,0))/2</f>
        <v>1</v>
      </c>
      <c r="P232" s="37">
        <f t="shared" si="216"/>
        <v>1</v>
      </c>
      <c r="Q232" s="37">
        <f>INT(INDEX([1]等级属性!B$4:B$203,MATCH($AC232,[1]等级属性!$A$4:$A$203,0))*V232/10000)</f>
        <v>412</v>
      </c>
      <c r="R232" s="37">
        <f>INT(INDEX([1]等级属性!C$4:C$203,MATCH($AC232,[1]等级属性!$A$4:$A$203,0))*W232/10000)</f>
        <v>1220</v>
      </c>
      <c r="S232" s="37">
        <f>INT(INDEX([1]等级属性!D$4:D$203,MATCH($AC232,[1]等级属性!$A$4:$A$203,0))*X232/10000)</f>
        <v>2157</v>
      </c>
      <c r="T232" s="37">
        <f>INT(INDEX([1]等级属性!E$4:E$203,MATCH($AC232,[1]等级属性!$A$4:$A$203,0))*Y232/10000)</f>
        <v>229</v>
      </c>
      <c r="U232" s="37"/>
      <c r="V232" s="37">
        <f t="array" ref="V232">INDEX(单位特点规划!D$2:D$37,MATCH($A232,单位特点规划!$A$2:$A$37,0))</f>
        <v>5100</v>
      </c>
      <c r="W232" s="37">
        <f t="array" ref="W232">INDEX(单位特点规划!E$2:E$37,MATCH($A232,单位特点规划!$A$2:$A$37,0))</f>
        <v>15100</v>
      </c>
      <c r="X232" s="37">
        <f t="array" ref="X232">INDEX(单位特点规划!F$2:F$37,MATCH($A232,单位特点规划!$A$2:$A$37,0))</f>
        <v>8900</v>
      </c>
      <c r="Y232" s="37">
        <f t="array" ref="Y232">INDEX(单位特点规划!G$2:G$37,MATCH($A232,单位特点规划!$A$2:$A$37,0))</f>
        <v>4100</v>
      </c>
      <c r="Z232" s="37"/>
      <c r="AA232" s="37">
        <f t="shared" ref="AA232:AA237" si="232">1/0.3</f>
        <v>3.3333333333333299</v>
      </c>
      <c r="AB232" s="37">
        <f>INT(INDEX([3]进阶属性!$C$2:$C$19,MATCH(B232,[3]进阶属性!$A$2:$A$19,0))/2*AH232)</f>
        <v>6918</v>
      </c>
      <c r="AC232" s="37">
        <f t="shared" si="217"/>
        <v>80</v>
      </c>
      <c r="AD232" s="37">
        <f>INT((INDEX([3]标准单位!$J$2:$J$201,MATCH($AC232,[3]标准单位!$A$2:$A$201,0))*AE232)/(1-AE232))</f>
        <v>0</v>
      </c>
      <c r="AE232" s="37">
        <f t="shared" si="227"/>
        <v>0</v>
      </c>
      <c r="AF232" s="83">
        <f>AG232/AG$16</f>
        <v>0.48987915835349699</v>
      </c>
      <c r="AG232" s="37">
        <f t="shared" ref="AG232:AG260" si="233">(Q232/AM232*1000+IF(AN232&lt;&gt;"",R232/AN232*1000,0)+S232/3+T232/5)/AH232</f>
        <v>439.62222222222198</v>
      </c>
      <c r="AH232" s="37">
        <f t="array" ref="AH232">INDEX([4]Sheet1!H$2:H$36,MATCH($H232,[4]Sheet1!$A$2:$A$36,0))</f>
        <v>2</v>
      </c>
      <c r="AI232">
        <f>INDEX([4]Sheet1!T$2:T$36,MATCH($H232,[4]Sheet1!$A$2:$A$36,0))</f>
        <v>0</v>
      </c>
      <c r="AJ232">
        <f>INDEX([4]Sheet1!U$2:U$36,MATCH($H232,[4]Sheet1!$A$2:$A$36,0))</f>
        <v>7.2</v>
      </c>
      <c r="AK232">
        <f>INDEX([4]Sheet1!V$2:V$36,MATCH($H232,[4]Sheet1!$A$2:$A$36,0))</f>
        <v>0</v>
      </c>
      <c r="AL232">
        <f>INDEX([4]Sheet1!W$2:W$36,MATCH($H232,[4]Sheet1!$A$2:$A$36,0))</f>
        <v>13.8888888888889</v>
      </c>
      <c r="AM232" s="2">
        <f>INDEX([4]Sheet1!N$2:N$36,MATCH($H232,[4]Sheet1!$A$2:$A$36,0))</f>
        <v>3600</v>
      </c>
      <c r="AN232" s="2" t="str">
        <f>INDEX([4]Sheet1!O$2:O$36,MATCH($H232,[4]Sheet1!$A$2:$A$36,0))</f>
        <v/>
      </c>
    </row>
    <row r="233" spans="1:40" ht="14.25">
      <c r="A233" s="11">
        <v>2002</v>
      </c>
      <c r="B233" s="78">
        <v>14</v>
      </c>
      <c r="C233" s="78" t="str">
        <f t="shared" si="194"/>
        <v>{10224,40},{22002,91}</v>
      </c>
      <c r="D233" s="78">
        <v>650000</v>
      </c>
      <c r="E233" s="79">
        <v>83</v>
      </c>
      <c r="F233" s="78" t="str">
        <f t="shared" si="195"/>
        <v>{1,2480},{2,473},{3,1402},{6,263}</v>
      </c>
      <c r="G233" s="78">
        <f t="shared" si="225"/>
        <v>1</v>
      </c>
      <c r="H233" s="11" t="s">
        <v>249</v>
      </c>
      <c r="I233" s="37">
        <f t="array" ref="I233">INDEX([1]英雄界面!$I$4:$I$41,MATCH(A233,[1]英雄界面!$A$4:$A$41,0))</f>
        <v>25</v>
      </c>
      <c r="J233" s="68">
        <f t="shared" si="231"/>
        <v>2</v>
      </c>
      <c r="K233" s="37">
        <f>CHOOSE(J233,INDEX([2]勋章!$I$7:$I$24,MATCH($B233,[2]勋章!$G$7:$G$24,0)),INDEX([2]勋章!$M$7:$M$24,MATCH($B233,[2]勋章!$G$7:$G$24,0)),INDEX([2]勋章!$P$7:$P$24,MATCH($B233,[2]勋章!$G$7:$G$24,0)),INDEX([2]勋章!$S$7:$S$24,MATCH($B233,[2]勋章!$G$7:$G$24,0)))</f>
        <v>10224</v>
      </c>
      <c r="L233" s="37">
        <f t="array" ref="L233">INDEX([2]图纸掉落!$H$4:$H$38,MATCH(H233,[2]图纸掉落!$G$4:$G$38,0))</f>
        <v>22002</v>
      </c>
      <c r="M233" s="37">
        <f t="shared" si="219"/>
        <v>40</v>
      </c>
      <c r="N233" s="37">
        <f t="shared" si="215"/>
        <v>91</v>
      </c>
      <c r="O233" s="47">
        <f>INDEX([1]英雄界面!$J$4:$J$41,MATCH(A233,[1]英雄界面!$A$4:$A$41,0))/2</f>
        <v>1</v>
      </c>
      <c r="P233" s="37">
        <f t="shared" si="216"/>
        <v>1</v>
      </c>
      <c r="Q233" s="37">
        <f>INT(INDEX([1]等级属性!B$4:B$203,MATCH($AC233,[1]等级属性!$A$4:$A$203,0))*V233/10000)</f>
        <v>473</v>
      </c>
      <c r="R233" s="37">
        <f>INT(INDEX([1]等级属性!C$4:C$203,MATCH($AC233,[1]等级属性!$A$4:$A$203,0))*W233/10000)</f>
        <v>1402</v>
      </c>
      <c r="S233" s="37">
        <f>INT(INDEX([1]等级属性!D$4:D$203,MATCH($AC233,[1]等级属性!$A$4:$A$203,0))*X233/10000)</f>
        <v>2480</v>
      </c>
      <c r="T233" s="37">
        <f>INT(INDEX([1]等级属性!E$4:E$203,MATCH($AC233,[1]等级属性!$A$4:$A$203,0))*Y233/10000)</f>
        <v>263</v>
      </c>
      <c r="U233" s="37"/>
      <c r="V233" s="37">
        <f t="array" ref="V233">INDEX(单位特点规划!D$2:D$37,MATCH($A233,单位特点规划!$A$2:$A$37,0))</f>
        <v>5100</v>
      </c>
      <c r="W233" s="37">
        <f t="array" ref="W233">INDEX(单位特点规划!E$2:E$37,MATCH($A233,单位特点规划!$A$2:$A$37,0))</f>
        <v>15100</v>
      </c>
      <c r="X233" s="37">
        <f t="array" ref="X233">INDEX(单位特点规划!F$2:F$37,MATCH($A233,单位特点规划!$A$2:$A$37,0))</f>
        <v>8900</v>
      </c>
      <c r="Y233" s="37">
        <f t="array" ref="Y233">INDEX(单位特点规划!G$2:G$37,MATCH($A233,单位特点规划!$A$2:$A$37,0))</f>
        <v>4100</v>
      </c>
      <c r="Z233" s="37"/>
      <c r="AA233" s="37">
        <f t="shared" si="232"/>
        <v>3.3333333333333299</v>
      </c>
      <c r="AB233" s="37">
        <f>INT(INDEX([3]进阶属性!$C$2:$C$19,MATCH(B233,[3]进阶属性!$A$2:$A$19,0))/2*AH233)</f>
        <v>8991</v>
      </c>
      <c r="AC233" s="37">
        <f t="shared" si="217"/>
        <v>85</v>
      </c>
      <c r="AD233" s="37">
        <f>INT((INDEX([3]标准单位!$J$2:$J$201,MATCH($AC233,[3]标准单位!$A$2:$A$201,0))*AE233)/(1-AE233))</f>
        <v>0</v>
      </c>
      <c r="AE233" s="37">
        <f t="shared" si="227"/>
        <v>0</v>
      </c>
      <c r="AF233" s="83">
        <f>AG233/AG$17</f>
        <v>0.489830474572724</v>
      </c>
      <c r="AG233" s="37">
        <f t="shared" si="233"/>
        <v>505.32777777777801</v>
      </c>
      <c r="AH233" s="37">
        <f t="array" ref="AH233">INDEX([4]Sheet1!H$2:H$36,MATCH($H233,[4]Sheet1!$A$2:$A$36,0))</f>
        <v>2</v>
      </c>
      <c r="AI233">
        <f>INDEX([4]Sheet1!T$2:T$36,MATCH($H233,[4]Sheet1!$A$2:$A$36,0))</f>
        <v>0</v>
      </c>
      <c r="AJ233">
        <f>INDEX([4]Sheet1!U$2:U$36,MATCH($H233,[4]Sheet1!$A$2:$A$36,0))</f>
        <v>7.2</v>
      </c>
      <c r="AK233">
        <f>INDEX([4]Sheet1!V$2:V$36,MATCH($H233,[4]Sheet1!$A$2:$A$36,0))</f>
        <v>0</v>
      </c>
      <c r="AL233">
        <f>INDEX([4]Sheet1!W$2:W$36,MATCH($H233,[4]Sheet1!$A$2:$A$36,0))</f>
        <v>13.8888888888889</v>
      </c>
      <c r="AM233" s="2">
        <f>INDEX([4]Sheet1!N$2:N$36,MATCH($H233,[4]Sheet1!$A$2:$A$36,0))</f>
        <v>3600</v>
      </c>
      <c r="AN233" s="2" t="str">
        <f>INDEX([4]Sheet1!O$2:O$36,MATCH($H233,[4]Sheet1!$A$2:$A$36,0))</f>
        <v/>
      </c>
    </row>
    <row r="234" spans="1:40" ht="14.25">
      <c r="A234" s="11">
        <v>2002</v>
      </c>
      <c r="B234" s="78">
        <v>15</v>
      </c>
      <c r="C234" s="78" t="str">
        <f t="shared" si="194"/>
        <v>{10225,42},{22002,95}</v>
      </c>
      <c r="D234" s="78">
        <v>700000</v>
      </c>
      <c r="E234" s="79">
        <v>88</v>
      </c>
      <c r="F234" s="78" t="str">
        <f t="shared" si="195"/>
        <v>{1,2803},{2,535},{3,1585},{6,298}</v>
      </c>
      <c r="G234" s="78">
        <f t="shared" si="225"/>
        <v>1</v>
      </c>
      <c r="H234" s="11" t="s">
        <v>249</v>
      </c>
      <c r="I234" s="37">
        <f t="array" ref="I234">INDEX([1]英雄界面!$I$4:$I$41,MATCH(A234,[1]英雄界面!$A$4:$A$41,0))</f>
        <v>25</v>
      </c>
      <c r="J234" s="68">
        <f t="shared" si="231"/>
        <v>2</v>
      </c>
      <c r="K234" s="37">
        <f>CHOOSE(J234,INDEX([2]勋章!$I$7:$I$24,MATCH($B234,[2]勋章!$G$7:$G$24,0)),INDEX([2]勋章!$M$7:$M$24,MATCH($B234,[2]勋章!$G$7:$G$24,0)),INDEX([2]勋章!$P$7:$P$24,MATCH($B234,[2]勋章!$G$7:$G$24,0)),INDEX([2]勋章!$S$7:$S$24,MATCH($B234,[2]勋章!$G$7:$G$24,0)))</f>
        <v>10225</v>
      </c>
      <c r="L234" s="37">
        <f t="array" ref="L234">INDEX([2]图纸掉落!$H$4:$H$38,MATCH(H234,[2]图纸掉落!$G$4:$G$38,0))</f>
        <v>22002</v>
      </c>
      <c r="M234" s="37">
        <f t="shared" si="219"/>
        <v>42</v>
      </c>
      <c r="N234" s="37">
        <f t="shared" si="215"/>
        <v>95</v>
      </c>
      <c r="O234" s="47">
        <f>INDEX([1]英雄界面!$J$4:$J$41,MATCH(A234,[1]英雄界面!$A$4:$A$41,0))/2</f>
        <v>1</v>
      </c>
      <c r="P234" s="37">
        <f t="shared" si="216"/>
        <v>1</v>
      </c>
      <c r="Q234" s="37">
        <f>INT(INDEX([1]等级属性!B$4:B$203,MATCH($AC234,[1]等级属性!$A$4:$A$203,0))*V234/10000)</f>
        <v>535</v>
      </c>
      <c r="R234" s="37">
        <f>INT(INDEX([1]等级属性!C$4:C$203,MATCH($AC234,[1]等级属性!$A$4:$A$203,0))*W234/10000)</f>
        <v>1585</v>
      </c>
      <c r="S234" s="37">
        <f>INT(INDEX([1]等级属性!D$4:D$203,MATCH($AC234,[1]等级属性!$A$4:$A$203,0))*X234/10000)</f>
        <v>2803</v>
      </c>
      <c r="T234" s="37">
        <f>INT(INDEX([1]等级属性!E$4:E$203,MATCH($AC234,[1]等级属性!$A$4:$A$203,0))*Y234/10000)</f>
        <v>298</v>
      </c>
      <c r="U234" s="37"/>
      <c r="V234" s="37">
        <f t="array" ref="V234">INDEX(单位特点规划!D$2:D$37,MATCH($A234,单位特点规划!$A$2:$A$37,0))</f>
        <v>5100</v>
      </c>
      <c r="W234" s="37">
        <f t="array" ref="W234">INDEX(单位特点规划!E$2:E$37,MATCH($A234,单位特点规划!$A$2:$A$37,0))</f>
        <v>15100</v>
      </c>
      <c r="X234" s="37">
        <f t="array" ref="X234">INDEX(单位特点规划!F$2:F$37,MATCH($A234,单位特点规划!$A$2:$A$37,0))</f>
        <v>8900</v>
      </c>
      <c r="Y234" s="37">
        <f t="array" ref="Y234">INDEX(单位特点规划!G$2:G$37,MATCH($A234,单位特点规划!$A$2:$A$37,0))</f>
        <v>4100</v>
      </c>
      <c r="Z234" s="37"/>
      <c r="AA234" s="37">
        <f t="shared" si="232"/>
        <v>3.3333333333333299</v>
      </c>
      <c r="AB234" s="37">
        <f>INT(INDEX([3]进阶属性!$C$2:$C$19,MATCH(B234,[3]进阶属性!$A$2:$A$19,0))/2*AH234)</f>
        <v>11688</v>
      </c>
      <c r="AC234" s="37">
        <f t="shared" si="217"/>
        <v>90</v>
      </c>
      <c r="AD234" s="37">
        <f>INT((INDEX([3]标准单位!$J$2:$J$201,MATCH($AC234,[3]标准单位!$A$2:$A$201,0))*AE234)/(1-AE234))</f>
        <v>0</v>
      </c>
      <c r="AE234" s="37">
        <f t="shared" si="227"/>
        <v>0</v>
      </c>
      <c r="AF234" s="83">
        <f>AG234/AG$18</f>
        <v>0.48974586119525298</v>
      </c>
      <c r="AG234" s="37">
        <f t="shared" si="233"/>
        <v>571.27222222222201</v>
      </c>
      <c r="AH234" s="37">
        <f t="array" ref="AH234">INDEX([4]Sheet1!H$2:H$36,MATCH($H234,[4]Sheet1!$A$2:$A$36,0))</f>
        <v>2</v>
      </c>
      <c r="AI234">
        <f>INDEX([4]Sheet1!T$2:T$36,MATCH($H234,[4]Sheet1!$A$2:$A$36,0))</f>
        <v>0</v>
      </c>
      <c r="AJ234">
        <f>INDEX([4]Sheet1!U$2:U$36,MATCH($H234,[4]Sheet1!$A$2:$A$36,0))</f>
        <v>7.2</v>
      </c>
      <c r="AK234">
        <f>INDEX([4]Sheet1!V$2:V$36,MATCH($H234,[4]Sheet1!$A$2:$A$36,0))</f>
        <v>0</v>
      </c>
      <c r="AL234">
        <f>INDEX([4]Sheet1!W$2:W$36,MATCH($H234,[4]Sheet1!$A$2:$A$36,0))</f>
        <v>13.8888888888889</v>
      </c>
      <c r="AM234" s="2">
        <f>INDEX([4]Sheet1!N$2:N$36,MATCH($H234,[4]Sheet1!$A$2:$A$36,0))</f>
        <v>3600</v>
      </c>
      <c r="AN234" s="2" t="str">
        <f>INDEX([4]Sheet1!O$2:O$36,MATCH($H234,[4]Sheet1!$A$2:$A$36,0))</f>
        <v/>
      </c>
    </row>
    <row r="235" spans="1:40" ht="14.25">
      <c r="A235" s="11">
        <v>2002</v>
      </c>
      <c r="B235" s="78">
        <v>16</v>
      </c>
      <c r="C235" s="78" t="str">
        <f t="shared" si="194"/>
        <v>{10226,45},{22002,101}</v>
      </c>
      <c r="D235" s="78">
        <v>750000</v>
      </c>
      <c r="E235" s="79">
        <v>93</v>
      </c>
      <c r="F235" s="78" t="str">
        <f t="shared" si="195"/>
        <v>{1,3222},{2,615},{3,1822},{6,343}</v>
      </c>
      <c r="G235" s="78">
        <f t="shared" ref="G235:G244" si="234">1</f>
        <v>1</v>
      </c>
      <c r="H235" s="11" t="s">
        <v>249</v>
      </c>
      <c r="I235" s="37">
        <f t="array" ref="I235">INDEX([1]英雄界面!$I$4:$I$41,MATCH(A235,[1]英雄界面!$A$4:$A$41,0))</f>
        <v>25</v>
      </c>
      <c r="J235" s="68">
        <f t="shared" si="231"/>
        <v>2</v>
      </c>
      <c r="K235" s="37">
        <f>CHOOSE(J235,INDEX([2]勋章!$I$7:$I$24,MATCH($B235,[2]勋章!$G$7:$G$24,0)),INDEX([2]勋章!$M$7:$M$24,MATCH($B235,[2]勋章!$G$7:$G$24,0)),INDEX([2]勋章!$P$7:$P$24,MATCH($B235,[2]勋章!$G$7:$G$24,0)),INDEX([2]勋章!$S$7:$S$24,MATCH($B235,[2]勋章!$G$7:$G$24,0)))</f>
        <v>10226</v>
      </c>
      <c r="L235" s="37">
        <f t="array" ref="L235">INDEX([2]图纸掉落!$H$4:$H$38,MATCH(H235,[2]图纸掉落!$G$4:$G$38,0))</f>
        <v>22002</v>
      </c>
      <c r="M235" s="37">
        <f t="shared" si="219"/>
        <v>45</v>
      </c>
      <c r="N235" s="37">
        <f t="shared" si="215"/>
        <v>101</v>
      </c>
      <c r="O235" s="47">
        <f>INDEX([1]英雄界面!$J$4:$J$41,MATCH(A235,[1]英雄界面!$A$4:$A$41,0))/2</f>
        <v>1</v>
      </c>
      <c r="P235" s="37">
        <f t="shared" si="216"/>
        <v>1</v>
      </c>
      <c r="Q235" s="37">
        <f>INT(INDEX([1]等级属性!B$4:B$203,MATCH($AC235,[1]等级属性!$A$4:$A$203,0))*V235/10000)</f>
        <v>615</v>
      </c>
      <c r="R235" s="37">
        <f>INT(INDEX([1]等级属性!C$4:C$203,MATCH($AC235,[1]等级属性!$A$4:$A$203,0))*W235/10000)</f>
        <v>1822</v>
      </c>
      <c r="S235" s="37">
        <f>INT(INDEX([1]等级属性!D$4:D$203,MATCH($AC235,[1]等级属性!$A$4:$A$203,0))*X235/10000)</f>
        <v>3222</v>
      </c>
      <c r="T235" s="37">
        <f>INT(INDEX([1]等级属性!E$4:E$203,MATCH($AC235,[1]等级属性!$A$4:$A$203,0))*Y235/10000)</f>
        <v>343</v>
      </c>
      <c r="U235" s="37"/>
      <c r="V235" s="37">
        <f t="array" ref="V235">INDEX(单位特点规划!D$2:D$37,MATCH($A235,单位特点规划!$A$2:$A$37,0))</f>
        <v>5100</v>
      </c>
      <c r="W235" s="37">
        <f t="array" ref="W235">INDEX(单位特点规划!E$2:E$37,MATCH($A235,单位特点规划!$A$2:$A$37,0))</f>
        <v>15100</v>
      </c>
      <c r="X235" s="37">
        <f t="array" ref="X235">INDEX(单位特点规划!F$2:F$37,MATCH($A235,单位特点规划!$A$2:$A$37,0))</f>
        <v>8900</v>
      </c>
      <c r="Y235" s="37">
        <f t="array" ref="Y235">INDEX(单位特点规划!G$2:G$37,MATCH($A235,单位特点规划!$A$2:$A$37,0))</f>
        <v>4100</v>
      </c>
      <c r="Z235" s="37"/>
      <c r="AA235" s="37">
        <f t="shared" si="232"/>
        <v>3.3333333333333299</v>
      </c>
      <c r="AB235" s="37">
        <f>INT(INDEX([3]进阶属性!$C$2:$C$19,MATCH(B235,[3]进阶属性!$A$2:$A$19,0))/2*AH235)</f>
        <v>15192</v>
      </c>
      <c r="AC235" s="37">
        <f t="shared" si="217"/>
        <v>95</v>
      </c>
      <c r="AD235" s="37">
        <f>INT((INDEX([3]标准单位!$J$2:$J$201,MATCH($AC235,[3]标准单位!$A$2:$A$201,0))*AE235)/(1-AE235))</f>
        <v>0</v>
      </c>
      <c r="AE235" s="37">
        <f t="shared" ref="AE235:AE244" si="235">0</f>
        <v>0</v>
      </c>
      <c r="AF235" s="83">
        <f>AG235/AG$19</f>
        <v>0.489872941109607</v>
      </c>
      <c r="AG235" s="37">
        <f t="shared" si="233"/>
        <v>656.71666666666704</v>
      </c>
      <c r="AH235" s="37">
        <f t="array" ref="AH235">INDEX([4]Sheet1!H$2:H$36,MATCH($H235,[4]Sheet1!$A$2:$A$36,0))</f>
        <v>2</v>
      </c>
      <c r="AI235">
        <f>INDEX([4]Sheet1!T$2:T$36,MATCH($H235,[4]Sheet1!$A$2:$A$36,0))</f>
        <v>0</v>
      </c>
      <c r="AJ235">
        <f>INDEX([4]Sheet1!U$2:U$36,MATCH($H235,[4]Sheet1!$A$2:$A$36,0))</f>
        <v>7.2</v>
      </c>
      <c r="AK235">
        <f>INDEX([4]Sheet1!V$2:V$36,MATCH($H235,[4]Sheet1!$A$2:$A$36,0))</f>
        <v>0</v>
      </c>
      <c r="AL235">
        <f>INDEX([4]Sheet1!W$2:W$36,MATCH($H235,[4]Sheet1!$A$2:$A$36,0))</f>
        <v>13.8888888888889</v>
      </c>
      <c r="AM235" s="2">
        <f>INDEX([4]Sheet1!N$2:N$36,MATCH($H235,[4]Sheet1!$A$2:$A$36,0))</f>
        <v>3600</v>
      </c>
      <c r="AN235" s="2" t="str">
        <f>INDEX([4]Sheet1!O$2:O$36,MATCH($H235,[4]Sheet1!$A$2:$A$36,0))</f>
        <v/>
      </c>
    </row>
    <row r="236" spans="1:40" ht="14.25">
      <c r="A236" s="11">
        <v>2002</v>
      </c>
      <c r="B236" s="78">
        <v>17</v>
      </c>
      <c r="C236" s="78" t="str">
        <f t="shared" si="194"/>
        <v>{10227,47},{22002,105}</v>
      </c>
      <c r="D236" s="78">
        <v>800000</v>
      </c>
      <c r="E236" s="79">
        <v>98</v>
      </c>
      <c r="F236" s="78" t="str">
        <f t="shared" si="195"/>
        <v>{1,3644},{2,696},{3,2061},{6,388}</v>
      </c>
      <c r="G236" s="78">
        <f t="shared" si="234"/>
        <v>1</v>
      </c>
      <c r="H236" s="11" t="s">
        <v>249</v>
      </c>
      <c r="I236" s="37">
        <f t="array" ref="I236">INDEX([1]英雄界面!$I$4:$I$41,MATCH(A236,[1]英雄界面!$A$4:$A$41,0))</f>
        <v>25</v>
      </c>
      <c r="J236" s="68">
        <f t="shared" si="231"/>
        <v>2</v>
      </c>
      <c r="K236" s="37">
        <f>CHOOSE(J236,INDEX([2]勋章!$I$7:$I$24,MATCH($B236,[2]勋章!$G$7:$G$24,0)),INDEX([2]勋章!$M$7:$M$24,MATCH($B236,[2]勋章!$G$7:$G$24,0)),INDEX([2]勋章!$P$7:$P$24,MATCH($B236,[2]勋章!$G$7:$G$24,0)),INDEX([2]勋章!$S$7:$S$24,MATCH($B236,[2]勋章!$G$7:$G$24,0)))</f>
        <v>10227</v>
      </c>
      <c r="L236" s="37">
        <f t="array" ref="L236">INDEX([2]图纸掉落!$H$4:$H$38,MATCH(H236,[2]图纸掉落!$G$4:$G$38,0))</f>
        <v>22002</v>
      </c>
      <c r="M236" s="37">
        <f t="shared" ref="M236" si="236">M218</f>
        <v>47</v>
      </c>
      <c r="N236" s="37">
        <f t="shared" si="215"/>
        <v>105</v>
      </c>
      <c r="O236" s="47">
        <f>INDEX([1]英雄界面!$J$4:$J$41,MATCH(A236,[1]英雄界面!$A$4:$A$41,0))/2</f>
        <v>1</v>
      </c>
      <c r="P236" s="37">
        <f t="shared" si="216"/>
        <v>1</v>
      </c>
      <c r="Q236" s="37">
        <f>INT(INDEX([1]等级属性!B$4:B$203,MATCH($AC236,[1]等级属性!$A$4:$A$203,0))*V236/10000)</f>
        <v>696</v>
      </c>
      <c r="R236" s="37">
        <f>INT(INDEX([1]等级属性!C$4:C$203,MATCH($AC236,[1]等级属性!$A$4:$A$203,0))*W236/10000)</f>
        <v>2061</v>
      </c>
      <c r="S236" s="37">
        <f>INT(INDEX([1]等级属性!D$4:D$203,MATCH($AC236,[1]等级属性!$A$4:$A$203,0))*X236/10000)</f>
        <v>3644</v>
      </c>
      <c r="T236" s="37">
        <f>INT(INDEX([1]等级属性!E$4:E$203,MATCH($AC236,[1]等级属性!$A$4:$A$203,0))*Y236/10000)</f>
        <v>388</v>
      </c>
      <c r="U236" s="37"/>
      <c r="V236" s="37">
        <f t="array" ref="V236">INDEX(单位特点规划!D$2:D$37,MATCH($A236,单位特点规划!$A$2:$A$37,0))</f>
        <v>5100</v>
      </c>
      <c r="W236" s="37">
        <f t="array" ref="W236">INDEX(单位特点规划!E$2:E$37,MATCH($A236,单位特点规划!$A$2:$A$37,0))</f>
        <v>15100</v>
      </c>
      <c r="X236" s="37">
        <f t="array" ref="X236">INDEX(单位特点规划!F$2:F$37,MATCH($A236,单位特点规划!$A$2:$A$37,0))</f>
        <v>8900</v>
      </c>
      <c r="Y236" s="37">
        <f t="array" ref="Y236">INDEX(单位特点规划!G$2:G$37,MATCH($A236,单位特点规划!$A$2:$A$37,0))</f>
        <v>4100</v>
      </c>
      <c r="Z236" s="37"/>
      <c r="AA236" s="37">
        <f t="shared" si="232"/>
        <v>3.3333333333333299</v>
      </c>
      <c r="AB236" s="37">
        <f>INT(INDEX([3]进阶属性!$C$2:$C$19,MATCH(B236,[3]进阶属性!$A$2:$A$19,0))/2*AH236)</f>
        <v>19749</v>
      </c>
      <c r="AC236" s="37">
        <f t="shared" si="217"/>
        <v>100</v>
      </c>
      <c r="AD236" s="37">
        <f>INT((INDEX([3]标准单位!$J$2:$J$201,MATCH($AC236,[3]标准单位!$A$2:$A$201,0))*AE236)/(1-AE236))</f>
        <v>0</v>
      </c>
      <c r="AE236" s="37">
        <f t="shared" si="235"/>
        <v>0</v>
      </c>
      <c r="AF236" s="83">
        <f>AG236/AG$20</f>
        <v>0.48989513553237801</v>
      </c>
      <c r="AG236" s="37">
        <f t="shared" si="233"/>
        <v>742.8</v>
      </c>
      <c r="AH236" s="37">
        <f t="array" ref="AH236">INDEX([4]Sheet1!H$2:H$36,MATCH($H236,[4]Sheet1!$A$2:$A$36,0))</f>
        <v>2</v>
      </c>
      <c r="AI236">
        <f>INDEX([4]Sheet1!T$2:T$36,MATCH($H236,[4]Sheet1!$A$2:$A$36,0))</f>
        <v>0</v>
      </c>
      <c r="AJ236">
        <f>INDEX([4]Sheet1!U$2:U$36,MATCH($H236,[4]Sheet1!$A$2:$A$36,0))</f>
        <v>7.2</v>
      </c>
      <c r="AK236">
        <f>INDEX([4]Sheet1!V$2:V$36,MATCH($H236,[4]Sheet1!$A$2:$A$36,0))</f>
        <v>0</v>
      </c>
      <c r="AL236">
        <f>INDEX([4]Sheet1!W$2:W$36,MATCH($H236,[4]Sheet1!$A$2:$A$36,0))</f>
        <v>13.8888888888889</v>
      </c>
      <c r="AM236" s="2">
        <f>INDEX([4]Sheet1!N$2:N$36,MATCH($H236,[4]Sheet1!$A$2:$A$36,0))</f>
        <v>3600</v>
      </c>
      <c r="AN236" s="2" t="str">
        <f>INDEX([4]Sheet1!O$2:O$36,MATCH($H236,[4]Sheet1!$A$2:$A$36,0))</f>
        <v/>
      </c>
    </row>
    <row r="237" spans="1:40" ht="14.25">
      <c r="A237" s="11">
        <v>2002</v>
      </c>
      <c r="B237" s="78">
        <v>18</v>
      </c>
      <c r="C237" s="78" t="str">
        <f t="shared" si="194"/>
        <v>{10228,50},{22002,112}</v>
      </c>
      <c r="D237" s="78">
        <v>800000</v>
      </c>
      <c r="E237" s="79">
        <v>103</v>
      </c>
      <c r="F237" s="78" t="str">
        <f t="shared" si="195"/>
        <v>{1,4189},{2,800},{3,2369},{6,446}</v>
      </c>
      <c r="G237" s="78">
        <f t="shared" si="234"/>
        <v>1</v>
      </c>
      <c r="H237" s="11" t="s">
        <v>249</v>
      </c>
      <c r="I237" s="37">
        <f t="array" ref="I237">INDEX([1]英雄界面!$I$4:$I$41,MATCH(A237,[1]英雄界面!$A$4:$A$41,0))</f>
        <v>25</v>
      </c>
      <c r="J237" s="68">
        <f t="shared" si="231"/>
        <v>2</v>
      </c>
      <c r="K237" s="37">
        <f>CHOOSE(J237,INDEX([2]勋章!$I$7:$I$24,MATCH($B237,[2]勋章!$G$7:$G$24,0)),INDEX([2]勋章!$M$7:$M$24,MATCH($B237,[2]勋章!$G$7:$G$24,0)),INDEX([2]勋章!$P$7:$P$24,MATCH($B237,[2]勋章!$G$7:$G$24,0)),INDEX([2]勋章!$S$7:$S$24,MATCH($B237,[2]勋章!$G$7:$G$24,0)))</f>
        <v>10228</v>
      </c>
      <c r="L237" s="37">
        <f t="array" ref="L237">INDEX([2]图纸掉落!$H$4:$H$38,MATCH(H237,[2]图纸掉落!$G$4:$G$38,0))</f>
        <v>22002</v>
      </c>
      <c r="M237" s="37">
        <f t="shared" ref="M237:M255" si="237">M219</f>
        <v>50</v>
      </c>
      <c r="N237" s="37">
        <f t="shared" si="215"/>
        <v>112</v>
      </c>
      <c r="O237" s="47">
        <f>INDEX([1]英雄界面!$J$4:$J$41,MATCH(A237,[1]英雄界面!$A$4:$A$41,0))/2</f>
        <v>1</v>
      </c>
      <c r="P237" s="37">
        <f t="shared" si="216"/>
        <v>1</v>
      </c>
      <c r="Q237" s="37">
        <f>INT(INDEX([1]等级属性!B$4:B$203,MATCH($AC237,[1]等级属性!$A$4:$A$203,0))*V237/10000)</f>
        <v>800</v>
      </c>
      <c r="R237" s="37">
        <f>INT(INDEX([1]等级属性!C$4:C$203,MATCH($AC237,[1]等级属性!$A$4:$A$203,0))*W237/10000)</f>
        <v>2369</v>
      </c>
      <c r="S237" s="37">
        <f>INT(INDEX([1]等级属性!D$4:D$203,MATCH($AC237,[1]等级属性!$A$4:$A$203,0))*X237/10000)</f>
        <v>4189</v>
      </c>
      <c r="T237" s="37">
        <f>INT(INDEX([1]等级属性!E$4:E$203,MATCH($AC237,[1]等级属性!$A$4:$A$203,0))*Y237/10000)</f>
        <v>446</v>
      </c>
      <c r="U237" s="37"/>
      <c r="V237" s="37">
        <f t="array" ref="V237">INDEX(单位特点规划!D$2:D$37,MATCH($A237,单位特点规划!$A$2:$A$37,0))</f>
        <v>5100</v>
      </c>
      <c r="W237" s="37">
        <f t="array" ref="W237">INDEX(单位特点规划!E$2:E$37,MATCH($A237,单位特点规划!$A$2:$A$37,0))</f>
        <v>15100</v>
      </c>
      <c r="X237" s="37">
        <f t="array" ref="X237">INDEX(单位特点规划!F$2:F$37,MATCH($A237,单位特点规划!$A$2:$A$37,0))</f>
        <v>8900</v>
      </c>
      <c r="Y237" s="37">
        <f t="array" ref="Y237">INDEX(单位特点规划!G$2:G$37,MATCH($A237,单位特点规划!$A$2:$A$37,0))</f>
        <v>4100</v>
      </c>
      <c r="Z237" s="37"/>
      <c r="AA237" s="37">
        <f t="shared" si="232"/>
        <v>3.3333333333333299</v>
      </c>
      <c r="AB237" s="37">
        <f>INT(INDEX([3]进阶属性!$C$2:$C$19,MATCH(B237,[3]进阶属性!$A$2:$A$19,0))/2*AH237)</f>
        <v>25671</v>
      </c>
      <c r="AC237" s="37">
        <f t="shared" si="217"/>
        <v>105</v>
      </c>
      <c r="AD237" s="37">
        <f>INT((INDEX([3]标准单位!$J$2:$J$201,MATCH($AC237,[3]标准单位!$A$2:$A$201,0))*AE237)/(1-AE237))</f>
        <v>0</v>
      </c>
      <c r="AE237" s="37">
        <f t="shared" si="235"/>
        <v>0</v>
      </c>
      <c r="AF237" s="83">
        <f>AG237/AG$21</f>
        <v>0.48991782533580702</v>
      </c>
      <c r="AG237" s="37">
        <f t="shared" si="233"/>
        <v>853.87777777777796</v>
      </c>
      <c r="AH237" s="37">
        <f t="array" ref="AH237">INDEX([4]Sheet1!H$2:H$36,MATCH($H237,[4]Sheet1!$A$2:$A$36,0))</f>
        <v>2</v>
      </c>
      <c r="AI237">
        <f>INDEX([4]Sheet1!T$2:T$36,MATCH($H237,[4]Sheet1!$A$2:$A$36,0))</f>
        <v>0</v>
      </c>
      <c r="AJ237">
        <f>INDEX([4]Sheet1!U$2:U$36,MATCH($H237,[4]Sheet1!$A$2:$A$36,0))</f>
        <v>7.2</v>
      </c>
      <c r="AK237">
        <f>INDEX([4]Sheet1!V$2:V$36,MATCH($H237,[4]Sheet1!$A$2:$A$36,0))</f>
        <v>0</v>
      </c>
      <c r="AL237">
        <f>INDEX([4]Sheet1!W$2:W$36,MATCH($H237,[4]Sheet1!$A$2:$A$36,0))</f>
        <v>13.8888888888889</v>
      </c>
      <c r="AM237" s="2">
        <f>INDEX([4]Sheet1!N$2:N$36,MATCH($H237,[4]Sheet1!$A$2:$A$36,0))</f>
        <v>3600</v>
      </c>
      <c r="AN237" s="2" t="str">
        <f>INDEX([4]Sheet1!O$2:O$36,MATCH($H237,[4]Sheet1!$A$2:$A$36,0))</f>
        <v/>
      </c>
    </row>
    <row r="238" spans="1:40" ht="14.25">
      <c r="A238" s="67">
        <v>2003</v>
      </c>
      <c r="B238" s="73">
        <v>1</v>
      </c>
      <c r="C238" s="78" t="str">
        <f t="shared" si="194"/>
        <v>{10211,1},{22003,2}</v>
      </c>
      <c r="D238" s="78">
        <v>1000</v>
      </c>
      <c r="E238" s="79">
        <v>13</v>
      </c>
      <c r="F238" s="78" t="str">
        <f t="shared" si="195"/>
        <v>{1,112},{2,238},{6,20}</v>
      </c>
      <c r="G238" s="78">
        <f t="shared" si="234"/>
        <v>1</v>
      </c>
      <c r="H238" s="67" t="s">
        <v>259</v>
      </c>
      <c r="I238" s="37">
        <f t="array" ref="I238">INDEX([1]英雄界面!$I$4:$I$41,MATCH(A238,[1]英雄界面!$A$4:$A$41,0))</f>
        <v>45</v>
      </c>
      <c r="J238" s="68">
        <f t="shared" ref="J238:J247" si="238">2</f>
        <v>2</v>
      </c>
      <c r="K238" s="37">
        <f>CHOOSE(J238,INDEX([2]勋章!$I$7:$I$24,MATCH($B238,[2]勋章!$G$7:$G$24,0)),INDEX([2]勋章!$M$7:$M$24,MATCH($B238,[2]勋章!$G$7:$G$24,0)),INDEX([2]勋章!$P$7:$P$24,MATCH($B238,[2]勋章!$G$7:$G$24,0)),INDEX([2]勋章!$S$7:$S$24,MATCH($B238,[2]勋章!$G$7:$G$24,0)))</f>
        <v>10211</v>
      </c>
      <c r="L238" s="37">
        <f t="array" ref="L238">INDEX([2]图纸掉落!$H$4:$H$38,MATCH(H238,[2]图纸掉落!$G$4:$G$38,0))</f>
        <v>22003</v>
      </c>
      <c r="M238" s="37">
        <f t="shared" si="237"/>
        <v>1</v>
      </c>
      <c r="N238" s="37">
        <f t="shared" si="215"/>
        <v>2</v>
      </c>
      <c r="O238" s="47">
        <f>INDEX([1]英雄界面!$J$4:$J$41,MATCH(A238,[1]英雄界面!$A$4:$A$41,0))/2</f>
        <v>1.5</v>
      </c>
      <c r="P238" s="37">
        <f t="shared" si="216"/>
        <v>1.6</v>
      </c>
      <c r="Q238" s="37">
        <f>INT(INDEX([1]等级属性!B$4:B$203,MATCH($AC238,[1]等级属性!$A$4:$A$203,0))*V238/10000)</f>
        <v>149</v>
      </c>
      <c r="R238" s="37">
        <f>INT(INDEX([1]等级属性!C$4:C$203,MATCH($AC238,[1]等级属性!$A$4:$A$203,0))*W238/10000)</f>
        <v>0</v>
      </c>
      <c r="S238" s="37">
        <f>INT(INDEX([1]等级属性!D$4:D$203,MATCH($AC238,[1]等级属性!$A$4:$A$203,0))*X238/10000)</f>
        <v>70</v>
      </c>
      <c r="T238" s="37">
        <f>INT(INDEX([1]等级属性!E$4:E$203,MATCH($AC238,[1]等级属性!$A$4:$A$203,0))*Y238/10000)</f>
        <v>13</v>
      </c>
      <c r="U238" s="37"/>
      <c r="V238" s="37">
        <f t="array" ref="V238">INDEX(单位特点规划!D$2:D$37,MATCH($A238,单位特点规划!$A$2:$A$37,0))</f>
        <v>11500</v>
      </c>
      <c r="W238" s="37">
        <f t="array" ref="W238">INDEX(单位特点规划!E$2:E$37,MATCH($A238,单位特点规划!$A$2:$A$37,0))</f>
        <v>0</v>
      </c>
      <c r="X238" s="37">
        <f t="array" ref="X238">INDEX(单位特点规划!F$2:F$37,MATCH($A238,单位特点规划!$A$2:$A$37,0))</f>
        <v>1800</v>
      </c>
      <c r="Y238" s="37">
        <f t="array" ref="Y238">INDEX(单位特点规划!G$2:G$37,MATCH($A238,单位特点规划!$A$2:$A$37,0))</f>
        <v>1500</v>
      </c>
      <c r="Z238" s="37"/>
      <c r="AA238" s="37">
        <f>1/2.77</f>
        <v>0.36101083032490999</v>
      </c>
      <c r="AB238" s="37">
        <f>INT(INDEX([3]进阶属性!$C$2:$C$19,MATCH(B238,[3]进阶属性!$A$2:$A$19,0))/2*AH238)</f>
        <v>300</v>
      </c>
      <c r="AC238" s="37">
        <f t="shared" si="217"/>
        <v>10</v>
      </c>
      <c r="AD238" s="37">
        <f>INT((INDEX([3]标准单位!$J$2:$J$201,MATCH($AC238,[3]标准单位!$A$2:$A$201,0))*AE238)/(1-AE238))</f>
        <v>0</v>
      </c>
      <c r="AE238" s="37">
        <f t="shared" si="235"/>
        <v>0</v>
      </c>
      <c r="AF238" s="83">
        <f>AG238/AG$4</f>
        <v>0.60742749429544596</v>
      </c>
      <c r="AG238" s="37">
        <f t="shared" si="233"/>
        <v>87.466666666666697</v>
      </c>
      <c r="AH238" s="37">
        <f t="array" ref="AH238">INDEX([4]Sheet1!H$2:H$36,MATCH($H238,[4]Sheet1!$A$2:$A$36,0))</f>
        <v>2</v>
      </c>
      <c r="AI238">
        <f>INDEX([4]Sheet1!T$2:T$36,MATCH($H238,[4]Sheet1!$A$2:$A$36,0))</f>
        <v>0</v>
      </c>
      <c r="AJ238">
        <f>INDEX([4]Sheet1!U$2:U$36,MATCH($H238,[4]Sheet1!$A$2:$A$36,0))</f>
        <v>0.5</v>
      </c>
      <c r="AK238">
        <f>INDEX([4]Sheet1!V$2:V$36,MATCH($H238,[4]Sheet1!$A$2:$A$36,0))</f>
        <v>0</v>
      </c>
      <c r="AL238">
        <f>INDEX([4]Sheet1!W$2:W$36,MATCH($H238,[4]Sheet1!$A$2:$A$36,0))</f>
        <v>300</v>
      </c>
      <c r="AM238" s="2">
        <f>INDEX([4]Sheet1!N$2:N$36,MATCH($H238,[4]Sheet1!$A$2:$A$36,0))</f>
        <v>1000</v>
      </c>
      <c r="AN238" s="2" t="str">
        <f>INDEX([4]Sheet1!O$2:O$36,MATCH($H238,[4]Sheet1!$A$2:$A$36,0))</f>
        <v/>
      </c>
    </row>
    <row r="239" spans="1:40" ht="14.25">
      <c r="A239" s="67">
        <v>2003</v>
      </c>
      <c r="B239" s="73">
        <v>2</v>
      </c>
      <c r="C239" s="78" t="str">
        <f t="shared" si="194"/>
        <v>{10212,5},{22003,5}</v>
      </c>
      <c r="D239" s="78">
        <v>5000</v>
      </c>
      <c r="E239" s="79">
        <v>20</v>
      </c>
      <c r="F239" s="78" t="str">
        <f t="shared" si="195"/>
        <v>{1,136},{2,291},{6,25}</v>
      </c>
      <c r="G239" s="78">
        <f t="shared" si="234"/>
        <v>1</v>
      </c>
      <c r="H239" s="67" t="s">
        <v>259</v>
      </c>
      <c r="I239" s="37">
        <f t="array" ref="I239">INDEX([1]英雄界面!$I$4:$I$41,MATCH(A239,[1]英雄界面!$A$4:$A$41,0))</f>
        <v>45</v>
      </c>
      <c r="J239" s="68">
        <f t="shared" si="238"/>
        <v>2</v>
      </c>
      <c r="K239" s="37">
        <f>CHOOSE(J239,INDEX([2]勋章!$I$7:$I$24,MATCH($B239,[2]勋章!$G$7:$G$24,0)),INDEX([2]勋章!$M$7:$M$24,MATCH($B239,[2]勋章!$G$7:$G$24,0)),INDEX([2]勋章!$P$7:$P$24,MATCH($B239,[2]勋章!$G$7:$G$24,0)),INDEX([2]勋章!$S$7:$S$24,MATCH($B239,[2]勋章!$G$7:$G$24,0)))</f>
        <v>10212</v>
      </c>
      <c r="L239" s="37">
        <f t="array" ref="L239">INDEX([2]图纸掉落!$H$4:$H$38,MATCH(H239,[2]图纸掉落!$G$4:$G$38,0))</f>
        <v>22003</v>
      </c>
      <c r="M239" s="37">
        <f t="shared" si="237"/>
        <v>5</v>
      </c>
      <c r="N239" s="37">
        <f t="shared" si="215"/>
        <v>5</v>
      </c>
      <c r="O239" s="47">
        <f>INDEX([1]英雄界面!$J$4:$J$41,MATCH(A239,[1]英雄界面!$A$4:$A$41,0))/2</f>
        <v>1.5</v>
      </c>
      <c r="P239" s="37">
        <f t="shared" si="216"/>
        <v>1.5</v>
      </c>
      <c r="Q239" s="37">
        <f>INT(INDEX([1]等级属性!B$4:B$203,MATCH($AC239,[1]等级属性!$A$4:$A$203,0))*V239/10000)</f>
        <v>194</v>
      </c>
      <c r="R239" s="37">
        <f>INT(INDEX([1]等级属性!C$4:C$203,MATCH($AC239,[1]等级属性!$A$4:$A$203,0))*W239/10000)</f>
        <v>0</v>
      </c>
      <c r="S239" s="37">
        <f>INT(INDEX([1]等级属性!D$4:D$203,MATCH($AC239,[1]等级属性!$A$4:$A$203,0))*X239/10000)</f>
        <v>91</v>
      </c>
      <c r="T239" s="37">
        <f>INT(INDEX([1]等级属性!E$4:E$203,MATCH($AC239,[1]等级属性!$A$4:$A$203,0))*Y239/10000)</f>
        <v>17</v>
      </c>
      <c r="U239" s="37"/>
      <c r="V239" s="37">
        <f t="array" ref="V239">INDEX(单位特点规划!D$2:D$37,MATCH($A239,单位特点规划!$A$2:$A$37,0))</f>
        <v>11500</v>
      </c>
      <c r="W239" s="37">
        <f t="array" ref="W239">INDEX(单位特点规划!E$2:E$37,MATCH($A239,单位特点规划!$A$2:$A$37,0))</f>
        <v>0</v>
      </c>
      <c r="X239" s="37">
        <f t="array" ref="X239">INDEX(单位特点规划!F$2:F$37,MATCH($A239,单位特点规划!$A$2:$A$37,0))</f>
        <v>1800</v>
      </c>
      <c r="Y239" s="37">
        <f t="array" ref="Y239">INDEX(单位特点规划!G$2:G$37,MATCH($A239,单位特点规划!$A$2:$A$37,0))</f>
        <v>1500</v>
      </c>
      <c r="Z239" s="37"/>
      <c r="AA239" s="37">
        <f t="shared" ref="AA239" si="239">1/2.77</f>
        <v>0.36101083032490999</v>
      </c>
      <c r="AB239" s="37">
        <f>INT(INDEX([3]进阶属性!$C$2:$C$19,MATCH(B239,[3]进阶属性!$A$2:$A$19,0))/2*AH239)</f>
        <v>390</v>
      </c>
      <c r="AC239" s="37">
        <f t="shared" si="217"/>
        <v>20</v>
      </c>
      <c r="AD239" s="37">
        <f>INT((INDEX([3]标准单位!$J$2:$J$201,MATCH($AC239,[3]标准单位!$A$2:$A$201,0))*AE239)/(1-AE239))</f>
        <v>0</v>
      </c>
      <c r="AE239" s="37">
        <f t="shared" si="235"/>
        <v>0</v>
      </c>
      <c r="AF239" s="83">
        <f>AG239/AG$5</f>
        <v>0.60815381876446495</v>
      </c>
      <c r="AG239" s="37">
        <f t="shared" si="233"/>
        <v>113.866666666667</v>
      </c>
      <c r="AH239" s="37">
        <f t="array" ref="AH239">INDEX([4]Sheet1!H$2:H$36,MATCH($H239,[4]Sheet1!$A$2:$A$36,0))</f>
        <v>2</v>
      </c>
      <c r="AI239">
        <f>INDEX([4]Sheet1!T$2:T$36,MATCH($H239,[4]Sheet1!$A$2:$A$36,0))</f>
        <v>0</v>
      </c>
      <c r="AJ239">
        <f>INDEX([4]Sheet1!U$2:U$36,MATCH($H239,[4]Sheet1!$A$2:$A$36,0))</f>
        <v>0.5</v>
      </c>
      <c r="AK239">
        <f>INDEX([4]Sheet1!V$2:V$36,MATCH($H239,[4]Sheet1!$A$2:$A$36,0))</f>
        <v>0</v>
      </c>
      <c r="AL239">
        <f>INDEX([4]Sheet1!W$2:W$36,MATCH($H239,[4]Sheet1!$A$2:$A$36,0))</f>
        <v>300</v>
      </c>
      <c r="AM239" s="2">
        <f>INDEX([4]Sheet1!N$2:N$36,MATCH($H239,[4]Sheet1!$A$2:$A$36,0))</f>
        <v>1000</v>
      </c>
      <c r="AN239" s="2" t="str">
        <f>INDEX([4]Sheet1!O$2:O$36,MATCH($H239,[4]Sheet1!$A$2:$A$36,0))</f>
        <v/>
      </c>
    </row>
    <row r="240" spans="1:40" ht="14.25">
      <c r="A240" s="67">
        <v>2003</v>
      </c>
      <c r="B240" s="73">
        <v>3</v>
      </c>
      <c r="C240" s="78" t="str">
        <f t="shared" si="194"/>
        <v>{10213,7},{22003,8}</v>
      </c>
      <c r="D240" s="78">
        <v>10000</v>
      </c>
      <c r="E240" s="79">
        <v>30</v>
      </c>
      <c r="F240" s="78" t="str">
        <f t="shared" si="195"/>
        <v>{1,165},{2,351},{6,30}</v>
      </c>
      <c r="G240" s="78">
        <f t="shared" si="234"/>
        <v>1</v>
      </c>
      <c r="H240" s="67" t="s">
        <v>259</v>
      </c>
      <c r="I240" s="37">
        <f t="array" ref="I240">INDEX([1]英雄界面!$I$4:$I$41,MATCH(A240,[1]英雄界面!$A$4:$A$41,0))</f>
        <v>45</v>
      </c>
      <c r="J240" s="68">
        <f t="shared" si="238"/>
        <v>2</v>
      </c>
      <c r="K240" s="37">
        <f>CHOOSE(J240,INDEX([2]勋章!$I$7:$I$24,MATCH($B240,[2]勋章!$G$7:$G$24,0)),INDEX([2]勋章!$M$7:$M$24,MATCH($B240,[2]勋章!$G$7:$G$24,0)),INDEX([2]勋章!$P$7:$P$24,MATCH($B240,[2]勋章!$G$7:$G$24,0)),INDEX([2]勋章!$S$7:$S$24,MATCH($B240,[2]勋章!$G$7:$G$24,0)))</f>
        <v>10213</v>
      </c>
      <c r="L240" s="37">
        <f t="array" ref="L240">INDEX([2]图纸掉落!$H$4:$H$38,MATCH(H240,[2]图纸掉落!$G$4:$G$38,0))</f>
        <v>22003</v>
      </c>
      <c r="M240" s="37">
        <f t="shared" si="237"/>
        <v>7</v>
      </c>
      <c r="N240" s="37">
        <f t="shared" si="215"/>
        <v>8</v>
      </c>
      <c r="O240" s="47">
        <f>INDEX([1]英雄界面!$J$4:$J$41,MATCH(A240,[1]英雄界面!$A$4:$A$41,0))/2</f>
        <v>1.5</v>
      </c>
      <c r="P240" s="37">
        <f t="shared" si="216"/>
        <v>1.4</v>
      </c>
      <c r="Q240" s="37">
        <f>INT(INDEX([1]等级属性!B$4:B$203,MATCH($AC240,[1]等级属性!$A$4:$A$203,0))*V240/10000)</f>
        <v>251</v>
      </c>
      <c r="R240" s="37">
        <f>INT(INDEX([1]等级属性!C$4:C$203,MATCH($AC240,[1]等级属性!$A$4:$A$203,0))*W240/10000)</f>
        <v>0</v>
      </c>
      <c r="S240" s="37">
        <f>INT(INDEX([1]等级属性!D$4:D$203,MATCH($AC240,[1]等级属性!$A$4:$A$203,0))*X240/10000)</f>
        <v>118</v>
      </c>
      <c r="T240" s="37">
        <f>INT(INDEX([1]等级属性!E$4:E$203,MATCH($AC240,[1]等级属性!$A$4:$A$203,0))*Y240/10000)</f>
        <v>22</v>
      </c>
      <c r="U240" s="37"/>
      <c r="V240" s="37">
        <f t="array" ref="V240">INDEX(单位特点规划!D$2:D$37,MATCH($A240,单位特点规划!$A$2:$A$37,0))</f>
        <v>11500</v>
      </c>
      <c r="W240" s="37">
        <f t="array" ref="W240">INDEX(单位特点规划!E$2:E$37,MATCH($A240,单位特点规划!$A$2:$A$37,0))</f>
        <v>0</v>
      </c>
      <c r="X240" s="37">
        <f t="array" ref="X240">INDEX(单位特点规划!F$2:F$37,MATCH($A240,单位特点规划!$A$2:$A$37,0))</f>
        <v>1800</v>
      </c>
      <c r="Y240" s="37">
        <f t="array" ref="Y240">INDEX(单位特点规划!G$2:G$37,MATCH($A240,单位特点规划!$A$2:$A$37,0))</f>
        <v>1500</v>
      </c>
      <c r="Z240" s="37"/>
      <c r="AA240" s="37">
        <f t="shared" ref="AA240" si="240">1/2.77</f>
        <v>0.36101083032490999</v>
      </c>
      <c r="AB240" s="37">
        <f>INT(INDEX([3]进阶属性!$C$2:$C$19,MATCH(B240,[3]进阶属性!$A$2:$A$19,0))/2*AH240)</f>
        <v>507</v>
      </c>
      <c r="AC240" s="37">
        <f t="shared" si="217"/>
        <v>30</v>
      </c>
      <c r="AD240" s="37">
        <f>INT((INDEX([3]标准单位!$J$2:$J$201,MATCH($AC240,[3]标准单位!$A$2:$A$201,0))*AE240)/(1-AE240))</f>
        <v>0</v>
      </c>
      <c r="AE240" s="37">
        <f t="shared" si="235"/>
        <v>0</v>
      </c>
      <c r="AF240" s="83">
        <f>AG240/AG$6</f>
        <v>0.60607900354477995</v>
      </c>
      <c r="AG240" s="37">
        <f t="shared" si="233"/>
        <v>147.36666666666699</v>
      </c>
      <c r="AH240" s="37">
        <f t="array" ref="AH240">INDEX([4]Sheet1!H$2:H$36,MATCH($H240,[4]Sheet1!$A$2:$A$36,0))</f>
        <v>2</v>
      </c>
      <c r="AI240">
        <f>INDEX([4]Sheet1!T$2:T$36,MATCH($H240,[4]Sheet1!$A$2:$A$36,0))</f>
        <v>0</v>
      </c>
      <c r="AJ240">
        <f>INDEX([4]Sheet1!U$2:U$36,MATCH($H240,[4]Sheet1!$A$2:$A$36,0))</f>
        <v>0.5</v>
      </c>
      <c r="AK240">
        <f>INDEX([4]Sheet1!V$2:V$36,MATCH($H240,[4]Sheet1!$A$2:$A$36,0))</f>
        <v>0</v>
      </c>
      <c r="AL240">
        <f>INDEX([4]Sheet1!W$2:W$36,MATCH($H240,[4]Sheet1!$A$2:$A$36,0))</f>
        <v>300</v>
      </c>
      <c r="AM240" s="2">
        <f>INDEX([4]Sheet1!N$2:N$36,MATCH($H240,[4]Sheet1!$A$2:$A$36,0))</f>
        <v>1000</v>
      </c>
      <c r="AN240" s="2" t="str">
        <f>INDEX([4]Sheet1!O$2:O$36,MATCH($H240,[4]Sheet1!$A$2:$A$36,0))</f>
        <v/>
      </c>
    </row>
    <row r="241" spans="1:40" ht="14.25">
      <c r="A241" s="67">
        <v>2003</v>
      </c>
      <c r="B241" s="73">
        <v>4</v>
      </c>
      <c r="C241" s="78" t="str">
        <f t="shared" si="194"/>
        <v>{10214,10},{22003,12}</v>
      </c>
      <c r="D241" s="78">
        <v>80000</v>
      </c>
      <c r="E241" s="79">
        <v>28</v>
      </c>
      <c r="F241" s="78" t="str">
        <f t="shared" si="195"/>
        <v>{1,175},{2,374},{6,32}</v>
      </c>
      <c r="G241" s="78">
        <f t="shared" si="234"/>
        <v>1</v>
      </c>
      <c r="H241" s="67" t="s">
        <v>259</v>
      </c>
      <c r="I241" s="37">
        <f t="array" ref="I241">INDEX([1]英雄界面!$I$4:$I$41,MATCH(A241,[1]英雄界面!$A$4:$A$41,0))</f>
        <v>45</v>
      </c>
      <c r="J241" s="68">
        <f t="shared" si="238"/>
        <v>2</v>
      </c>
      <c r="K241" s="37">
        <f>CHOOSE(J241,INDEX([2]勋章!$I$7:$I$24,MATCH($B241,[2]勋章!$G$7:$G$24,0)),INDEX([2]勋章!$M$7:$M$24,MATCH($B241,[2]勋章!$G$7:$G$24,0)),INDEX([2]勋章!$P$7:$P$24,MATCH($B241,[2]勋章!$G$7:$G$24,0)),INDEX([2]勋章!$S$7:$S$24,MATCH($B241,[2]勋章!$G$7:$G$24,0)))</f>
        <v>10214</v>
      </c>
      <c r="L241" s="37">
        <f t="array" ref="L241">INDEX([2]图纸掉落!$H$4:$H$38,MATCH(H241,[2]图纸掉落!$G$4:$G$38,0))</f>
        <v>22003</v>
      </c>
      <c r="M241" s="37">
        <f t="shared" si="237"/>
        <v>10</v>
      </c>
      <c r="N241" s="37">
        <f t="shared" si="215"/>
        <v>12</v>
      </c>
      <c r="O241" s="47">
        <f>INDEX([1]英雄界面!$J$4:$J$41,MATCH(A241,[1]英雄界面!$A$4:$A$41,0))/2</f>
        <v>1.5</v>
      </c>
      <c r="P241" s="37">
        <f t="shared" si="216"/>
        <v>1.3</v>
      </c>
      <c r="Q241" s="37">
        <f>INT(INDEX([1]等级属性!B$4:B$203,MATCH($AC241,[1]等级属性!$A$4:$A$203,0))*V241/10000)</f>
        <v>288</v>
      </c>
      <c r="R241" s="37">
        <f>INT(INDEX([1]等级属性!C$4:C$203,MATCH($AC241,[1]等级属性!$A$4:$A$203,0))*W241/10000)</f>
        <v>0</v>
      </c>
      <c r="S241" s="37">
        <f>INT(INDEX([1]等级属性!D$4:D$203,MATCH($AC241,[1]等级属性!$A$4:$A$203,0))*X241/10000)</f>
        <v>135</v>
      </c>
      <c r="T241" s="37">
        <f>INT(INDEX([1]等级属性!E$4:E$203,MATCH($AC241,[1]等级属性!$A$4:$A$203,0))*Y241/10000)</f>
        <v>25</v>
      </c>
      <c r="U241" s="37"/>
      <c r="V241" s="37">
        <f t="array" ref="V241">INDEX(单位特点规划!D$2:D$37,MATCH($A241,单位特点规划!$A$2:$A$37,0))</f>
        <v>11500</v>
      </c>
      <c r="W241" s="37">
        <f t="array" ref="W241">INDEX(单位特点规划!E$2:E$37,MATCH($A241,单位特点规划!$A$2:$A$37,0))</f>
        <v>0</v>
      </c>
      <c r="X241" s="37">
        <f t="array" ref="X241">INDEX(单位特点规划!F$2:F$37,MATCH($A241,单位特点规划!$A$2:$A$37,0))</f>
        <v>1800</v>
      </c>
      <c r="Y241" s="37">
        <f t="array" ref="Y241">INDEX(单位特点规划!G$2:G$37,MATCH($A241,单位特点规划!$A$2:$A$37,0))</f>
        <v>1500</v>
      </c>
      <c r="Z241" s="37"/>
      <c r="AA241" s="37">
        <f t="shared" ref="AA241" si="241">1/2.77</f>
        <v>0.36101083032490999</v>
      </c>
      <c r="AB241" s="37">
        <f>INT(INDEX([3]进阶属性!$C$2:$C$19,MATCH(B241,[3]进阶属性!$A$2:$A$19,0))/2*AH241)</f>
        <v>657</v>
      </c>
      <c r="AC241" s="37">
        <f t="shared" si="217"/>
        <v>35</v>
      </c>
      <c r="AD241" s="37">
        <f>INT((INDEX([3]标准单位!$J$2:$J$201,MATCH($AC241,[3]标准单位!$A$2:$A$201,0))*AE241)/(1-AE241))</f>
        <v>0</v>
      </c>
      <c r="AE241" s="37">
        <f t="shared" si="235"/>
        <v>0</v>
      </c>
      <c r="AF241" s="83">
        <f>AG241/AG$7</f>
        <v>0.60720640569395001</v>
      </c>
      <c r="AG241" s="37">
        <f t="shared" si="233"/>
        <v>169</v>
      </c>
      <c r="AH241" s="37">
        <f t="array" ref="AH241">INDEX([4]Sheet1!H$2:H$36,MATCH($H241,[4]Sheet1!$A$2:$A$36,0))</f>
        <v>2</v>
      </c>
      <c r="AI241">
        <f>INDEX([4]Sheet1!T$2:T$36,MATCH($H241,[4]Sheet1!$A$2:$A$36,0))</f>
        <v>0</v>
      </c>
      <c r="AJ241">
        <f>INDEX([4]Sheet1!U$2:U$36,MATCH($H241,[4]Sheet1!$A$2:$A$36,0))</f>
        <v>0.5</v>
      </c>
      <c r="AK241">
        <f>INDEX([4]Sheet1!V$2:V$36,MATCH($H241,[4]Sheet1!$A$2:$A$36,0))</f>
        <v>0</v>
      </c>
      <c r="AL241">
        <f>INDEX([4]Sheet1!W$2:W$36,MATCH($H241,[4]Sheet1!$A$2:$A$36,0))</f>
        <v>300</v>
      </c>
      <c r="AM241" s="2">
        <f>INDEX([4]Sheet1!N$2:N$36,MATCH($H241,[4]Sheet1!$A$2:$A$36,0))</f>
        <v>1000</v>
      </c>
      <c r="AN241" s="2" t="str">
        <f>INDEX([4]Sheet1!O$2:O$36,MATCH($H241,[4]Sheet1!$A$2:$A$36,0))</f>
        <v/>
      </c>
    </row>
    <row r="242" spans="1:40" ht="14.25">
      <c r="A242" s="67">
        <v>2003</v>
      </c>
      <c r="B242" s="73">
        <v>5</v>
      </c>
      <c r="C242" s="78" t="str">
        <f t="shared" si="194"/>
        <v>{10215,15},{22003,15}</v>
      </c>
      <c r="D242" s="78">
        <v>150000</v>
      </c>
      <c r="E242" s="79">
        <v>35</v>
      </c>
      <c r="F242" s="78" t="str">
        <f t="shared" si="195"/>
        <v>{1,183},{2,391},{6,34}</v>
      </c>
      <c r="G242" s="78">
        <f t="shared" si="234"/>
        <v>1</v>
      </c>
      <c r="H242" s="67" t="s">
        <v>259</v>
      </c>
      <c r="I242" s="37">
        <f t="array" ref="I242">INDEX([1]英雄界面!$I$4:$I$41,MATCH(A242,[1]英雄界面!$A$4:$A$41,0))</f>
        <v>45</v>
      </c>
      <c r="J242" s="68">
        <f t="shared" si="238"/>
        <v>2</v>
      </c>
      <c r="K242" s="37">
        <f>CHOOSE(J242,INDEX([2]勋章!$I$7:$I$24,MATCH($B242,[2]勋章!$G$7:$G$24,0)),INDEX([2]勋章!$M$7:$M$24,MATCH($B242,[2]勋章!$G$7:$G$24,0)),INDEX([2]勋章!$P$7:$P$24,MATCH($B242,[2]勋章!$G$7:$G$24,0)),INDEX([2]勋章!$S$7:$S$24,MATCH($B242,[2]勋章!$G$7:$G$24,0)))</f>
        <v>10215</v>
      </c>
      <c r="L242" s="37">
        <f t="array" ref="L242">INDEX([2]图纸掉落!$H$4:$H$38,MATCH(H242,[2]图纸掉落!$G$4:$G$38,0))</f>
        <v>22003</v>
      </c>
      <c r="M242" s="37">
        <f t="shared" si="237"/>
        <v>15</v>
      </c>
      <c r="N242" s="37">
        <f t="shared" si="215"/>
        <v>15</v>
      </c>
      <c r="O242" s="47">
        <f>INDEX([1]英雄界面!$J$4:$J$41,MATCH(A242,[1]英雄界面!$A$4:$A$41,0))/2</f>
        <v>1.5</v>
      </c>
      <c r="P242" s="37">
        <f t="shared" si="216"/>
        <v>1.2</v>
      </c>
      <c r="Q242" s="37">
        <f>INT(INDEX([1]等级属性!B$4:B$203,MATCH($AC242,[1]等级属性!$A$4:$A$203,0))*V242/10000)</f>
        <v>326</v>
      </c>
      <c r="R242" s="37">
        <f>INT(INDEX([1]等级属性!C$4:C$203,MATCH($AC242,[1]等级属性!$A$4:$A$203,0))*W242/10000)</f>
        <v>0</v>
      </c>
      <c r="S242" s="37">
        <f>INT(INDEX([1]等级属性!D$4:D$203,MATCH($AC242,[1]等级属性!$A$4:$A$203,0))*X242/10000)</f>
        <v>153</v>
      </c>
      <c r="T242" s="37">
        <f>INT(INDEX([1]等级属性!E$4:E$203,MATCH($AC242,[1]等级属性!$A$4:$A$203,0))*Y242/10000)</f>
        <v>29</v>
      </c>
      <c r="U242" s="37"/>
      <c r="V242" s="37">
        <f t="array" ref="V242">INDEX(单位特点规划!D$2:D$37,MATCH($A242,单位特点规划!$A$2:$A$37,0))</f>
        <v>11500</v>
      </c>
      <c r="W242" s="37">
        <f t="array" ref="W242">INDEX(单位特点规划!E$2:E$37,MATCH($A242,单位特点规划!$A$2:$A$37,0))</f>
        <v>0</v>
      </c>
      <c r="X242" s="37">
        <f t="array" ref="X242">INDEX(单位特点规划!F$2:F$37,MATCH($A242,单位特点规划!$A$2:$A$37,0))</f>
        <v>1800</v>
      </c>
      <c r="Y242" s="37">
        <f t="array" ref="Y242">INDEX(单位特点规划!G$2:G$37,MATCH($A242,单位特点规划!$A$2:$A$37,0))</f>
        <v>1500</v>
      </c>
      <c r="Z242" s="37"/>
      <c r="AA242" s="37">
        <f t="shared" ref="AA242" si="242">1/2.77</f>
        <v>0.36101083032490999</v>
      </c>
      <c r="AB242" s="37">
        <f>INT(INDEX([3]进阶属性!$C$2:$C$19,MATCH(B242,[3]进阶属性!$A$2:$A$19,0))/2*AH242)</f>
        <v>852</v>
      </c>
      <c r="AC242" s="37">
        <f t="shared" si="217"/>
        <v>40</v>
      </c>
      <c r="AD242" s="37">
        <f>INT((INDEX([3]标准单位!$J$2:$J$201,MATCH($AC242,[3]标准单位!$A$2:$A$201,0))*AE242)/(1-AE242))</f>
        <v>0</v>
      </c>
      <c r="AE242" s="37">
        <f t="shared" si="235"/>
        <v>0</v>
      </c>
      <c r="AF242" s="83">
        <f>AG242/AG$8</f>
        <v>0.60780281264176605</v>
      </c>
      <c r="AG242" s="37">
        <f t="shared" si="233"/>
        <v>191.4</v>
      </c>
      <c r="AH242" s="37">
        <f t="array" ref="AH242">INDEX([4]Sheet1!H$2:H$36,MATCH($H242,[4]Sheet1!$A$2:$A$36,0))</f>
        <v>2</v>
      </c>
      <c r="AI242">
        <f>INDEX([4]Sheet1!T$2:T$36,MATCH($H242,[4]Sheet1!$A$2:$A$36,0))</f>
        <v>0</v>
      </c>
      <c r="AJ242">
        <f>INDEX([4]Sheet1!U$2:U$36,MATCH($H242,[4]Sheet1!$A$2:$A$36,0))</f>
        <v>0.5</v>
      </c>
      <c r="AK242">
        <f>INDEX([4]Sheet1!V$2:V$36,MATCH($H242,[4]Sheet1!$A$2:$A$36,0))</f>
        <v>0</v>
      </c>
      <c r="AL242">
        <f>INDEX([4]Sheet1!W$2:W$36,MATCH($H242,[4]Sheet1!$A$2:$A$36,0))</f>
        <v>300</v>
      </c>
      <c r="AM242" s="2">
        <f>INDEX([4]Sheet1!N$2:N$36,MATCH($H242,[4]Sheet1!$A$2:$A$36,0))</f>
        <v>1000</v>
      </c>
      <c r="AN242" s="2" t="str">
        <f>INDEX([4]Sheet1!O$2:O$36,MATCH($H242,[4]Sheet1!$A$2:$A$36,0))</f>
        <v/>
      </c>
    </row>
    <row r="243" spans="1:40" ht="14.25">
      <c r="A243" s="67">
        <v>2003</v>
      </c>
      <c r="B243" s="73">
        <v>6</v>
      </c>
      <c r="C243" s="78" t="str">
        <f t="shared" si="194"/>
        <v>{10216,20},{22003,16}</v>
      </c>
      <c r="D243" s="78">
        <v>250000</v>
      </c>
      <c r="E243" s="79">
        <v>40</v>
      </c>
      <c r="F243" s="78" t="str">
        <f t="shared" si="195"/>
        <v>{1,193},{2,411},{6,36}</v>
      </c>
      <c r="G243" s="78">
        <f t="shared" si="234"/>
        <v>1</v>
      </c>
      <c r="H243" s="67" t="s">
        <v>259</v>
      </c>
      <c r="I243" s="37">
        <f t="array" ref="I243">INDEX([1]英雄界面!$I$4:$I$41,MATCH(A243,[1]英雄界面!$A$4:$A$41,0))</f>
        <v>45</v>
      </c>
      <c r="J243" s="68">
        <f t="shared" si="238"/>
        <v>2</v>
      </c>
      <c r="K243" s="37">
        <f>CHOOSE(J243,INDEX([2]勋章!$I$7:$I$24,MATCH($B243,[2]勋章!$G$7:$G$24,0)),INDEX([2]勋章!$M$7:$M$24,MATCH($B243,[2]勋章!$G$7:$G$24,0)),INDEX([2]勋章!$P$7:$P$24,MATCH($B243,[2]勋章!$G$7:$G$24,0)),INDEX([2]勋章!$S$7:$S$24,MATCH($B243,[2]勋章!$G$7:$G$24,0)))</f>
        <v>10216</v>
      </c>
      <c r="L243" s="37">
        <f t="array" ref="L243">INDEX([2]图纸掉落!$H$4:$H$38,MATCH(H243,[2]图纸掉落!$G$4:$G$38,0))</f>
        <v>22003</v>
      </c>
      <c r="M243" s="37">
        <f t="shared" si="237"/>
        <v>20</v>
      </c>
      <c r="N243" s="37">
        <f t="shared" si="215"/>
        <v>16</v>
      </c>
      <c r="O243" s="47">
        <f>INDEX([1]英雄界面!$J$4:$J$41,MATCH(A243,[1]英雄界面!$A$4:$A$41,0))/2</f>
        <v>1.5</v>
      </c>
      <c r="P243" s="37">
        <f t="shared" si="216"/>
        <v>1.1000000000000001</v>
      </c>
      <c r="Q243" s="37">
        <f>INT(INDEX([1]等级属性!B$4:B$203,MATCH($AC243,[1]等级属性!$A$4:$A$203,0))*V243/10000)</f>
        <v>374</v>
      </c>
      <c r="R243" s="37">
        <f>INT(INDEX([1]等级属性!C$4:C$203,MATCH($AC243,[1]等级属性!$A$4:$A$203,0))*W243/10000)</f>
        <v>0</v>
      </c>
      <c r="S243" s="37">
        <f>INT(INDEX([1]等级属性!D$4:D$203,MATCH($AC243,[1]等级属性!$A$4:$A$203,0))*X243/10000)</f>
        <v>176</v>
      </c>
      <c r="T243" s="37">
        <f>INT(INDEX([1]等级属性!E$4:E$203,MATCH($AC243,[1]等级属性!$A$4:$A$203,0))*Y243/10000)</f>
        <v>33</v>
      </c>
      <c r="U243" s="37"/>
      <c r="V243" s="37">
        <f t="array" ref="V243">INDEX(单位特点规划!D$2:D$37,MATCH($A243,单位特点规划!$A$2:$A$37,0))</f>
        <v>11500</v>
      </c>
      <c r="W243" s="37">
        <f t="array" ref="W243">INDEX(单位特点规划!E$2:E$37,MATCH($A243,单位特点规划!$A$2:$A$37,0))</f>
        <v>0</v>
      </c>
      <c r="X243" s="37">
        <f t="array" ref="X243">INDEX(单位特点规划!F$2:F$37,MATCH($A243,单位特点规划!$A$2:$A$37,0))</f>
        <v>1800</v>
      </c>
      <c r="Y243" s="37">
        <f t="array" ref="Y243">INDEX(单位特点规划!G$2:G$37,MATCH($A243,单位特点规划!$A$2:$A$37,0))</f>
        <v>1500</v>
      </c>
      <c r="Z243" s="37"/>
      <c r="AA243" s="37">
        <f t="shared" ref="AA243:AA248" si="243">1/2.77</f>
        <v>0.36101083032490999</v>
      </c>
      <c r="AB243" s="37">
        <f>INT(INDEX([3]进阶属性!$C$2:$C$19,MATCH(B243,[3]进阶属性!$A$2:$A$19,0))/2*AH243)</f>
        <v>1107</v>
      </c>
      <c r="AC243" s="37">
        <f t="shared" si="217"/>
        <v>45</v>
      </c>
      <c r="AD243" s="37">
        <f>INT((INDEX([3]标准单位!$J$2:$J$201,MATCH($AC243,[3]标准单位!$A$2:$A$201,0))*AE243)/(1-AE243))</f>
        <v>0</v>
      </c>
      <c r="AE243" s="37">
        <f t="shared" si="235"/>
        <v>0</v>
      </c>
      <c r="AF243" s="83">
        <f>AG243/AG$9</f>
        <v>0.60699339351985904</v>
      </c>
      <c r="AG243" s="37">
        <f t="shared" si="233"/>
        <v>219.63333333333301</v>
      </c>
      <c r="AH243" s="37">
        <f t="array" ref="AH243">INDEX([4]Sheet1!H$2:H$36,MATCH($H243,[4]Sheet1!$A$2:$A$36,0))</f>
        <v>2</v>
      </c>
      <c r="AI243">
        <f>INDEX([4]Sheet1!T$2:T$36,MATCH($H243,[4]Sheet1!$A$2:$A$36,0))</f>
        <v>0</v>
      </c>
      <c r="AJ243">
        <f>INDEX([4]Sheet1!U$2:U$36,MATCH($H243,[4]Sheet1!$A$2:$A$36,0))</f>
        <v>0.5</v>
      </c>
      <c r="AK243">
        <f>INDEX([4]Sheet1!V$2:V$36,MATCH($H243,[4]Sheet1!$A$2:$A$36,0))</f>
        <v>0</v>
      </c>
      <c r="AL243">
        <f>INDEX([4]Sheet1!W$2:W$36,MATCH($H243,[4]Sheet1!$A$2:$A$36,0))</f>
        <v>300</v>
      </c>
      <c r="AM243" s="2">
        <f>INDEX([4]Sheet1!N$2:N$36,MATCH($H243,[4]Sheet1!$A$2:$A$36,0))</f>
        <v>1000</v>
      </c>
      <c r="AN243" s="2" t="str">
        <f>INDEX([4]Sheet1!O$2:O$36,MATCH($H243,[4]Sheet1!$A$2:$A$36,0))</f>
        <v/>
      </c>
    </row>
    <row r="244" spans="1:40" ht="14.25">
      <c r="A244" s="67">
        <v>2003</v>
      </c>
      <c r="B244" s="73">
        <v>7</v>
      </c>
      <c r="C244" s="78" t="str">
        <f t="shared" si="194"/>
        <v>{10217,22},{22003,26}</v>
      </c>
      <c r="D244" s="78">
        <v>300000</v>
      </c>
      <c r="E244" s="79">
        <v>45</v>
      </c>
      <c r="F244" s="78" t="str">
        <f t="shared" si="195"/>
        <v>{1,199},{2,424},{6,38}</v>
      </c>
      <c r="G244" s="78">
        <f t="shared" si="234"/>
        <v>1</v>
      </c>
      <c r="H244" s="67" t="s">
        <v>259</v>
      </c>
      <c r="I244" s="37">
        <f t="array" ref="I244">INDEX([1]英雄界面!$I$4:$I$41,MATCH(A244,[1]英雄界面!$A$4:$A$41,0))</f>
        <v>45</v>
      </c>
      <c r="J244" s="68">
        <f t="shared" si="238"/>
        <v>2</v>
      </c>
      <c r="K244" s="37">
        <f>CHOOSE(J244,INDEX([2]勋章!$I$7:$I$24,MATCH($B244,[2]勋章!$G$7:$G$24,0)),INDEX([2]勋章!$M$7:$M$24,MATCH($B244,[2]勋章!$G$7:$G$24,0)),INDEX([2]勋章!$P$7:$P$24,MATCH($B244,[2]勋章!$G$7:$G$24,0)),INDEX([2]勋章!$S$7:$S$24,MATCH($B244,[2]勋章!$G$7:$G$24,0)))</f>
        <v>10217</v>
      </c>
      <c r="L244" s="37">
        <f t="array" ref="L244">INDEX([2]图纸掉落!$H$4:$H$38,MATCH(H244,[2]图纸掉落!$G$4:$G$38,0))</f>
        <v>22003</v>
      </c>
      <c r="M244" s="37">
        <f t="shared" si="237"/>
        <v>22</v>
      </c>
      <c r="N244" s="37">
        <f t="shared" si="215"/>
        <v>26</v>
      </c>
      <c r="O244" s="47">
        <f>INDEX([1]英雄界面!$J$4:$J$41,MATCH(A244,[1]英雄界面!$A$4:$A$41,0))/2</f>
        <v>1.5</v>
      </c>
      <c r="P244" s="37">
        <f t="shared" si="216"/>
        <v>1</v>
      </c>
      <c r="Q244" s="37">
        <f>INT(INDEX([1]等级属性!B$4:B$203,MATCH($AC244,[1]等级属性!$A$4:$A$203,0))*V244/10000)</f>
        <v>424</v>
      </c>
      <c r="R244" s="37">
        <f>INT(INDEX([1]等级属性!C$4:C$203,MATCH($AC244,[1]等级属性!$A$4:$A$203,0))*W244/10000)</f>
        <v>0</v>
      </c>
      <c r="S244" s="37">
        <f>INT(INDEX([1]等级属性!D$4:D$203,MATCH($AC244,[1]等级属性!$A$4:$A$203,0))*X244/10000)</f>
        <v>199</v>
      </c>
      <c r="T244" s="37">
        <f>INT(INDEX([1]等级属性!E$4:E$203,MATCH($AC244,[1]等级属性!$A$4:$A$203,0))*Y244/10000)</f>
        <v>38</v>
      </c>
      <c r="U244" s="37"/>
      <c r="V244" s="37">
        <f t="array" ref="V244">INDEX(单位特点规划!D$2:D$37,MATCH($A244,单位特点规划!$A$2:$A$37,0))</f>
        <v>11500</v>
      </c>
      <c r="W244" s="37">
        <f t="array" ref="W244">INDEX(单位特点规划!E$2:E$37,MATCH($A244,单位特点规划!$A$2:$A$37,0))</f>
        <v>0</v>
      </c>
      <c r="X244" s="37">
        <f t="array" ref="X244">INDEX(单位特点规划!F$2:F$37,MATCH($A244,单位特点规划!$A$2:$A$37,0))</f>
        <v>1800</v>
      </c>
      <c r="Y244" s="37">
        <f t="array" ref="Y244">INDEX(单位特点规划!G$2:G$37,MATCH($A244,单位特点规划!$A$2:$A$37,0))</f>
        <v>1500</v>
      </c>
      <c r="Z244" s="37"/>
      <c r="AA244" s="37">
        <f t="shared" si="243"/>
        <v>0.36101083032490999</v>
      </c>
      <c r="AB244" s="37">
        <f>INT(INDEX([3]进阶属性!$C$2:$C$19,MATCH(B244,[3]进阶属性!$A$2:$A$19,0))/2*AH244)</f>
        <v>1437</v>
      </c>
      <c r="AC244" s="37">
        <f t="shared" si="217"/>
        <v>50</v>
      </c>
      <c r="AD244" s="37">
        <f>INT((INDEX([3]标准单位!$J$2:$J$201,MATCH($AC244,[3]标准单位!$A$2:$A$201,0))*AE244)/(1-AE244))</f>
        <v>0</v>
      </c>
      <c r="AE244" s="37">
        <f t="shared" si="235"/>
        <v>0</v>
      </c>
      <c r="AF244" s="83">
        <f>AG244/AG$10</f>
        <v>0.60774399032873005</v>
      </c>
      <c r="AG244" s="37">
        <f t="shared" si="233"/>
        <v>248.96666666666701</v>
      </c>
      <c r="AH244" s="37">
        <f t="array" ref="AH244">INDEX([4]Sheet1!H$2:H$36,MATCH($H244,[4]Sheet1!$A$2:$A$36,0))</f>
        <v>2</v>
      </c>
      <c r="AI244">
        <f>INDEX([4]Sheet1!T$2:T$36,MATCH($H244,[4]Sheet1!$A$2:$A$36,0))</f>
        <v>0</v>
      </c>
      <c r="AJ244">
        <f>INDEX([4]Sheet1!U$2:U$36,MATCH($H244,[4]Sheet1!$A$2:$A$36,0))</f>
        <v>0.5</v>
      </c>
      <c r="AK244">
        <f>INDEX([4]Sheet1!V$2:V$36,MATCH($H244,[4]Sheet1!$A$2:$A$36,0))</f>
        <v>0</v>
      </c>
      <c r="AL244">
        <f>INDEX([4]Sheet1!W$2:W$36,MATCH($H244,[4]Sheet1!$A$2:$A$36,0))</f>
        <v>300</v>
      </c>
      <c r="AM244" s="2">
        <f>INDEX([4]Sheet1!N$2:N$36,MATCH($H244,[4]Sheet1!$A$2:$A$36,0))</f>
        <v>1000</v>
      </c>
      <c r="AN244" s="2" t="str">
        <f>INDEX([4]Sheet1!O$2:O$36,MATCH($H244,[4]Sheet1!$A$2:$A$36,0))</f>
        <v/>
      </c>
    </row>
    <row r="245" spans="1:40" ht="14.25">
      <c r="A245" s="67">
        <v>2003</v>
      </c>
      <c r="B245" s="73">
        <v>8</v>
      </c>
      <c r="C245" s="78" t="str">
        <f t="shared" si="194"/>
        <v>{10218,25},{22003,29}</v>
      </c>
      <c r="D245" s="78">
        <v>350000</v>
      </c>
      <c r="E245" s="79">
        <v>50</v>
      </c>
      <c r="F245" s="78" t="str">
        <f t="shared" si="195"/>
        <v>{1,228},{2,487},{6,43}</v>
      </c>
      <c r="G245" s="78">
        <f t="shared" ref="G245:G254" si="244">1</f>
        <v>1</v>
      </c>
      <c r="H245" s="67" t="s">
        <v>259</v>
      </c>
      <c r="I245" s="37">
        <f t="array" ref="I245">INDEX([1]英雄界面!$I$4:$I$41,MATCH(A245,[1]英雄界面!$A$4:$A$41,0))</f>
        <v>45</v>
      </c>
      <c r="J245" s="68">
        <f t="shared" si="238"/>
        <v>2</v>
      </c>
      <c r="K245" s="37">
        <f>CHOOSE(J245,INDEX([2]勋章!$I$7:$I$24,MATCH($B245,[2]勋章!$G$7:$G$24,0)),INDEX([2]勋章!$M$7:$M$24,MATCH($B245,[2]勋章!$G$7:$G$24,0)),INDEX([2]勋章!$P$7:$P$24,MATCH($B245,[2]勋章!$G$7:$G$24,0)),INDEX([2]勋章!$S$7:$S$24,MATCH($B245,[2]勋章!$G$7:$G$24,0)))</f>
        <v>10218</v>
      </c>
      <c r="L245" s="37">
        <f t="array" ref="L245">INDEX([2]图纸掉落!$H$4:$H$38,MATCH(H245,[2]图纸掉落!$G$4:$G$38,0))</f>
        <v>22003</v>
      </c>
      <c r="M245" s="37">
        <f t="shared" si="237"/>
        <v>25</v>
      </c>
      <c r="N245" s="37">
        <f t="shared" si="215"/>
        <v>29</v>
      </c>
      <c r="O245" s="47">
        <f>INDEX([1]英雄界面!$J$4:$J$41,MATCH(A245,[1]英雄界面!$A$4:$A$41,0))/2</f>
        <v>1.5</v>
      </c>
      <c r="P245" s="37">
        <f t="shared" si="216"/>
        <v>1</v>
      </c>
      <c r="Q245" s="37">
        <f>INT(INDEX([1]等级属性!B$4:B$203,MATCH($AC245,[1]等级属性!$A$4:$A$203,0))*V245/10000)</f>
        <v>487</v>
      </c>
      <c r="R245" s="37">
        <f>INT(INDEX([1]等级属性!C$4:C$203,MATCH($AC245,[1]等级属性!$A$4:$A$203,0))*W245/10000)</f>
        <v>0</v>
      </c>
      <c r="S245" s="37">
        <f>INT(INDEX([1]等级属性!D$4:D$203,MATCH($AC245,[1]等级属性!$A$4:$A$203,0))*X245/10000)</f>
        <v>228</v>
      </c>
      <c r="T245" s="37">
        <f>INT(INDEX([1]等级属性!E$4:E$203,MATCH($AC245,[1]等级属性!$A$4:$A$203,0))*Y245/10000)</f>
        <v>43</v>
      </c>
      <c r="U245" s="37"/>
      <c r="V245" s="37">
        <f t="array" ref="V245">INDEX(单位特点规划!D$2:D$37,MATCH($A245,单位特点规划!$A$2:$A$37,0))</f>
        <v>11500</v>
      </c>
      <c r="W245" s="37">
        <f t="array" ref="W245">INDEX(单位特点规划!E$2:E$37,MATCH($A245,单位特点规划!$A$2:$A$37,0))</f>
        <v>0</v>
      </c>
      <c r="X245" s="37">
        <f t="array" ref="X245">INDEX(单位特点规划!F$2:F$37,MATCH($A245,单位特点规划!$A$2:$A$37,0))</f>
        <v>1800</v>
      </c>
      <c r="Y245" s="37">
        <f t="array" ref="Y245">INDEX(单位特点规划!G$2:G$37,MATCH($A245,单位特点规划!$A$2:$A$37,0))</f>
        <v>1500</v>
      </c>
      <c r="Z245" s="37"/>
      <c r="AA245" s="37">
        <f t="shared" si="243"/>
        <v>0.36101083032490999</v>
      </c>
      <c r="AB245" s="37">
        <f>INT(INDEX([3]进阶属性!$C$2:$C$19,MATCH(B245,[3]进阶属性!$A$2:$A$19,0))/2*AH245)</f>
        <v>1866</v>
      </c>
      <c r="AC245" s="37">
        <f t="shared" si="217"/>
        <v>55</v>
      </c>
      <c r="AD245" s="37">
        <f>INT((INDEX([3]标准单位!$J$2:$J$201,MATCH($AC245,[3]标准单位!$A$2:$A$201,0))*AE245)/(1-AE245))</f>
        <v>0</v>
      </c>
      <c r="AE245" s="37">
        <f t="shared" ref="AE245:AE254" si="245">0</f>
        <v>0</v>
      </c>
      <c r="AF245" s="83">
        <f>AG245/AG$11</f>
        <v>0.607150082952292</v>
      </c>
      <c r="AG245" s="37">
        <f t="shared" si="233"/>
        <v>285.8</v>
      </c>
      <c r="AH245" s="37">
        <f t="array" ref="AH245">INDEX([4]Sheet1!H$2:H$36,MATCH($H245,[4]Sheet1!$A$2:$A$36,0))</f>
        <v>2</v>
      </c>
      <c r="AI245">
        <f>INDEX([4]Sheet1!T$2:T$36,MATCH($H245,[4]Sheet1!$A$2:$A$36,0))</f>
        <v>0</v>
      </c>
      <c r="AJ245">
        <f>INDEX([4]Sheet1!U$2:U$36,MATCH($H245,[4]Sheet1!$A$2:$A$36,0))</f>
        <v>0.5</v>
      </c>
      <c r="AK245">
        <f>INDEX([4]Sheet1!V$2:V$36,MATCH($H245,[4]Sheet1!$A$2:$A$36,0))</f>
        <v>0</v>
      </c>
      <c r="AL245">
        <f>INDEX([4]Sheet1!W$2:W$36,MATCH($H245,[4]Sheet1!$A$2:$A$36,0))</f>
        <v>300</v>
      </c>
      <c r="AM245" s="2">
        <f>INDEX([4]Sheet1!N$2:N$36,MATCH($H245,[4]Sheet1!$A$2:$A$36,0))</f>
        <v>1000</v>
      </c>
      <c r="AN245" s="2" t="str">
        <f>INDEX([4]Sheet1!O$2:O$36,MATCH($H245,[4]Sheet1!$A$2:$A$36,0))</f>
        <v/>
      </c>
    </row>
    <row r="246" spans="1:40" ht="14.25">
      <c r="A246" s="67">
        <v>2003</v>
      </c>
      <c r="B246" s="73">
        <v>9</v>
      </c>
      <c r="C246" s="78" t="str">
        <f t="shared" si="194"/>
        <v>{10219,27},{22003,30}</v>
      </c>
      <c r="D246" s="78">
        <v>400000</v>
      </c>
      <c r="E246" s="79">
        <v>55</v>
      </c>
      <c r="F246" s="78" t="str">
        <f t="shared" si="195"/>
        <v>{1,258},{2,550},{6,49}</v>
      </c>
      <c r="G246" s="78">
        <f t="shared" si="244"/>
        <v>1</v>
      </c>
      <c r="H246" s="67" t="s">
        <v>259</v>
      </c>
      <c r="I246" s="37">
        <f t="array" ref="I246">INDEX([1]英雄界面!$I$4:$I$41,MATCH(A246,[1]英雄界面!$A$4:$A$41,0))</f>
        <v>45</v>
      </c>
      <c r="J246" s="68">
        <f t="shared" si="238"/>
        <v>2</v>
      </c>
      <c r="K246" s="37">
        <f>CHOOSE(J246,INDEX([2]勋章!$I$7:$I$24,MATCH($B246,[2]勋章!$G$7:$G$24,0)),INDEX([2]勋章!$M$7:$M$24,MATCH($B246,[2]勋章!$G$7:$G$24,0)),INDEX([2]勋章!$P$7:$P$24,MATCH($B246,[2]勋章!$G$7:$G$24,0)),INDEX([2]勋章!$S$7:$S$24,MATCH($B246,[2]勋章!$G$7:$G$24,0)))</f>
        <v>10219</v>
      </c>
      <c r="L246" s="37">
        <f t="array" ref="L246">INDEX([2]图纸掉落!$H$4:$H$38,MATCH(H246,[2]图纸掉落!$G$4:$G$38,0))</f>
        <v>22003</v>
      </c>
      <c r="M246" s="37">
        <f t="shared" si="237"/>
        <v>27</v>
      </c>
      <c r="N246" s="37">
        <f t="shared" si="215"/>
        <v>30</v>
      </c>
      <c r="O246" s="47">
        <f>INDEX([1]英雄界面!$J$4:$J$41,MATCH(A246,[1]英雄界面!$A$4:$A$41,0))/2</f>
        <v>1.5</v>
      </c>
      <c r="P246" s="37">
        <f t="shared" si="216"/>
        <v>1</v>
      </c>
      <c r="Q246" s="37">
        <f>INT(INDEX([1]等级属性!B$4:B$203,MATCH($AC246,[1]等级属性!$A$4:$A$203,0))*V246/10000)</f>
        <v>550</v>
      </c>
      <c r="R246" s="37">
        <f>INT(INDEX([1]等级属性!C$4:C$203,MATCH($AC246,[1]等级属性!$A$4:$A$203,0))*W246/10000)</f>
        <v>0</v>
      </c>
      <c r="S246" s="37">
        <f>INT(INDEX([1]等级属性!D$4:D$203,MATCH($AC246,[1]等级属性!$A$4:$A$203,0))*X246/10000)</f>
        <v>258</v>
      </c>
      <c r="T246" s="37">
        <f>INT(INDEX([1]等级属性!E$4:E$203,MATCH($AC246,[1]等级属性!$A$4:$A$203,0))*Y246/10000)</f>
        <v>49</v>
      </c>
      <c r="U246" s="37"/>
      <c r="V246" s="37">
        <f t="array" ref="V246">INDEX(单位特点规划!D$2:D$37,MATCH($A246,单位特点规划!$A$2:$A$37,0))</f>
        <v>11500</v>
      </c>
      <c r="W246" s="37">
        <f t="array" ref="W246">INDEX(单位特点规划!E$2:E$37,MATCH($A246,单位特点规划!$A$2:$A$37,0))</f>
        <v>0</v>
      </c>
      <c r="X246" s="37">
        <f t="array" ref="X246">INDEX(单位特点规划!F$2:F$37,MATCH($A246,单位特点规划!$A$2:$A$37,0))</f>
        <v>1800</v>
      </c>
      <c r="Y246" s="37">
        <f t="array" ref="Y246">INDEX(单位特点规划!G$2:G$37,MATCH($A246,单位特点规划!$A$2:$A$37,0))</f>
        <v>1500</v>
      </c>
      <c r="Z246" s="37"/>
      <c r="AA246" s="37">
        <f t="shared" si="243"/>
        <v>0.36101083032490999</v>
      </c>
      <c r="AB246" s="37">
        <f>INT(INDEX([3]进阶属性!$C$2:$C$19,MATCH(B246,[3]进阶属性!$A$2:$A$19,0))/2*AH246)</f>
        <v>2424</v>
      </c>
      <c r="AC246" s="37">
        <f t="shared" si="217"/>
        <v>60</v>
      </c>
      <c r="AD246" s="37">
        <f>INT((INDEX([3]标准单位!$J$2:$J$201,MATCH($AC246,[3]标准单位!$A$2:$A$201,0))*AE246)/(1-AE246))</f>
        <v>0</v>
      </c>
      <c r="AE246" s="37">
        <f t="shared" si="245"/>
        <v>0</v>
      </c>
      <c r="AF246" s="83">
        <f>AG246/AG$12</f>
        <v>0.60713422332053002</v>
      </c>
      <c r="AG246" s="37">
        <f t="shared" si="233"/>
        <v>322.89999999999998</v>
      </c>
      <c r="AH246" s="37">
        <f t="array" ref="AH246">INDEX([4]Sheet1!H$2:H$36,MATCH($H246,[4]Sheet1!$A$2:$A$36,0))</f>
        <v>2</v>
      </c>
      <c r="AI246">
        <f>INDEX([4]Sheet1!T$2:T$36,MATCH($H246,[4]Sheet1!$A$2:$A$36,0))</f>
        <v>0</v>
      </c>
      <c r="AJ246">
        <f>INDEX([4]Sheet1!U$2:U$36,MATCH($H246,[4]Sheet1!$A$2:$A$36,0))</f>
        <v>0.5</v>
      </c>
      <c r="AK246">
        <f>INDEX([4]Sheet1!V$2:V$36,MATCH($H246,[4]Sheet1!$A$2:$A$36,0))</f>
        <v>0</v>
      </c>
      <c r="AL246">
        <f>INDEX([4]Sheet1!W$2:W$36,MATCH($H246,[4]Sheet1!$A$2:$A$36,0))</f>
        <v>300</v>
      </c>
      <c r="AM246" s="2">
        <f>INDEX([4]Sheet1!N$2:N$36,MATCH($H246,[4]Sheet1!$A$2:$A$36,0))</f>
        <v>1000</v>
      </c>
      <c r="AN246" s="2" t="str">
        <f>INDEX([4]Sheet1!O$2:O$36,MATCH($H246,[4]Sheet1!$A$2:$A$36,0))</f>
        <v/>
      </c>
    </row>
    <row r="247" spans="1:40" ht="14.25">
      <c r="A247" s="67">
        <v>2003</v>
      </c>
      <c r="B247" s="73">
        <v>10</v>
      </c>
      <c r="C247" s="78" t="str">
        <f t="shared" si="194"/>
        <v>{10220,30},{22003,45}</v>
      </c>
      <c r="D247" s="78">
        <v>450000</v>
      </c>
      <c r="E247" s="79">
        <v>60</v>
      </c>
      <c r="F247" s="78" t="str">
        <f t="shared" si="195"/>
        <v>{1,297},{2,632},{6,57}</v>
      </c>
      <c r="G247" s="78">
        <f t="shared" si="244"/>
        <v>1</v>
      </c>
      <c r="H247" s="67" t="s">
        <v>259</v>
      </c>
      <c r="I247" s="37">
        <f t="array" ref="I247">INDEX([1]英雄界面!$I$4:$I$41,MATCH(A247,[1]英雄界面!$A$4:$A$41,0))</f>
        <v>45</v>
      </c>
      <c r="J247" s="68">
        <f t="shared" si="238"/>
        <v>2</v>
      </c>
      <c r="K247" s="37">
        <f>CHOOSE(J247,INDEX([2]勋章!$I$7:$I$24,MATCH($B247,[2]勋章!$G$7:$G$24,0)),INDEX([2]勋章!$M$7:$M$24,MATCH($B247,[2]勋章!$G$7:$G$24,0)),INDEX([2]勋章!$P$7:$P$24,MATCH($B247,[2]勋章!$G$7:$G$24,0)),INDEX([2]勋章!$S$7:$S$24,MATCH($B247,[2]勋章!$G$7:$G$24,0)))</f>
        <v>10220</v>
      </c>
      <c r="L247" s="37">
        <f t="array" ref="L247">INDEX([2]图纸掉落!$H$4:$H$38,MATCH(H247,[2]图纸掉落!$G$4:$G$38,0))</f>
        <v>22003</v>
      </c>
      <c r="M247" s="37">
        <f t="shared" si="237"/>
        <v>30</v>
      </c>
      <c r="N247" s="37">
        <f t="shared" si="215"/>
        <v>45</v>
      </c>
      <c r="O247" s="47">
        <f>INDEX([1]英雄界面!$J$4:$J$41,MATCH(A247,[1]英雄界面!$A$4:$A$41,0))/2</f>
        <v>1.5</v>
      </c>
      <c r="P247" s="37">
        <f t="shared" si="216"/>
        <v>1</v>
      </c>
      <c r="Q247" s="37">
        <f>INT(INDEX([1]等级属性!B$4:B$203,MATCH($AC247,[1]等级属性!$A$4:$A$203,0))*V247/10000)</f>
        <v>632</v>
      </c>
      <c r="R247" s="37">
        <f>INT(INDEX([1]等级属性!C$4:C$203,MATCH($AC247,[1]等级属性!$A$4:$A$203,0))*W247/10000)</f>
        <v>0</v>
      </c>
      <c r="S247" s="37">
        <f>INT(INDEX([1]等级属性!D$4:D$203,MATCH($AC247,[1]等级属性!$A$4:$A$203,0))*X247/10000)</f>
        <v>297</v>
      </c>
      <c r="T247" s="37">
        <f>INT(INDEX([1]等级属性!E$4:E$203,MATCH($AC247,[1]等级属性!$A$4:$A$203,0))*Y247/10000)</f>
        <v>57</v>
      </c>
      <c r="U247" s="37"/>
      <c r="V247" s="37">
        <f t="array" ref="V247">INDEX(单位特点规划!D$2:D$37,MATCH($A247,单位特点规划!$A$2:$A$37,0))</f>
        <v>11500</v>
      </c>
      <c r="W247" s="37">
        <f t="array" ref="W247">INDEX(单位特点规划!E$2:E$37,MATCH($A247,单位特点规划!$A$2:$A$37,0))</f>
        <v>0</v>
      </c>
      <c r="X247" s="37">
        <f t="array" ref="X247">INDEX(单位特点规划!F$2:F$37,MATCH($A247,单位特点规划!$A$2:$A$37,0))</f>
        <v>1800</v>
      </c>
      <c r="Y247" s="37">
        <f t="array" ref="Y247">INDEX(单位特点规划!G$2:G$37,MATCH($A247,单位特点规划!$A$2:$A$37,0))</f>
        <v>1500</v>
      </c>
      <c r="Z247" s="37"/>
      <c r="AA247" s="37">
        <f t="shared" si="243"/>
        <v>0.36101083032490999</v>
      </c>
      <c r="AB247" s="37">
        <f>INT(INDEX([3]进阶属性!$C$2:$C$19,MATCH(B247,[3]进阶属性!$A$2:$A$19,0))/2*AH247)</f>
        <v>3150</v>
      </c>
      <c r="AC247" s="37">
        <f t="shared" si="217"/>
        <v>65</v>
      </c>
      <c r="AD247" s="37">
        <f>INT((INDEX([3]标准单位!$J$2:$J$201,MATCH($AC247,[3]标准单位!$A$2:$A$201,0))*AE247)/(1-AE247))</f>
        <v>0</v>
      </c>
      <c r="AE247" s="37">
        <f t="shared" si="245"/>
        <v>0</v>
      </c>
      <c r="AF247" s="83">
        <f>AG247/AG$13</f>
        <v>0.60777021495567596</v>
      </c>
      <c r="AG247" s="37">
        <f t="shared" si="233"/>
        <v>371.2</v>
      </c>
      <c r="AH247" s="37">
        <f t="array" ref="AH247">INDEX([4]Sheet1!H$2:H$36,MATCH($H247,[4]Sheet1!$A$2:$A$36,0))</f>
        <v>2</v>
      </c>
      <c r="AI247">
        <f>INDEX([4]Sheet1!T$2:T$36,MATCH($H247,[4]Sheet1!$A$2:$A$36,0))</f>
        <v>0</v>
      </c>
      <c r="AJ247">
        <f>INDEX([4]Sheet1!U$2:U$36,MATCH($H247,[4]Sheet1!$A$2:$A$36,0))</f>
        <v>0.5</v>
      </c>
      <c r="AK247">
        <f>INDEX([4]Sheet1!V$2:V$36,MATCH($H247,[4]Sheet1!$A$2:$A$36,0))</f>
        <v>0</v>
      </c>
      <c r="AL247">
        <f>INDEX([4]Sheet1!W$2:W$36,MATCH($H247,[4]Sheet1!$A$2:$A$36,0))</f>
        <v>300</v>
      </c>
      <c r="AM247" s="2">
        <f>INDEX([4]Sheet1!N$2:N$36,MATCH($H247,[4]Sheet1!$A$2:$A$36,0))</f>
        <v>1000</v>
      </c>
      <c r="AN247" s="2" t="str">
        <f>INDEX([4]Sheet1!O$2:O$36,MATCH($H247,[4]Sheet1!$A$2:$A$36,0))</f>
        <v/>
      </c>
    </row>
    <row r="248" spans="1:40" ht="14.25">
      <c r="A248" s="67">
        <v>2003</v>
      </c>
      <c r="B248" s="73">
        <v>11</v>
      </c>
      <c r="C248" s="78" t="str">
        <f t="shared" si="194"/>
        <v>{10221,32},{22003,61}</v>
      </c>
      <c r="D248" s="78">
        <v>500000</v>
      </c>
      <c r="E248" s="79">
        <v>65</v>
      </c>
      <c r="F248" s="78" t="str">
        <f t="shared" si="195"/>
        <v>{1,335},{2,715},{6,64}</v>
      </c>
      <c r="G248" s="78">
        <f t="shared" si="244"/>
        <v>1</v>
      </c>
      <c r="H248" s="67" t="s">
        <v>259</v>
      </c>
      <c r="I248" s="37">
        <f t="array" ref="I248">INDEX([1]英雄界面!$I$4:$I$41,MATCH(A248,[1]英雄界面!$A$4:$A$41,0))</f>
        <v>45</v>
      </c>
      <c r="J248" s="68">
        <f t="shared" ref="J248:J257" si="246">2</f>
        <v>2</v>
      </c>
      <c r="K248" s="37">
        <f>CHOOSE(J248,INDEX([2]勋章!$I$7:$I$24,MATCH($B248,[2]勋章!$G$7:$G$24,0)),INDEX([2]勋章!$M$7:$M$24,MATCH($B248,[2]勋章!$G$7:$G$24,0)),INDEX([2]勋章!$P$7:$P$24,MATCH($B248,[2]勋章!$G$7:$G$24,0)),INDEX([2]勋章!$S$7:$S$24,MATCH($B248,[2]勋章!$G$7:$G$24,0)))</f>
        <v>10221</v>
      </c>
      <c r="L248" s="37">
        <f t="array" ref="L248">INDEX([2]图纸掉落!$H$4:$H$38,MATCH(H248,[2]图纸掉落!$G$4:$G$38,0))</f>
        <v>22003</v>
      </c>
      <c r="M248" s="37">
        <f t="shared" si="237"/>
        <v>32</v>
      </c>
      <c r="N248" s="37">
        <f t="shared" si="215"/>
        <v>61</v>
      </c>
      <c r="O248" s="47">
        <f>INDEX([1]英雄界面!$J$4:$J$41,MATCH(A248,[1]英雄界面!$A$4:$A$41,0))/2</f>
        <v>1.5</v>
      </c>
      <c r="P248" s="37">
        <f t="shared" si="216"/>
        <v>1</v>
      </c>
      <c r="Q248" s="37">
        <f>INT(INDEX([1]等级属性!B$4:B$203,MATCH($AC248,[1]等级属性!$A$4:$A$203,0))*V248/10000)</f>
        <v>715</v>
      </c>
      <c r="R248" s="37">
        <f>INT(INDEX([1]等级属性!C$4:C$203,MATCH($AC248,[1]等级属性!$A$4:$A$203,0))*W248/10000)</f>
        <v>0</v>
      </c>
      <c r="S248" s="37">
        <f>INT(INDEX([1]等级属性!D$4:D$203,MATCH($AC248,[1]等级属性!$A$4:$A$203,0))*X248/10000)</f>
        <v>335</v>
      </c>
      <c r="T248" s="37">
        <f>INT(INDEX([1]等级属性!E$4:E$203,MATCH($AC248,[1]等级属性!$A$4:$A$203,0))*Y248/10000)</f>
        <v>64</v>
      </c>
      <c r="U248" s="37"/>
      <c r="V248" s="37">
        <f t="array" ref="V248">INDEX(单位特点规划!D$2:D$37,MATCH($A248,单位特点规划!$A$2:$A$37,0))</f>
        <v>11500</v>
      </c>
      <c r="W248" s="37">
        <f t="array" ref="W248">INDEX(单位特点规划!E$2:E$37,MATCH($A248,单位特点规划!$A$2:$A$37,0))</f>
        <v>0</v>
      </c>
      <c r="X248" s="37">
        <f t="array" ref="X248">INDEX(单位特点规划!F$2:F$37,MATCH($A248,单位特点规划!$A$2:$A$37,0))</f>
        <v>1800</v>
      </c>
      <c r="Y248" s="37">
        <f t="array" ref="Y248">INDEX(单位特点规划!G$2:G$37,MATCH($A248,单位特点规划!$A$2:$A$37,0))</f>
        <v>1500</v>
      </c>
      <c r="Z248" s="37"/>
      <c r="AA248" s="37">
        <f t="shared" si="243"/>
        <v>0.36101083032490999</v>
      </c>
      <c r="AB248" s="37">
        <f>INT(INDEX([3]进阶属性!$C$2:$C$19,MATCH(B248,[3]进阶属性!$A$2:$A$19,0))/2*AH248)</f>
        <v>4095</v>
      </c>
      <c r="AC248" s="37">
        <f t="shared" si="217"/>
        <v>70</v>
      </c>
      <c r="AD248" s="37">
        <f>INT((INDEX([3]标准单位!$J$2:$J$201,MATCH($AC248,[3]标准单位!$A$2:$A$201,0))*AE248)/(1-AE248))</f>
        <v>0</v>
      </c>
      <c r="AE248" s="37">
        <f t="shared" si="245"/>
        <v>0</v>
      </c>
      <c r="AF248" s="83">
        <f>AG248/AG$14</f>
        <v>0.60767173151697296</v>
      </c>
      <c r="AG248" s="37">
        <f t="shared" si="233"/>
        <v>419.73333333333301</v>
      </c>
      <c r="AH248" s="37">
        <f t="array" ref="AH248">INDEX([4]Sheet1!H$2:H$36,MATCH($H248,[4]Sheet1!$A$2:$A$36,0))</f>
        <v>2</v>
      </c>
      <c r="AI248">
        <f>INDEX([4]Sheet1!T$2:T$36,MATCH($H248,[4]Sheet1!$A$2:$A$36,0))</f>
        <v>0</v>
      </c>
      <c r="AJ248">
        <f>INDEX([4]Sheet1!U$2:U$36,MATCH($H248,[4]Sheet1!$A$2:$A$36,0))</f>
        <v>0.5</v>
      </c>
      <c r="AK248">
        <f>INDEX([4]Sheet1!V$2:V$36,MATCH($H248,[4]Sheet1!$A$2:$A$36,0))</f>
        <v>0</v>
      </c>
      <c r="AL248">
        <f>INDEX([4]Sheet1!W$2:W$36,MATCH($H248,[4]Sheet1!$A$2:$A$36,0))</f>
        <v>300</v>
      </c>
      <c r="AM248" s="2">
        <f>INDEX([4]Sheet1!N$2:N$36,MATCH($H248,[4]Sheet1!$A$2:$A$36,0))</f>
        <v>1000</v>
      </c>
      <c r="AN248" s="2" t="str">
        <f>INDEX([4]Sheet1!O$2:O$36,MATCH($H248,[4]Sheet1!$A$2:$A$36,0))</f>
        <v/>
      </c>
    </row>
    <row r="249" spans="1:40" ht="14.25">
      <c r="A249" s="67">
        <v>2003</v>
      </c>
      <c r="B249" s="73">
        <v>12</v>
      </c>
      <c r="C249" s="78" t="str">
        <f t="shared" si="194"/>
        <v>{10222,35},{22003,66}</v>
      </c>
      <c r="D249" s="78">
        <v>550000</v>
      </c>
      <c r="E249" s="79">
        <v>70</v>
      </c>
      <c r="F249" s="78" t="str">
        <f t="shared" si="195"/>
        <v>{1,386},{2,822},{6,74}</v>
      </c>
      <c r="G249" s="78">
        <f t="shared" si="244"/>
        <v>1</v>
      </c>
      <c r="H249" s="67" t="s">
        <v>259</v>
      </c>
      <c r="I249" s="37">
        <f t="array" ref="I249">INDEX([1]英雄界面!$I$4:$I$41,MATCH(A249,[1]英雄界面!$A$4:$A$41,0))</f>
        <v>45</v>
      </c>
      <c r="J249" s="68">
        <f t="shared" si="246"/>
        <v>2</v>
      </c>
      <c r="K249" s="37">
        <f>CHOOSE(J249,INDEX([2]勋章!$I$7:$I$24,MATCH($B249,[2]勋章!$G$7:$G$24,0)),INDEX([2]勋章!$M$7:$M$24,MATCH($B249,[2]勋章!$G$7:$G$24,0)),INDEX([2]勋章!$P$7:$P$24,MATCH($B249,[2]勋章!$G$7:$G$24,0)),INDEX([2]勋章!$S$7:$S$24,MATCH($B249,[2]勋章!$G$7:$G$24,0)))</f>
        <v>10222</v>
      </c>
      <c r="L249" s="37">
        <f t="array" ref="L249">INDEX([2]图纸掉落!$H$4:$H$38,MATCH(H249,[2]图纸掉落!$G$4:$G$38,0))</f>
        <v>22003</v>
      </c>
      <c r="M249" s="37">
        <f t="shared" si="237"/>
        <v>35</v>
      </c>
      <c r="N249" s="37">
        <f t="shared" si="215"/>
        <v>66</v>
      </c>
      <c r="O249" s="47">
        <f>INDEX([1]英雄界面!$J$4:$J$41,MATCH(A249,[1]英雄界面!$A$4:$A$41,0))/2</f>
        <v>1.5</v>
      </c>
      <c r="P249" s="37">
        <f t="shared" si="216"/>
        <v>1</v>
      </c>
      <c r="Q249" s="37">
        <f>INT(INDEX([1]等级属性!B$4:B$203,MATCH($AC249,[1]等级属性!$A$4:$A$203,0))*V249/10000)</f>
        <v>822</v>
      </c>
      <c r="R249" s="37">
        <f>INT(INDEX([1]等级属性!C$4:C$203,MATCH($AC249,[1]等级属性!$A$4:$A$203,0))*W249/10000)</f>
        <v>0</v>
      </c>
      <c r="S249" s="37">
        <f>INT(INDEX([1]等级属性!D$4:D$203,MATCH($AC249,[1]等级属性!$A$4:$A$203,0))*X249/10000)</f>
        <v>386</v>
      </c>
      <c r="T249" s="37">
        <f>INT(INDEX([1]等级属性!E$4:E$203,MATCH($AC249,[1]等级属性!$A$4:$A$203,0))*Y249/10000)</f>
        <v>74</v>
      </c>
      <c r="U249" s="37"/>
      <c r="V249" s="37">
        <f t="array" ref="V249">INDEX(单位特点规划!D$2:D$37,MATCH($A249,单位特点规划!$A$2:$A$37,0))</f>
        <v>11500</v>
      </c>
      <c r="W249" s="37">
        <f t="array" ref="W249">INDEX(单位特点规划!E$2:E$37,MATCH($A249,单位特点规划!$A$2:$A$37,0))</f>
        <v>0</v>
      </c>
      <c r="X249" s="37">
        <f t="array" ref="X249">INDEX(单位特点规划!F$2:F$37,MATCH($A249,单位特点规划!$A$2:$A$37,0))</f>
        <v>1800</v>
      </c>
      <c r="Y249" s="37">
        <f t="array" ref="Y249">INDEX(单位特点规划!G$2:G$37,MATCH($A249,单位特点规划!$A$2:$A$37,0))</f>
        <v>1500</v>
      </c>
      <c r="Z249" s="37"/>
      <c r="AA249" s="37">
        <f t="shared" ref="AA249" si="247">1/2.77</f>
        <v>0.36101083032490999</v>
      </c>
      <c r="AB249" s="37">
        <f>INT(INDEX([3]进阶属性!$C$2:$C$19,MATCH(B249,[3]进阶属性!$A$2:$A$19,0))/2*AH249)</f>
        <v>5322</v>
      </c>
      <c r="AC249" s="37">
        <f t="shared" si="217"/>
        <v>75</v>
      </c>
      <c r="AD249" s="37">
        <f>INT((INDEX([3]标准单位!$J$2:$J$201,MATCH($AC249,[3]标准单位!$A$2:$A$201,0))*AE249)/(1-AE249))</f>
        <v>0</v>
      </c>
      <c r="AE249" s="37">
        <f t="shared" si="245"/>
        <v>0</v>
      </c>
      <c r="AF249" s="83">
        <f>AG249/AG$15</f>
        <v>0.60808589766660703</v>
      </c>
      <c r="AG249" s="37">
        <f t="shared" si="233"/>
        <v>482.73333333333301</v>
      </c>
      <c r="AH249" s="37">
        <f t="array" ref="AH249">INDEX([4]Sheet1!H$2:H$36,MATCH($H249,[4]Sheet1!$A$2:$A$36,0))</f>
        <v>2</v>
      </c>
      <c r="AI249">
        <f>INDEX([4]Sheet1!T$2:T$36,MATCH($H249,[4]Sheet1!$A$2:$A$36,0))</f>
        <v>0</v>
      </c>
      <c r="AJ249">
        <f>INDEX([4]Sheet1!U$2:U$36,MATCH($H249,[4]Sheet1!$A$2:$A$36,0))</f>
        <v>0.5</v>
      </c>
      <c r="AK249">
        <f>INDEX([4]Sheet1!V$2:V$36,MATCH($H249,[4]Sheet1!$A$2:$A$36,0))</f>
        <v>0</v>
      </c>
      <c r="AL249">
        <f>INDEX([4]Sheet1!W$2:W$36,MATCH($H249,[4]Sheet1!$A$2:$A$36,0))</f>
        <v>300</v>
      </c>
      <c r="AM249" s="2">
        <f>INDEX([4]Sheet1!N$2:N$36,MATCH($H249,[4]Sheet1!$A$2:$A$36,0))</f>
        <v>1000</v>
      </c>
      <c r="AN249" s="2" t="str">
        <f>INDEX([4]Sheet1!O$2:O$36,MATCH($H249,[4]Sheet1!$A$2:$A$36,0))</f>
        <v/>
      </c>
    </row>
    <row r="250" spans="1:40" ht="14.25">
      <c r="A250" s="67">
        <v>2003</v>
      </c>
      <c r="B250" s="73">
        <v>13</v>
      </c>
      <c r="C250" s="78" t="str">
        <f t="shared" si="194"/>
        <v>{10223,37},{22003,70}</v>
      </c>
      <c r="D250" s="78">
        <v>600000</v>
      </c>
      <c r="E250" s="79">
        <v>75</v>
      </c>
      <c r="F250" s="78" t="str">
        <f t="shared" si="195"/>
        <v>{1,436},{2,929},{6,84}</v>
      </c>
      <c r="G250" s="78">
        <f t="shared" si="244"/>
        <v>1</v>
      </c>
      <c r="H250" s="67" t="s">
        <v>259</v>
      </c>
      <c r="I250" s="37">
        <f t="array" ref="I250">INDEX([1]英雄界面!$I$4:$I$41,MATCH(A250,[1]英雄界面!$A$4:$A$41,0))</f>
        <v>45</v>
      </c>
      <c r="J250" s="68">
        <f t="shared" si="246"/>
        <v>2</v>
      </c>
      <c r="K250" s="37">
        <f>CHOOSE(J250,INDEX([2]勋章!$I$7:$I$24,MATCH($B250,[2]勋章!$G$7:$G$24,0)),INDEX([2]勋章!$M$7:$M$24,MATCH($B250,[2]勋章!$G$7:$G$24,0)),INDEX([2]勋章!$P$7:$P$24,MATCH($B250,[2]勋章!$G$7:$G$24,0)),INDEX([2]勋章!$S$7:$S$24,MATCH($B250,[2]勋章!$G$7:$G$24,0)))</f>
        <v>10223</v>
      </c>
      <c r="L250" s="37">
        <f t="array" ref="L250">INDEX([2]图纸掉落!$H$4:$H$38,MATCH(H250,[2]图纸掉落!$G$4:$G$38,0))</f>
        <v>22003</v>
      </c>
      <c r="M250" s="37">
        <f t="shared" si="237"/>
        <v>37</v>
      </c>
      <c r="N250" s="37">
        <f t="shared" si="215"/>
        <v>70</v>
      </c>
      <c r="O250" s="47">
        <f>INDEX([1]英雄界面!$J$4:$J$41,MATCH(A250,[1]英雄界面!$A$4:$A$41,0))/2</f>
        <v>1.5</v>
      </c>
      <c r="P250" s="37">
        <f t="shared" si="216"/>
        <v>1</v>
      </c>
      <c r="Q250" s="37">
        <f>INT(INDEX([1]等级属性!B$4:B$203,MATCH($AC250,[1]等级属性!$A$4:$A$203,0))*V250/10000)</f>
        <v>929</v>
      </c>
      <c r="R250" s="37">
        <f>INT(INDEX([1]等级属性!C$4:C$203,MATCH($AC250,[1]等级属性!$A$4:$A$203,0))*W250/10000)</f>
        <v>0</v>
      </c>
      <c r="S250" s="37">
        <f>INT(INDEX([1]等级属性!D$4:D$203,MATCH($AC250,[1]等级属性!$A$4:$A$203,0))*X250/10000)</f>
        <v>436</v>
      </c>
      <c r="T250" s="37">
        <f>INT(INDEX([1]等级属性!E$4:E$203,MATCH($AC250,[1]等级属性!$A$4:$A$203,0))*Y250/10000)</f>
        <v>84</v>
      </c>
      <c r="U250" s="37"/>
      <c r="V250" s="37">
        <f t="array" ref="V250">INDEX(单位特点规划!D$2:D$37,MATCH($A250,单位特点规划!$A$2:$A$37,0))</f>
        <v>11500</v>
      </c>
      <c r="W250" s="37">
        <f t="array" ref="W250">INDEX(单位特点规划!E$2:E$37,MATCH($A250,单位特点规划!$A$2:$A$37,0))</f>
        <v>0</v>
      </c>
      <c r="X250" s="37">
        <f t="array" ref="X250">INDEX(单位特点规划!F$2:F$37,MATCH($A250,单位特点规划!$A$2:$A$37,0))</f>
        <v>1800</v>
      </c>
      <c r="Y250" s="37">
        <f t="array" ref="Y250">INDEX(单位特点规划!G$2:G$37,MATCH($A250,单位特点规划!$A$2:$A$37,0))</f>
        <v>1500</v>
      </c>
      <c r="Z250" s="37"/>
      <c r="AA250" s="37">
        <f t="shared" ref="AA250:AA255" si="248">1/2.77</f>
        <v>0.36101083032490999</v>
      </c>
      <c r="AB250" s="37">
        <f>INT(INDEX([3]进阶属性!$C$2:$C$19,MATCH(B250,[3]进阶属性!$A$2:$A$19,0))/2*AH250)</f>
        <v>6918</v>
      </c>
      <c r="AC250" s="37">
        <f t="shared" si="217"/>
        <v>80</v>
      </c>
      <c r="AD250" s="37">
        <f>INT((INDEX([3]标准单位!$J$2:$J$201,MATCH($AC250,[3]标准单位!$A$2:$A$201,0))*AE250)/(1-AE250))</f>
        <v>0</v>
      </c>
      <c r="AE250" s="37">
        <f t="shared" si="245"/>
        <v>0</v>
      </c>
      <c r="AF250" s="83">
        <f>AG250/AG$16</f>
        <v>0.607935008702297</v>
      </c>
      <c r="AG250" s="37">
        <f t="shared" si="233"/>
        <v>545.56666666666695</v>
      </c>
      <c r="AH250" s="37">
        <f t="array" ref="AH250">INDEX([4]Sheet1!H$2:H$36,MATCH($H250,[4]Sheet1!$A$2:$A$36,0))</f>
        <v>2</v>
      </c>
      <c r="AI250">
        <f>INDEX([4]Sheet1!T$2:T$36,MATCH($H250,[4]Sheet1!$A$2:$A$36,0))</f>
        <v>0</v>
      </c>
      <c r="AJ250">
        <f>INDEX([4]Sheet1!U$2:U$36,MATCH($H250,[4]Sheet1!$A$2:$A$36,0))</f>
        <v>0.5</v>
      </c>
      <c r="AK250">
        <f>INDEX([4]Sheet1!V$2:V$36,MATCH($H250,[4]Sheet1!$A$2:$A$36,0))</f>
        <v>0</v>
      </c>
      <c r="AL250">
        <f>INDEX([4]Sheet1!W$2:W$36,MATCH($H250,[4]Sheet1!$A$2:$A$36,0))</f>
        <v>300</v>
      </c>
      <c r="AM250" s="2">
        <f>INDEX([4]Sheet1!N$2:N$36,MATCH($H250,[4]Sheet1!$A$2:$A$36,0))</f>
        <v>1000</v>
      </c>
      <c r="AN250" s="2" t="str">
        <f>INDEX([4]Sheet1!O$2:O$36,MATCH($H250,[4]Sheet1!$A$2:$A$36,0))</f>
        <v/>
      </c>
    </row>
    <row r="251" spans="1:40" ht="14.25">
      <c r="A251" s="67">
        <v>2003</v>
      </c>
      <c r="B251" s="73">
        <v>14</v>
      </c>
      <c r="C251" s="78" t="str">
        <f t="shared" si="194"/>
        <v>{10224,40},{22003,91}</v>
      </c>
      <c r="D251" s="78">
        <v>650000</v>
      </c>
      <c r="E251" s="79">
        <v>80</v>
      </c>
      <c r="F251" s="78" t="str">
        <f t="shared" si="195"/>
        <v>{1,501},{2,1068},{6,96}</v>
      </c>
      <c r="G251" s="78">
        <f t="shared" si="244"/>
        <v>1</v>
      </c>
      <c r="H251" s="67" t="s">
        <v>259</v>
      </c>
      <c r="I251" s="37">
        <f t="array" ref="I251">INDEX([1]英雄界面!$I$4:$I$41,MATCH(A251,[1]英雄界面!$A$4:$A$41,0))</f>
        <v>45</v>
      </c>
      <c r="J251" s="68">
        <f t="shared" si="246"/>
        <v>2</v>
      </c>
      <c r="K251" s="37">
        <f>CHOOSE(J251,INDEX([2]勋章!$I$7:$I$24,MATCH($B251,[2]勋章!$G$7:$G$24,0)),INDEX([2]勋章!$M$7:$M$24,MATCH($B251,[2]勋章!$G$7:$G$24,0)),INDEX([2]勋章!$P$7:$P$24,MATCH($B251,[2]勋章!$G$7:$G$24,0)),INDEX([2]勋章!$S$7:$S$24,MATCH($B251,[2]勋章!$G$7:$G$24,0)))</f>
        <v>10224</v>
      </c>
      <c r="L251" s="37">
        <f t="array" ref="L251">INDEX([2]图纸掉落!$H$4:$H$38,MATCH(H251,[2]图纸掉落!$G$4:$G$38,0))</f>
        <v>22003</v>
      </c>
      <c r="M251" s="37">
        <f t="shared" si="237"/>
        <v>40</v>
      </c>
      <c r="N251" s="37">
        <f t="shared" si="215"/>
        <v>91</v>
      </c>
      <c r="O251" s="47">
        <f>INDEX([1]英雄界面!$J$4:$J$41,MATCH(A251,[1]英雄界面!$A$4:$A$41,0))/2</f>
        <v>1.5</v>
      </c>
      <c r="P251" s="37">
        <f t="shared" si="216"/>
        <v>1</v>
      </c>
      <c r="Q251" s="37">
        <f>INT(INDEX([1]等级属性!B$4:B$203,MATCH($AC251,[1]等级属性!$A$4:$A$203,0))*V251/10000)</f>
        <v>1068</v>
      </c>
      <c r="R251" s="37">
        <f>INT(INDEX([1]等级属性!C$4:C$203,MATCH($AC251,[1]等级属性!$A$4:$A$203,0))*W251/10000)</f>
        <v>0</v>
      </c>
      <c r="S251" s="37">
        <f>INT(INDEX([1]等级属性!D$4:D$203,MATCH($AC251,[1]等级属性!$A$4:$A$203,0))*X251/10000)</f>
        <v>501</v>
      </c>
      <c r="T251" s="37">
        <f>INT(INDEX([1]等级属性!E$4:E$203,MATCH($AC251,[1]等级属性!$A$4:$A$203,0))*Y251/10000)</f>
        <v>96</v>
      </c>
      <c r="U251" s="37"/>
      <c r="V251" s="37">
        <f t="array" ref="V251">INDEX(单位特点规划!D$2:D$37,MATCH($A251,单位特点规划!$A$2:$A$37,0))</f>
        <v>11500</v>
      </c>
      <c r="W251" s="37">
        <f t="array" ref="W251">INDEX(单位特点规划!E$2:E$37,MATCH($A251,单位特点规划!$A$2:$A$37,0))</f>
        <v>0</v>
      </c>
      <c r="X251" s="37">
        <f t="array" ref="X251">INDEX(单位特点规划!F$2:F$37,MATCH($A251,单位特点规划!$A$2:$A$37,0))</f>
        <v>1800</v>
      </c>
      <c r="Y251" s="37">
        <f t="array" ref="Y251">INDEX(单位特点规划!G$2:G$37,MATCH($A251,单位特点规划!$A$2:$A$37,0))</f>
        <v>1500</v>
      </c>
      <c r="Z251" s="37"/>
      <c r="AA251" s="37">
        <f t="shared" si="248"/>
        <v>0.36101083032490999</v>
      </c>
      <c r="AB251" s="37">
        <f>INT(INDEX([3]进阶属性!$C$2:$C$19,MATCH(B251,[3]进阶属性!$A$2:$A$19,0))/2*AH251)</f>
        <v>8991</v>
      </c>
      <c r="AC251" s="37">
        <f t="shared" si="217"/>
        <v>85</v>
      </c>
      <c r="AD251" s="37">
        <f>INT((INDEX([3]标准单位!$J$2:$J$201,MATCH($AC251,[3]标准单位!$A$2:$A$201,0))*AE251)/(1-AE251))</f>
        <v>0</v>
      </c>
      <c r="AE251" s="37">
        <f t="shared" si="245"/>
        <v>0</v>
      </c>
      <c r="AF251" s="83">
        <f>AG251/AG$17</f>
        <v>0.60786820775096495</v>
      </c>
      <c r="AG251" s="37">
        <f t="shared" si="233"/>
        <v>627.1</v>
      </c>
      <c r="AH251" s="37">
        <f t="array" ref="AH251">INDEX([4]Sheet1!H$2:H$36,MATCH($H251,[4]Sheet1!$A$2:$A$36,0))</f>
        <v>2</v>
      </c>
      <c r="AI251">
        <f>INDEX([4]Sheet1!T$2:T$36,MATCH($H251,[4]Sheet1!$A$2:$A$36,0))</f>
        <v>0</v>
      </c>
      <c r="AJ251">
        <f>INDEX([4]Sheet1!U$2:U$36,MATCH($H251,[4]Sheet1!$A$2:$A$36,0))</f>
        <v>0.5</v>
      </c>
      <c r="AK251">
        <f>INDEX([4]Sheet1!V$2:V$36,MATCH($H251,[4]Sheet1!$A$2:$A$36,0))</f>
        <v>0</v>
      </c>
      <c r="AL251">
        <f>INDEX([4]Sheet1!W$2:W$36,MATCH($H251,[4]Sheet1!$A$2:$A$36,0))</f>
        <v>300</v>
      </c>
      <c r="AM251" s="2">
        <f>INDEX([4]Sheet1!N$2:N$36,MATCH($H251,[4]Sheet1!$A$2:$A$36,0))</f>
        <v>1000</v>
      </c>
      <c r="AN251" s="2" t="str">
        <f>INDEX([4]Sheet1!O$2:O$36,MATCH($H251,[4]Sheet1!$A$2:$A$36,0))</f>
        <v/>
      </c>
    </row>
    <row r="252" spans="1:40" ht="14.25">
      <c r="A252" s="67">
        <v>2003</v>
      </c>
      <c r="B252" s="73">
        <v>15</v>
      </c>
      <c r="C252" s="78" t="str">
        <f t="shared" si="194"/>
        <v>{10225,42},{22003,95}</v>
      </c>
      <c r="D252" s="78">
        <v>700000</v>
      </c>
      <c r="E252" s="79">
        <v>85</v>
      </c>
      <c r="F252" s="78" t="str">
        <f t="shared" si="195"/>
        <v>{1,567},{2,1207},{6,109}</v>
      </c>
      <c r="G252" s="78">
        <f t="shared" si="244"/>
        <v>1</v>
      </c>
      <c r="H252" s="67" t="s">
        <v>259</v>
      </c>
      <c r="I252" s="37">
        <f t="array" ref="I252">INDEX([1]英雄界面!$I$4:$I$41,MATCH(A252,[1]英雄界面!$A$4:$A$41,0))</f>
        <v>45</v>
      </c>
      <c r="J252" s="68">
        <f t="shared" si="246"/>
        <v>2</v>
      </c>
      <c r="K252" s="37">
        <f>CHOOSE(J252,INDEX([2]勋章!$I$7:$I$24,MATCH($B252,[2]勋章!$G$7:$G$24,0)),INDEX([2]勋章!$M$7:$M$24,MATCH($B252,[2]勋章!$G$7:$G$24,0)),INDEX([2]勋章!$P$7:$P$24,MATCH($B252,[2]勋章!$G$7:$G$24,0)),INDEX([2]勋章!$S$7:$S$24,MATCH($B252,[2]勋章!$G$7:$G$24,0)))</f>
        <v>10225</v>
      </c>
      <c r="L252" s="37">
        <f t="array" ref="L252">INDEX([2]图纸掉落!$H$4:$H$38,MATCH(H252,[2]图纸掉落!$G$4:$G$38,0))</f>
        <v>22003</v>
      </c>
      <c r="M252" s="37">
        <f t="shared" si="237"/>
        <v>42</v>
      </c>
      <c r="N252" s="37">
        <f t="shared" si="215"/>
        <v>95</v>
      </c>
      <c r="O252" s="47">
        <f>INDEX([1]英雄界面!$J$4:$J$41,MATCH(A252,[1]英雄界面!$A$4:$A$41,0))/2</f>
        <v>1.5</v>
      </c>
      <c r="P252" s="37">
        <f t="shared" si="216"/>
        <v>1</v>
      </c>
      <c r="Q252" s="37">
        <f>INT(INDEX([1]等级属性!B$4:B$203,MATCH($AC252,[1]等级属性!$A$4:$A$203,0))*V252/10000)</f>
        <v>1207</v>
      </c>
      <c r="R252" s="37">
        <f>INT(INDEX([1]等级属性!C$4:C$203,MATCH($AC252,[1]等级属性!$A$4:$A$203,0))*W252/10000)</f>
        <v>0</v>
      </c>
      <c r="S252" s="37">
        <f>INT(INDEX([1]等级属性!D$4:D$203,MATCH($AC252,[1]等级属性!$A$4:$A$203,0))*X252/10000)</f>
        <v>567</v>
      </c>
      <c r="T252" s="37">
        <f>INT(INDEX([1]等级属性!E$4:E$203,MATCH($AC252,[1]等级属性!$A$4:$A$203,0))*Y252/10000)</f>
        <v>109</v>
      </c>
      <c r="U252" s="37"/>
      <c r="V252" s="37">
        <f t="array" ref="V252">INDEX(单位特点规划!D$2:D$37,MATCH($A252,单位特点规划!$A$2:$A$37,0))</f>
        <v>11500</v>
      </c>
      <c r="W252" s="37">
        <f t="array" ref="W252">INDEX(单位特点规划!E$2:E$37,MATCH($A252,单位特点规划!$A$2:$A$37,0))</f>
        <v>0</v>
      </c>
      <c r="X252" s="37">
        <f t="array" ref="X252">INDEX(单位特点规划!F$2:F$37,MATCH($A252,单位特点规划!$A$2:$A$37,0))</f>
        <v>1800</v>
      </c>
      <c r="Y252" s="37">
        <f t="array" ref="Y252">INDEX(单位特点规划!G$2:G$37,MATCH($A252,单位特点规划!$A$2:$A$37,0))</f>
        <v>1500</v>
      </c>
      <c r="Z252" s="37"/>
      <c r="AA252" s="37">
        <f t="shared" si="248"/>
        <v>0.36101083032490999</v>
      </c>
      <c r="AB252" s="37">
        <f>INT(INDEX([3]进阶属性!$C$2:$C$19,MATCH(B252,[3]进阶属性!$A$2:$A$19,0))/2*AH252)</f>
        <v>11688</v>
      </c>
      <c r="AC252" s="37">
        <f t="shared" si="217"/>
        <v>90</v>
      </c>
      <c r="AD252" s="37">
        <f>INT((INDEX([3]标准单位!$J$2:$J$201,MATCH($AC252,[3]标准单位!$A$2:$A$201,0))*AE252)/(1-AE252))</f>
        <v>0</v>
      </c>
      <c r="AE252" s="37">
        <f t="shared" si="245"/>
        <v>0</v>
      </c>
      <c r="AF252" s="83">
        <f>AG252/AG$18</f>
        <v>0.60773275418643202</v>
      </c>
      <c r="AG252" s="37">
        <f t="shared" si="233"/>
        <v>708.9</v>
      </c>
      <c r="AH252" s="37">
        <f t="array" ref="AH252">INDEX([4]Sheet1!H$2:H$36,MATCH($H252,[4]Sheet1!$A$2:$A$36,0))</f>
        <v>2</v>
      </c>
      <c r="AI252">
        <f>INDEX([4]Sheet1!T$2:T$36,MATCH($H252,[4]Sheet1!$A$2:$A$36,0))</f>
        <v>0</v>
      </c>
      <c r="AJ252">
        <f>INDEX([4]Sheet1!U$2:U$36,MATCH($H252,[4]Sheet1!$A$2:$A$36,0))</f>
        <v>0.5</v>
      </c>
      <c r="AK252">
        <f>INDEX([4]Sheet1!V$2:V$36,MATCH($H252,[4]Sheet1!$A$2:$A$36,0))</f>
        <v>0</v>
      </c>
      <c r="AL252">
        <f>INDEX([4]Sheet1!W$2:W$36,MATCH($H252,[4]Sheet1!$A$2:$A$36,0))</f>
        <v>300</v>
      </c>
      <c r="AM252" s="2">
        <f>INDEX([4]Sheet1!N$2:N$36,MATCH($H252,[4]Sheet1!$A$2:$A$36,0))</f>
        <v>1000</v>
      </c>
      <c r="AN252" s="2" t="str">
        <f>INDEX([4]Sheet1!O$2:O$36,MATCH($H252,[4]Sheet1!$A$2:$A$36,0))</f>
        <v/>
      </c>
    </row>
    <row r="253" spans="1:40" ht="14.25">
      <c r="A253" s="67">
        <v>2003</v>
      </c>
      <c r="B253" s="73">
        <v>16</v>
      </c>
      <c r="C253" s="78" t="str">
        <f t="shared" si="194"/>
        <v>{10226,45},{22003,101}</v>
      </c>
      <c r="D253" s="78">
        <v>750000</v>
      </c>
      <c r="E253" s="79">
        <v>90</v>
      </c>
      <c r="F253" s="78" t="str">
        <f t="shared" si="195"/>
        <v>{1,651},{2,1388},{6,125}</v>
      </c>
      <c r="G253" s="78">
        <f t="shared" si="244"/>
        <v>1</v>
      </c>
      <c r="H253" s="67" t="s">
        <v>259</v>
      </c>
      <c r="I253" s="37">
        <f t="array" ref="I253">INDEX([1]英雄界面!$I$4:$I$41,MATCH(A253,[1]英雄界面!$A$4:$A$41,0))</f>
        <v>45</v>
      </c>
      <c r="J253" s="68">
        <f t="shared" si="246"/>
        <v>2</v>
      </c>
      <c r="K253" s="37">
        <f>CHOOSE(J253,INDEX([2]勋章!$I$7:$I$24,MATCH($B253,[2]勋章!$G$7:$G$24,0)),INDEX([2]勋章!$M$7:$M$24,MATCH($B253,[2]勋章!$G$7:$G$24,0)),INDEX([2]勋章!$P$7:$P$24,MATCH($B253,[2]勋章!$G$7:$G$24,0)),INDEX([2]勋章!$S$7:$S$24,MATCH($B253,[2]勋章!$G$7:$G$24,0)))</f>
        <v>10226</v>
      </c>
      <c r="L253" s="37">
        <f t="array" ref="L253">INDEX([2]图纸掉落!$H$4:$H$38,MATCH(H253,[2]图纸掉落!$G$4:$G$38,0))</f>
        <v>22003</v>
      </c>
      <c r="M253" s="37">
        <f t="shared" si="237"/>
        <v>45</v>
      </c>
      <c r="N253" s="37">
        <f t="shared" si="215"/>
        <v>101</v>
      </c>
      <c r="O253" s="47">
        <f>INDEX([1]英雄界面!$J$4:$J$41,MATCH(A253,[1]英雄界面!$A$4:$A$41,0))/2</f>
        <v>1.5</v>
      </c>
      <c r="P253" s="37">
        <f t="shared" si="216"/>
        <v>1</v>
      </c>
      <c r="Q253" s="37">
        <f>INT(INDEX([1]等级属性!B$4:B$203,MATCH($AC253,[1]等级属性!$A$4:$A$203,0))*V253/10000)</f>
        <v>1388</v>
      </c>
      <c r="R253" s="37">
        <f>INT(INDEX([1]等级属性!C$4:C$203,MATCH($AC253,[1]等级属性!$A$4:$A$203,0))*W253/10000)</f>
        <v>0</v>
      </c>
      <c r="S253" s="37">
        <f>INT(INDEX([1]等级属性!D$4:D$203,MATCH($AC253,[1]等级属性!$A$4:$A$203,0))*X253/10000)</f>
        <v>651</v>
      </c>
      <c r="T253" s="37">
        <f>INT(INDEX([1]等级属性!E$4:E$203,MATCH($AC253,[1]等级属性!$A$4:$A$203,0))*Y253/10000)</f>
        <v>125</v>
      </c>
      <c r="U253" s="37"/>
      <c r="V253" s="37">
        <f t="array" ref="V253">INDEX(单位特点规划!D$2:D$37,MATCH($A253,单位特点规划!$A$2:$A$37,0))</f>
        <v>11500</v>
      </c>
      <c r="W253" s="37">
        <f t="array" ref="W253">INDEX(单位特点规划!E$2:E$37,MATCH($A253,单位特点规划!$A$2:$A$37,0))</f>
        <v>0</v>
      </c>
      <c r="X253" s="37">
        <f t="array" ref="X253">INDEX(单位特点规划!F$2:F$37,MATCH($A253,单位特点规划!$A$2:$A$37,0))</f>
        <v>1800</v>
      </c>
      <c r="Y253" s="37">
        <f t="array" ref="Y253">INDEX(单位特点规划!G$2:G$37,MATCH($A253,单位特点规划!$A$2:$A$37,0))</f>
        <v>1500</v>
      </c>
      <c r="Z253" s="37"/>
      <c r="AA253" s="37">
        <f t="shared" si="248"/>
        <v>0.36101083032490999</v>
      </c>
      <c r="AB253" s="37">
        <f>INT(INDEX([3]进阶属性!$C$2:$C$19,MATCH(B253,[3]进阶属性!$A$2:$A$19,0))/2*AH253)</f>
        <v>15192</v>
      </c>
      <c r="AC253" s="37">
        <f t="shared" si="217"/>
        <v>95</v>
      </c>
      <c r="AD253" s="37">
        <f>INT((INDEX([3]标准单位!$J$2:$J$201,MATCH($AC253,[3]标准单位!$A$2:$A$201,0))*AE253)/(1-AE253))</f>
        <v>0</v>
      </c>
      <c r="AE253" s="37">
        <f t="shared" si="245"/>
        <v>0</v>
      </c>
      <c r="AF253" s="83">
        <f>AG253/AG$19</f>
        <v>0.60794322311143301</v>
      </c>
      <c r="AG253" s="37">
        <f t="shared" si="233"/>
        <v>815</v>
      </c>
      <c r="AH253" s="37">
        <f t="array" ref="AH253">INDEX([4]Sheet1!H$2:H$36,MATCH($H253,[4]Sheet1!$A$2:$A$36,0))</f>
        <v>2</v>
      </c>
      <c r="AI253">
        <f>INDEX([4]Sheet1!T$2:T$36,MATCH($H253,[4]Sheet1!$A$2:$A$36,0))</f>
        <v>0</v>
      </c>
      <c r="AJ253">
        <f>INDEX([4]Sheet1!U$2:U$36,MATCH($H253,[4]Sheet1!$A$2:$A$36,0))</f>
        <v>0.5</v>
      </c>
      <c r="AK253">
        <f>INDEX([4]Sheet1!V$2:V$36,MATCH($H253,[4]Sheet1!$A$2:$A$36,0))</f>
        <v>0</v>
      </c>
      <c r="AL253">
        <f>INDEX([4]Sheet1!W$2:W$36,MATCH($H253,[4]Sheet1!$A$2:$A$36,0))</f>
        <v>300</v>
      </c>
      <c r="AM253" s="2">
        <f>INDEX([4]Sheet1!N$2:N$36,MATCH($H253,[4]Sheet1!$A$2:$A$36,0))</f>
        <v>1000</v>
      </c>
      <c r="AN253" s="2" t="str">
        <f>INDEX([4]Sheet1!O$2:O$36,MATCH($H253,[4]Sheet1!$A$2:$A$36,0))</f>
        <v/>
      </c>
    </row>
    <row r="254" spans="1:40" ht="14.25">
      <c r="A254" s="67">
        <v>2003</v>
      </c>
      <c r="B254" s="73">
        <v>17</v>
      </c>
      <c r="C254" s="78" t="str">
        <f t="shared" si="194"/>
        <v>{10227,47},{22003,105}</v>
      </c>
      <c r="D254" s="78">
        <v>800000</v>
      </c>
      <c r="E254" s="79">
        <v>95</v>
      </c>
      <c r="F254" s="78" t="str">
        <f t="shared" si="195"/>
        <v>{1,737},{2,1569},{6,142}</v>
      </c>
      <c r="G254" s="78">
        <f t="shared" si="244"/>
        <v>1</v>
      </c>
      <c r="H254" s="67" t="s">
        <v>259</v>
      </c>
      <c r="I254" s="37">
        <f t="array" ref="I254">INDEX([1]英雄界面!$I$4:$I$41,MATCH(A254,[1]英雄界面!$A$4:$A$41,0))</f>
        <v>45</v>
      </c>
      <c r="J254" s="68">
        <f t="shared" si="246"/>
        <v>2</v>
      </c>
      <c r="K254" s="37">
        <f>CHOOSE(J254,INDEX([2]勋章!$I$7:$I$24,MATCH($B254,[2]勋章!$G$7:$G$24,0)),INDEX([2]勋章!$M$7:$M$24,MATCH($B254,[2]勋章!$G$7:$G$24,0)),INDEX([2]勋章!$P$7:$P$24,MATCH($B254,[2]勋章!$G$7:$G$24,0)),INDEX([2]勋章!$S$7:$S$24,MATCH($B254,[2]勋章!$G$7:$G$24,0)))</f>
        <v>10227</v>
      </c>
      <c r="L254" s="37">
        <f t="array" ref="L254">INDEX([2]图纸掉落!$H$4:$H$38,MATCH(H254,[2]图纸掉落!$G$4:$G$38,0))</f>
        <v>22003</v>
      </c>
      <c r="M254" s="37">
        <f t="shared" si="237"/>
        <v>47</v>
      </c>
      <c r="N254" s="37">
        <f t="shared" si="215"/>
        <v>105</v>
      </c>
      <c r="O254" s="47">
        <f>INDEX([1]英雄界面!$J$4:$J$41,MATCH(A254,[1]英雄界面!$A$4:$A$41,0))/2</f>
        <v>1.5</v>
      </c>
      <c r="P254" s="37">
        <f t="shared" si="216"/>
        <v>1</v>
      </c>
      <c r="Q254" s="37">
        <f>INT(INDEX([1]等级属性!B$4:B$203,MATCH($AC254,[1]等级属性!$A$4:$A$203,0))*V254/10000)</f>
        <v>1569</v>
      </c>
      <c r="R254" s="37">
        <f>INT(INDEX([1]等级属性!C$4:C$203,MATCH($AC254,[1]等级属性!$A$4:$A$203,0))*W254/10000)</f>
        <v>0</v>
      </c>
      <c r="S254" s="37">
        <f>INT(INDEX([1]等级属性!D$4:D$203,MATCH($AC254,[1]等级属性!$A$4:$A$203,0))*X254/10000)</f>
        <v>737</v>
      </c>
      <c r="T254" s="37">
        <f>INT(INDEX([1]等级属性!E$4:E$203,MATCH($AC254,[1]等级属性!$A$4:$A$203,0))*Y254/10000)</f>
        <v>142</v>
      </c>
      <c r="U254" s="37"/>
      <c r="V254" s="37">
        <f t="array" ref="V254">INDEX(单位特点规划!D$2:D$37,MATCH($A254,单位特点规划!$A$2:$A$37,0))</f>
        <v>11500</v>
      </c>
      <c r="W254" s="37">
        <f t="array" ref="W254">INDEX(单位特点规划!E$2:E$37,MATCH($A254,单位特点规划!$A$2:$A$37,0))</f>
        <v>0</v>
      </c>
      <c r="X254" s="37">
        <f t="array" ref="X254">INDEX(单位特点规划!F$2:F$37,MATCH($A254,单位特点规划!$A$2:$A$37,0))</f>
        <v>1800</v>
      </c>
      <c r="Y254" s="37">
        <f t="array" ref="Y254">INDEX(单位特点规划!G$2:G$37,MATCH($A254,单位特点规划!$A$2:$A$37,0))</f>
        <v>1500</v>
      </c>
      <c r="Z254" s="37"/>
      <c r="AA254" s="37">
        <f t="shared" si="248"/>
        <v>0.36101083032490999</v>
      </c>
      <c r="AB254" s="37">
        <f>INT(INDEX([3]进阶属性!$C$2:$C$19,MATCH(B254,[3]进阶属性!$A$2:$A$19,0))/2*AH254)</f>
        <v>19749</v>
      </c>
      <c r="AC254" s="37">
        <f t="shared" si="217"/>
        <v>100</v>
      </c>
      <c r="AD254" s="37">
        <f>INT((INDEX([3]标准单位!$J$2:$J$201,MATCH($AC254,[3]标准单位!$A$2:$A$201,0))*AE254)/(1-AE254))</f>
        <v>0</v>
      </c>
      <c r="AE254" s="37">
        <f t="shared" si="245"/>
        <v>0</v>
      </c>
      <c r="AF254" s="83">
        <f>AG254/AG$20</f>
        <v>0.607774228905409</v>
      </c>
      <c r="AG254" s="37">
        <f t="shared" si="233"/>
        <v>921.53333333333296</v>
      </c>
      <c r="AH254" s="37">
        <f t="array" ref="AH254">INDEX([4]Sheet1!H$2:H$36,MATCH($H254,[4]Sheet1!$A$2:$A$36,0))</f>
        <v>2</v>
      </c>
      <c r="AI254">
        <f>INDEX([4]Sheet1!T$2:T$36,MATCH($H254,[4]Sheet1!$A$2:$A$36,0))</f>
        <v>0</v>
      </c>
      <c r="AJ254">
        <f>INDEX([4]Sheet1!U$2:U$36,MATCH($H254,[4]Sheet1!$A$2:$A$36,0))</f>
        <v>0.5</v>
      </c>
      <c r="AK254">
        <f>INDEX([4]Sheet1!V$2:V$36,MATCH($H254,[4]Sheet1!$A$2:$A$36,0))</f>
        <v>0</v>
      </c>
      <c r="AL254">
        <f>INDEX([4]Sheet1!W$2:W$36,MATCH($H254,[4]Sheet1!$A$2:$A$36,0))</f>
        <v>300</v>
      </c>
      <c r="AM254" s="2">
        <f>INDEX([4]Sheet1!N$2:N$36,MATCH($H254,[4]Sheet1!$A$2:$A$36,0))</f>
        <v>1000</v>
      </c>
      <c r="AN254" s="2" t="str">
        <f>INDEX([4]Sheet1!O$2:O$36,MATCH($H254,[4]Sheet1!$A$2:$A$36,0))</f>
        <v/>
      </c>
    </row>
    <row r="255" spans="1:40" ht="14.25">
      <c r="A255" s="67">
        <v>2003</v>
      </c>
      <c r="B255" s="73">
        <v>18</v>
      </c>
      <c r="C255" s="78" t="str">
        <f t="shared" si="194"/>
        <v>{10228,50},{22003,112}</v>
      </c>
      <c r="D255" s="78">
        <v>800000</v>
      </c>
      <c r="E255" s="79">
        <v>100</v>
      </c>
      <c r="F255" s="78" t="str">
        <f t="shared" si="195"/>
        <v>{1,847},{2,1804},{6,163}</v>
      </c>
      <c r="G255" s="78">
        <f t="shared" ref="G255:G264" si="249">1</f>
        <v>1</v>
      </c>
      <c r="H255" s="67" t="s">
        <v>259</v>
      </c>
      <c r="I255" s="37">
        <f t="array" ref="I255">INDEX([1]英雄界面!$I$4:$I$41,MATCH(A255,[1]英雄界面!$A$4:$A$41,0))</f>
        <v>45</v>
      </c>
      <c r="J255" s="68">
        <f t="shared" si="246"/>
        <v>2</v>
      </c>
      <c r="K255" s="37">
        <f>CHOOSE(J255,INDEX([2]勋章!$I$7:$I$24,MATCH($B255,[2]勋章!$G$7:$G$24,0)),INDEX([2]勋章!$M$7:$M$24,MATCH($B255,[2]勋章!$G$7:$G$24,0)),INDEX([2]勋章!$P$7:$P$24,MATCH($B255,[2]勋章!$G$7:$G$24,0)),INDEX([2]勋章!$S$7:$S$24,MATCH($B255,[2]勋章!$G$7:$G$24,0)))</f>
        <v>10228</v>
      </c>
      <c r="L255" s="37">
        <f t="array" ref="L255">INDEX([2]图纸掉落!$H$4:$H$38,MATCH(H255,[2]图纸掉落!$G$4:$G$38,0))</f>
        <v>22003</v>
      </c>
      <c r="M255" s="37">
        <f t="shared" si="237"/>
        <v>50</v>
      </c>
      <c r="N255" s="37">
        <f t="shared" si="215"/>
        <v>112</v>
      </c>
      <c r="O255" s="47">
        <f>INDEX([1]英雄界面!$J$4:$J$41,MATCH(A255,[1]英雄界面!$A$4:$A$41,0))/2</f>
        <v>1.5</v>
      </c>
      <c r="P255" s="37">
        <f t="shared" si="216"/>
        <v>1</v>
      </c>
      <c r="Q255" s="37">
        <f>INT(INDEX([1]等级属性!B$4:B$203,MATCH($AC255,[1]等级属性!$A$4:$A$203,0))*V255/10000)</f>
        <v>1804</v>
      </c>
      <c r="R255" s="37">
        <f>INT(INDEX([1]等级属性!C$4:C$203,MATCH($AC255,[1]等级属性!$A$4:$A$203,0))*W255/10000)</f>
        <v>0</v>
      </c>
      <c r="S255" s="37">
        <f>INT(INDEX([1]等级属性!D$4:D$203,MATCH($AC255,[1]等级属性!$A$4:$A$203,0))*X255/10000)</f>
        <v>847</v>
      </c>
      <c r="T255" s="37">
        <f>INT(INDEX([1]等级属性!E$4:E$203,MATCH($AC255,[1]等级属性!$A$4:$A$203,0))*Y255/10000)</f>
        <v>163</v>
      </c>
      <c r="U255" s="37"/>
      <c r="V255" s="37">
        <f t="array" ref="V255">INDEX(单位特点规划!D$2:D$37,MATCH($A255,单位特点规划!$A$2:$A$37,0))</f>
        <v>11500</v>
      </c>
      <c r="W255" s="37">
        <f t="array" ref="W255">INDEX(单位特点规划!E$2:E$37,MATCH($A255,单位特点规划!$A$2:$A$37,0))</f>
        <v>0</v>
      </c>
      <c r="X255" s="37">
        <f t="array" ref="X255">INDEX(单位特点规划!F$2:F$37,MATCH($A255,单位特点规划!$A$2:$A$37,0))</f>
        <v>1800</v>
      </c>
      <c r="Y255" s="37">
        <f t="array" ref="Y255">INDEX(单位特点规划!G$2:G$37,MATCH($A255,单位特点规划!$A$2:$A$37,0))</f>
        <v>1500</v>
      </c>
      <c r="Z255" s="37"/>
      <c r="AA255" s="37">
        <f t="shared" si="248"/>
        <v>0.36101083032490999</v>
      </c>
      <c r="AB255" s="37">
        <f>INT(INDEX([3]进阶属性!$C$2:$C$19,MATCH(B255,[3]进阶属性!$A$2:$A$19,0))/2*AH255)</f>
        <v>25671</v>
      </c>
      <c r="AC255" s="37">
        <f t="shared" si="217"/>
        <v>105</v>
      </c>
      <c r="AD255" s="37">
        <f>INT((INDEX([3]标准单位!$J$2:$J$201,MATCH($AC255,[3]标准单位!$A$2:$A$201,0))*AE255)/(1-AE255))</f>
        <v>0</v>
      </c>
      <c r="AE255" s="37">
        <f t="shared" ref="AE255:AE264" si="250">0</f>
        <v>0</v>
      </c>
      <c r="AF255" s="83">
        <f>AG255/AG$21</f>
        <v>0.60787576261785903</v>
      </c>
      <c r="AG255" s="37">
        <f t="shared" si="233"/>
        <v>1059.4666666666701</v>
      </c>
      <c r="AH255" s="37">
        <f t="array" ref="AH255">INDEX([4]Sheet1!H$2:H$36,MATCH($H255,[4]Sheet1!$A$2:$A$36,0))</f>
        <v>2</v>
      </c>
      <c r="AI255">
        <f>INDEX([4]Sheet1!T$2:T$36,MATCH($H255,[4]Sheet1!$A$2:$A$36,0))</f>
        <v>0</v>
      </c>
      <c r="AJ255">
        <f>INDEX([4]Sheet1!U$2:U$36,MATCH($H255,[4]Sheet1!$A$2:$A$36,0))</f>
        <v>0.5</v>
      </c>
      <c r="AK255">
        <f>INDEX([4]Sheet1!V$2:V$36,MATCH($H255,[4]Sheet1!$A$2:$A$36,0))</f>
        <v>0</v>
      </c>
      <c r="AL255">
        <f>INDEX([4]Sheet1!W$2:W$36,MATCH($H255,[4]Sheet1!$A$2:$A$36,0))</f>
        <v>300</v>
      </c>
      <c r="AM255" s="2">
        <f>INDEX([4]Sheet1!N$2:N$36,MATCH($H255,[4]Sheet1!$A$2:$A$36,0))</f>
        <v>1000</v>
      </c>
      <c r="AN255" s="2" t="str">
        <f>INDEX([4]Sheet1!O$2:O$36,MATCH($H255,[4]Sheet1!$A$2:$A$36,0))</f>
        <v/>
      </c>
    </row>
    <row r="256" spans="1:40" ht="14.25">
      <c r="A256" s="11">
        <v>2004</v>
      </c>
      <c r="B256" s="78">
        <v>1</v>
      </c>
      <c r="C256" s="78" t="str">
        <f t="shared" si="194"/>
        <v>{10211,1},{22004,2}</v>
      </c>
      <c r="D256" s="78">
        <v>1000</v>
      </c>
      <c r="E256" s="79">
        <v>13</v>
      </c>
      <c r="F256" s="78" t="str">
        <f t="shared" si="195"/>
        <v>{1,1321},{2,294},{3,294},{6,51}</v>
      </c>
      <c r="G256" s="78">
        <f t="shared" si="249"/>
        <v>1</v>
      </c>
      <c r="H256" s="11" t="s">
        <v>266</v>
      </c>
      <c r="I256" s="37">
        <f t="array" ref="I256">INDEX([1]英雄界面!$I$4:$I$41,MATCH(A256,[1]英雄界面!$A$4:$A$41,0))</f>
        <v>1</v>
      </c>
      <c r="J256" s="68">
        <f t="shared" si="246"/>
        <v>2</v>
      </c>
      <c r="K256" s="37">
        <f>CHOOSE(J256,INDEX([2]勋章!$I$7:$I$24,MATCH($B256,[2]勋章!$G$7:$G$24,0)),INDEX([2]勋章!$M$7:$M$24,MATCH($B256,[2]勋章!$G$7:$G$24,0)),INDEX([2]勋章!$P$7:$P$24,MATCH($B256,[2]勋章!$G$7:$G$24,0)),INDEX([2]勋章!$S$7:$S$24,MATCH($B256,[2]勋章!$G$7:$G$24,0)))</f>
        <v>10211</v>
      </c>
      <c r="L256" s="37">
        <f t="array" ref="L256">INDEX([2]图纸掉落!$H$4:$H$38,MATCH(H256,[2]图纸掉落!$G$4:$G$38,0))</f>
        <v>22004</v>
      </c>
      <c r="M256" s="37">
        <f t="shared" ref="M256" si="251">M238</f>
        <v>1</v>
      </c>
      <c r="N256" s="37">
        <f t="shared" si="215"/>
        <v>2</v>
      </c>
      <c r="O256" s="47">
        <f>INDEX([1]英雄界面!$J$4:$J$41,MATCH(A256,[1]英雄界面!$A$4:$A$41,0))/2</f>
        <v>2.5</v>
      </c>
      <c r="P256" s="37">
        <f t="shared" si="216"/>
        <v>1.6</v>
      </c>
      <c r="Q256" s="37">
        <f>INT(INDEX([1]等级属性!B$4:B$203,MATCH($AC256,[1]等级属性!$A$4:$A$203,0))*V256/10000)</f>
        <v>184</v>
      </c>
      <c r="R256" s="37">
        <f>INT(INDEX([1]等级属性!C$4:C$203,MATCH($AC256,[1]等级属性!$A$4:$A$203,0))*W256/10000)</f>
        <v>184</v>
      </c>
      <c r="S256" s="37">
        <f>INT(INDEX([1]等级属性!D$4:D$203,MATCH($AC256,[1]等级属性!$A$4:$A$203,0))*X256/10000)</f>
        <v>826</v>
      </c>
      <c r="T256" s="37">
        <f>INT(INDEX([1]等级属性!E$4:E$203,MATCH($AC256,[1]等级属性!$A$4:$A$203,0))*Y256/10000)</f>
        <v>32</v>
      </c>
      <c r="U256" s="37"/>
      <c r="V256" s="37">
        <f t="array" ref="V256">INDEX(单位特点规划!D$2:D$37,MATCH($A256,单位特点规划!$A$2:$A$37,0))</f>
        <v>14200</v>
      </c>
      <c r="W256" s="37">
        <f t="array" ref="W256">INDEX(单位特点规划!E$2:E$37,MATCH($A256,单位特点规划!$A$2:$A$37,0))</f>
        <v>14200</v>
      </c>
      <c r="X256" s="37">
        <f t="array" ref="X256">INDEX(单位特点规划!F$2:F$37,MATCH($A256,单位特点规划!$A$2:$A$37,0))</f>
        <v>21200</v>
      </c>
      <c r="Y256" s="37">
        <f t="array" ref="Y256">INDEX(单位特点规划!G$2:G$37,MATCH($A256,单位特点规划!$A$2:$A$37,0))</f>
        <v>3700</v>
      </c>
      <c r="Z256" s="37"/>
      <c r="AA256" s="37">
        <f>1/1.08</f>
        <v>0.92592592592592604</v>
      </c>
      <c r="AB256" s="37">
        <f>INT(INDEX([3]进阶属性!$C$2:$C$19,MATCH(B256,[3]进阶属性!$A$2:$A$19,0))/2*AH256)</f>
        <v>600</v>
      </c>
      <c r="AC256" s="37">
        <f t="shared" si="217"/>
        <v>10</v>
      </c>
      <c r="AD256" s="37">
        <f>INT((INDEX([3]标准单位!$J$2:$J$201,MATCH($AC256,[3]标准单位!$A$2:$A$201,0))*AE256)/(1-AE256))</f>
        <v>0</v>
      </c>
      <c r="AE256" s="37">
        <f t="shared" si="250"/>
        <v>0</v>
      </c>
      <c r="AF256" s="83">
        <f>AG256/AG$4</f>
        <v>0.61691854889381204</v>
      </c>
      <c r="AG256" s="37">
        <f t="shared" si="233"/>
        <v>88.8333333333333</v>
      </c>
      <c r="AH256" s="37">
        <f t="array" ref="AH256">INDEX([4]Sheet1!H$2:H$36,MATCH($H256,[4]Sheet1!$A$2:$A$36,0))</f>
        <v>4</v>
      </c>
      <c r="AI256">
        <f>INDEX([4]Sheet1!T$2:T$36,MATCH($H256,[4]Sheet1!$A$2:$A$36,0))</f>
        <v>0</v>
      </c>
      <c r="AJ256">
        <f>INDEX([4]Sheet1!U$2:U$36,MATCH($H256,[4]Sheet1!$A$2:$A$36,0))</f>
        <v>25</v>
      </c>
      <c r="AK256">
        <f>INDEX([4]Sheet1!V$2:V$36,MATCH($H256,[4]Sheet1!$A$2:$A$36,0))</f>
        <v>0</v>
      </c>
      <c r="AL256">
        <f>INDEX([4]Sheet1!W$2:W$36,MATCH($H256,[4]Sheet1!$A$2:$A$36,0))</f>
        <v>20</v>
      </c>
      <c r="AM256" s="2">
        <f>INDEX([4]Sheet1!N$2:N$36,MATCH($H256,[4]Sheet1!$A$2:$A$36,0))</f>
        <v>5000</v>
      </c>
      <c r="AN256" s="2">
        <f>INDEX([4]Sheet1!O$2:O$36,MATCH($H256,[4]Sheet1!$A$2:$A$36,0))</f>
        <v>5000</v>
      </c>
    </row>
    <row r="257" spans="1:40" ht="14.25">
      <c r="A257" s="11">
        <v>2004</v>
      </c>
      <c r="B257" s="78">
        <v>2</v>
      </c>
      <c r="C257" s="78" t="str">
        <f t="shared" si="194"/>
        <v>{10212,5},{22004,5}</v>
      </c>
      <c r="D257" s="78">
        <v>5000</v>
      </c>
      <c r="E257" s="79">
        <v>18</v>
      </c>
      <c r="F257" s="78" t="str">
        <f t="shared" si="195"/>
        <v>{1,1611},{2,358},{3,358},{6,63}</v>
      </c>
      <c r="G257" s="78">
        <f t="shared" si="249"/>
        <v>1</v>
      </c>
      <c r="H257" s="11" t="s">
        <v>266</v>
      </c>
      <c r="I257" s="37">
        <f t="array" ref="I257">INDEX([1]英雄界面!$I$4:$I$41,MATCH(A257,[1]英雄界面!$A$4:$A$41,0))</f>
        <v>1</v>
      </c>
      <c r="J257" s="68">
        <f t="shared" si="246"/>
        <v>2</v>
      </c>
      <c r="K257" s="37">
        <f>CHOOSE(J257,INDEX([2]勋章!$I$7:$I$24,MATCH($B257,[2]勋章!$G$7:$G$24,0)),INDEX([2]勋章!$M$7:$M$24,MATCH($B257,[2]勋章!$G$7:$G$24,0)),INDEX([2]勋章!$P$7:$P$24,MATCH($B257,[2]勋章!$G$7:$G$24,0)),INDEX([2]勋章!$S$7:$S$24,MATCH($B257,[2]勋章!$G$7:$G$24,0)))</f>
        <v>10212</v>
      </c>
      <c r="L257" s="37">
        <f t="array" ref="L257">INDEX([2]图纸掉落!$H$4:$H$38,MATCH(H257,[2]图纸掉落!$G$4:$G$38,0))</f>
        <v>22004</v>
      </c>
      <c r="M257" s="37">
        <f t="shared" ref="M257:M275" si="252">M239</f>
        <v>5</v>
      </c>
      <c r="N257" s="37">
        <f t="shared" si="215"/>
        <v>5</v>
      </c>
      <c r="O257" s="47">
        <f>INDEX([1]英雄界面!$J$4:$J$41,MATCH(A257,[1]英雄界面!$A$4:$A$41,0))/2</f>
        <v>2.5</v>
      </c>
      <c r="P257" s="37">
        <f t="shared" si="216"/>
        <v>1.5</v>
      </c>
      <c r="Q257" s="37">
        <f>INT(INDEX([1]等级属性!B$4:B$203,MATCH($AC257,[1]等级属性!$A$4:$A$203,0))*V257/10000)</f>
        <v>239</v>
      </c>
      <c r="R257" s="37">
        <f>INT(INDEX([1]等级属性!C$4:C$203,MATCH($AC257,[1]等级属性!$A$4:$A$203,0))*W257/10000)</f>
        <v>239</v>
      </c>
      <c r="S257" s="37">
        <f>INT(INDEX([1]等级属性!D$4:D$203,MATCH($AC257,[1]等级属性!$A$4:$A$203,0))*X257/10000)</f>
        <v>1074</v>
      </c>
      <c r="T257" s="37">
        <f>INT(INDEX([1]等级属性!E$4:E$203,MATCH($AC257,[1]等级属性!$A$4:$A$203,0))*Y257/10000)</f>
        <v>42</v>
      </c>
      <c r="U257" s="37"/>
      <c r="V257" s="37">
        <f t="array" ref="V257">INDEX(单位特点规划!D$2:D$37,MATCH($A257,单位特点规划!$A$2:$A$37,0))</f>
        <v>14200</v>
      </c>
      <c r="W257" s="37">
        <f t="array" ref="W257">INDEX(单位特点规划!E$2:E$37,MATCH($A257,单位特点规划!$A$2:$A$37,0))</f>
        <v>14200</v>
      </c>
      <c r="X257" s="37">
        <f t="array" ref="X257">INDEX(单位特点规划!F$2:F$37,MATCH($A257,单位特点规划!$A$2:$A$37,0))</f>
        <v>21200</v>
      </c>
      <c r="Y257" s="37">
        <f t="array" ref="Y257">INDEX(单位特点规划!G$2:G$37,MATCH($A257,单位特点规划!$A$2:$A$37,0))</f>
        <v>3700</v>
      </c>
      <c r="Z257" s="37"/>
      <c r="AA257" s="37">
        <f t="shared" ref="AA257" si="253">1/1.08</f>
        <v>0.92592592592592604</v>
      </c>
      <c r="AB257" s="37">
        <f>INT(INDEX([3]进阶属性!$C$2:$C$19,MATCH(B257,[3]进阶属性!$A$2:$A$19,0))/2*AH257)</f>
        <v>780</v>
      </c>
      <c r="AC257" s="37">
        <f t="shared" si="217"/>
        <v>20</v>
      </c>
      <c r="AD257" s="37">
        <f>INT((INDEX([3]标准单位!$J$2:$J$201,MATCH($AC257,[3]标准单位!$A$2:$A$201,0))*AE257)/(1-AE257))</f>
        <v>0</v>
      </c>
      <c r="AE257" s="37">
        <f t="shared" si="250"/>
        <v>0</v>
      </c>
      <c r="AF257" s="83">
        <f>AG257/AG$5</f>
        <v>0.61687733665657796</v>
      </c>
      <c r="AG257" s="37">
        <f t="shared" si="233"/>
        <v>115.5</v>
      </c>
      <c r="AH257" s="37">
        <f t="array" ref="AH257">INDEX([4]Sheet1!H$2:H$36,MATCH($H257,[4]Sheet1!$A$2:$A$36,0))</f>
        <v>4</v>
      </c>
      <c r="AI257">
        <f>INDEX([4]Sheet1!T$2:T$36,MATCH($H257,[4]Sheet1!$A$2:$A$36,0))</f>
        <v>0</v>
      </c>
      <c r="AJ257">
        <f>INDEX([4]Sheet1!U$2:U$36,MATCH($H257,[4]Sheet1!$A$2:$A$36,0))</f>
        <v>25</v>
      </c>
      <c r="AK257">
        <f>INDEX([4]Sheet1!V$2:V$36,MATCH($H257,[4]Sheet1!$A$2:$A$36,0))</f>
        <v>0</v>
      </c>
      <c r="AL257">
        <f>INDEX([4]Sheet1!W$2:W$36,MATCH($H257,[4]Sheet1!$A$2:$A$36,0))</f>
        <v>20</v>
      </c>
      <c r="AM257" s="2">
        <f>INDEX([4]Sheet1!N$2:N$36,MATCH($H257,[4]Sheet1!$A$2:$A$36,0))</f>
        <v>5000</v>
      </c>
      <c r="AN257" s="2">
        <f>INDEX([4]Sheet1!O$2:O$36,MATCH($H257,[4]Sheet1!$A$2:$A$36,0))</f>
        <v>5000</v>
      </c>
    </row>
    <row r="258" spans="1:40" ht="14.25">
      <c r="A258" s="11">
        <v>2004</v>
      </c>
      <c r="B258" s="78">
        <v>3</v>
      </c>
      <c r="C258" s="78" t="str">
        <f t="shared" si="194"/>
        <v>{10213,7},{22004,8}</v>
      </c>
      <c r="D258" s="78">
        <v>10000</v>
      </c>
      <c r="E258" s="79">
        <v>26</v>
      </c>
      <c r="F258" s="78" t="str">
        <f t="shared" si="195"/>
        <v>{1,1948},{2,434},{3,434},{6,78}</v>
      </c>
      <c r="G258" s="78">
        <f t="shared" si="249"/>
        <v>1</v>
      </c>
      <c r="H258" s="11" t="s">
        <v>266</v>
      </c>
      <c r="I258" s="37">
        <f t="array" ref="I258">INDEX([1]英雄界面!$I$4:$I$41,MATCH(A258,[1]英雄界面!$A$4:$A$41,0))</f>
        <v>1</v>
      </c>
      <c r="J258" s="68">
        <f t="shared" ref="J258:J267" si="254">2</f>
        <v>2</v>
      </c>
      <c r="K258" s="37">
        <f>CHOOSE(J258,INDEX([2]勋章!$I$7:$I$24,MATCH($B258,[2]勋章!$G$7:$G$24,0)),INDEX([2]勋章!$M$7:$M$24,MATCH($B258,[2]勋章!$G$7:$G$24,0)),INDEX([2]勋章!$P$7:$P$24,MATCH($B258,[2]勋章!$G$7:$G$24,0)),INDEX([2]勋章!$S$7:$S$24,MATCH($B258,[2]勋章!$G$7:$G$24,0)))</f>
        <v>10213</v>
      </c>
      <c r="L258" s="37">
        <f t="array" ref="L258">INDEX([2]图纸掉落!$H$4:$H$38,MATCH(H258,[2]图纸掉落!$G$4:$G$38,0))</f>
        <v>22004</v>
      </c>
      <c r="M258" s="37">
        <f t="shared" si="252"/>
        <v>7</v>
      </c>
      <c r="N258" s="37">
        <f t="shared" si="215"/>
        <v>8</v>
      </c>
      <c r="O258" s="47">
        <f>INDEX([1]英雄界面!$J$4:$J$41,MATCH(A258,[1]英雄界面!$A$4:$A$41,0))/2</f>
        <v>2.5</v>
      </c>
      <c r="P258" s="37">
        <f t="shared" si="216"/>
        <v>1.4</v>
      </c>
      <c r="Q258" s="37">
        <f>INT(INDEX([1]等级属性!B$4:B$203,MATCH($AC258,[1]等级属性!$A$4:$A$203,0))*V258/10000)</f>
        <v>310</v>
      </c>
      <c r="R258" s="37">
        <f>INT(INDEX([1]等级属性!C$4:C$203,MATCH($AC258,[1]等级属性!$A$4:$A$203,0))*W258/10000)</f>
        <v>310</v>
      </c>
      <c r="S258" s="37">
        <f>INT(INDEX([1]等级属性!D$4:D$203,MATCH($AC258,[1]等级属性!$A$4:$A$203,0))*X258/10000)</f>
        <v>1392</v>
      </c>
      <c r="T258" s="37">
        <f>INT(INDEX([1]等级属性!E$4:E$203,MATCH($AC258,[1]等级属性!$A$4:$A$203,0))*Y258/10000)</f>
        <v>56</v>
      </c>
      <c r="U258" s="37"/>
      <c r="V258" s="37">
        <f t="array" ref="V258">INDEX(单位特点规划!D$2:D$37,MATCH($A258,单位特点规划!$A$2:$A$37,0))</f>
        <v>14200</v>
      </c>
      <c r="W258" s="37">
        <f t="array" ref="W258">INDEX(单位特点规划!E$2:E$37,MATCH($A258,单位特点规划!$A$2:$A$37,0))</f>
        <v>14200</v>
      </c>
      <c r="X258" s="37">
        <f t="array" ref="X258">INDEX(单位特点规划!F$2:F$37,MATCH($A258,单位特点规划!$A$2:$A$37,0))</f>
        <v>21200</v>
      </c>
      <c r="Y258" s="37">
        <f t="array" ref="Y258">INDEX(单位特点规划!G$2:G$37,MATCH($A258,单位特点规划!$A$2:$A$37,0))</f>
        <v>3700</v>
      </c>
      <c r="Z258" s="37"/>
      <c r="AA258" s="37">
        <f t="shared" ref="AA258" si="255">1/1.08</f>
        <v>0.92592592592592604</v>
      </c>
      <c r="AB258" s="37">
        <f>INT(INDEX([3]进阶属性!$C$2:$C$19,MATCH(B258,[3]进阶属性!$A$2:$A$19,0))/2*AH258)</f>
        <v>1014</v>
      </c>
      <c r="AC258" s="37">
        <f t="shared" si="217"/>
        <v>30</v>
      </c>
      <c r="AD258" s="37">
        <f>INT((INDEX([3]标准单位!$J$2:$J$201,MATCH($AC258,[3]标准单位!$A$2:$A$201,0))*AE258)/(1-AE258))</f>
        <v>0</v>
      </c>
      <c r="AE258" s="37">
        <f t="shared" si="250"/>
        <v>0</v>
      </c>
      <c r="AF258" s="83">
        <f>AG258/AG$6</f>
        <v>0.61608664146804804</v>
      </c>
      <c r="AG258" s="37">
        <f t="shared" si="233"/>
        <v>149.80000000000001</v>
      </c>
      <c r="AH258" s="37">
        <f t="array" ref="AH258">INDEX([4]Sheet1!H$2:H$36,MATCH($H258,[4]Sheet1!$A$2:$A$36,0))</f>
        <v>4</v>
      </c>
      <c r="AI258">
        <f>INDEX([4]Sheet1!T$2:T$36,MATCH($H258,[4]Sheet1!$A$2:$A$36,0))</f>
        <v>0</v>
      </c>
      <c r="AJ258">
        <f>INDEX([4]Sheet1!U$2:U$36,MATCH($H258,[4]Sheet1!$A$2:$A$36,0))</f>
        <v>25</v>
      </c>
      <c r="AK258">
        <f>INDEX([4]Sheet1!V$2:V$36,MATCH($H258,[4]Sheet1!$A$2:$A$36,0))</f>
        <v>0</v>
      </c>
      <c r="AL258">
        <f>INDEX([4]Sheet1!W$2:W$36,MATCH($H258,[4]Sheet1!$A$2:$A$36,0))</f>
        <v>20</v>
      </c>
      <c r="AM258" s="2">
        <f>INDEX([4]Sheet1!N$2:N$36,MATCH($H258,[4]Sheet1!$A$2:$A$36,0))</f>
        <v>5000</v>
      </c>
      <c r="AN258" s="2">
        <f>INDEX([4]Sheet1!O$2:O$36,MATCH($H258,[4]Sheet1!$A$2:$A$36,0))</f>
        <v>5000</v>
      </c>
    </row>
    <row r="259" spans="1:40" ht="14.25">
      <c r="A259" s="11">
        <v>2004</v>
      </c>
      <c r="B259" s="78">
        <v>4</v>
      </c>
      <c r="C259" s="78" t="str">
        <f t="shared" si="194"/>
        <v>{10214,10},{22004,12}</v>
      </c>
      <c r="D259" s="78">
        <v>80000</v>
      </c>
      <c r="E259" s="79">
        <v>29</v>
      </c>
      <c r="F259" s="78" t="str">
        <f t="shared" si="195"/>
        <v>{1,2074},{2,462},{3,462},{6,81}</v>
      </c>
      <c r="G259" s="78">
        <f t="shared" si="249"/>
        <v>1</v>
      </c>
      <c r="H259" s="11" t="s">
        <v>266</v>
      </c>
      <c r="I259" s="37">
        <f t="array" ref="I259">INDEX([1]英雄界面!$I$4:$I$41,MATCH(A259,[1]英雄界面!$A$4:$A$41,0))</f>
        <v>1</v>
      </c>
      <c r="J259" s="68">
        <f t="shared" si="254"/>
        <v>2</v>
      </c>
      <c r="K259" s="37">
        <f>CHOOSE(J259,INDEX([2]勋章!$I$7:$I$24,MATCH($B259,[2]勋章!$G$7:$G$24,0)),INDEX([2]勋章!$M$7:$M$24,MATCH($B259,[2]勋章!$G$7:$G$24,0)),INDEX([2]勋章!$P$7:$P$24,MATCH($B259,[2]勋章!$G$7:$G$24,0)),INDEX([2]勋章!$S$7:$S$24,MATCH($B259,[2]勋章!$G$7:$G$24,0)))</f>
        <v>10214</v>
      </c>
      <c r="L259" s="37">
        <f t="array" ref="L259">INDEX([2]图纸掉落!$H$4:$H$38,MATCH(H259,[2]图纸掉落!$G$4:$G$38,0))</f>
        <v>22004</v>
      </c>
      <c r="M259" s="37">
        <f t="shared" si="252"/>
        <v>10</v>
      </c>
      <c r="N259" s="37">
        <f t="shared" si="215"/>
        <v>12</v>
      </c>
      <c r="O259" s="47">
        <f>INDEX([1]英雄界面!$J$4:$J$41,MATCH(A259,[1]英雄界面!$A$4:$A$41,0))/2</f>
        <v>2.5</v>
      </c>
      <c r="P259" s="37">
        <f t="shared" si="216"/>
        <v>1.3</v>
      </c>
      <c r="Q259" s="37">
        <f>INT(INDEX([1]等级属性!B$4:B$203,MATCH($AC259,[1]等级属性!$A$4:$A$203,0))*V259/10000)</f>
        <v>356</v>
      </c>
      <c r="R259" s="37">
        <f>INT(INDEX([1]等级属性!C$4:C$203,MATCH($AC259,[1]等级属性!$A$4:$A$203,0))*W259/10000)</f>
        <v>356</v>
      </c>
      <c r="S259" s="37">
        <f>INT(INDEX([1]等级属性!D$4:D$203,MATCH($AC259,[1]等级属性!$A$4:$A$203,0))*X259/10000)</f>
        <v>1596</v>
      </c>
      <c r="T259" s="37">
        <f>INT(INDEX([1]等级属性!E$4:E$203,MATCH($AC259,[1]等级属性!$A$4:$A$203,0))*Y259/10000)</f>
        <v>63</v>
      </c>
      <c r="U259" s="37"/>
      <c r="V259" s="37">
        <f t="array" ref="V259">INDEX(单位特点规划!D$2:D$37,MATCH($A259,单位特点规划!$A$2:$A$37,0))</f>
        <v>14200</v>
      </c>
      <c r="W259" s="37">
        <f t="array" ref="W259">INDEX(单位特点规划!E$2:E$37,MATCH($A259,单位特点规划!$A$2:$A$37,0))</f>
        <v>14200</v>
      </c>
      <c r="X259" s="37">
        <f t="array" ref="X259">INDEX(单位特点规划!F$2:F$37,MATCH($A259,单位特点规划!$A$2:$A$37,0))</f>
        <v>21200</v>
      </c>
      <c r="Y259" s="37">
        <f t="array" ref="Y259">INDEX(单位特点规划!G$2:G$37,MATCH($A259,单位特点规划!$A$2:$A$37,0))</f>
        <v>3700</v>
      </c>
      <c r="Z259" s="37"/>
      <c r="AA259" s="37">
        <f t="shared" ref="AA259" si="256">1/1.08</f>
        <v>0.92592592592592604</v>
      </c>
      <c r="AB259" s="37">
        <f>INT(INDEX([3]进阶属性!$C$2:$C$19,MATCH(B259,[3]进阶属性!$A$2:$A$19,0))/2*AH259)</f>
        <v>1314</v>
      </c>
      <c r="AC259" s="37">
        <f t="shared" si="217"/>
        <v>35</v>
      </c>
      <c r="AD259" s="37">
        <f>INT((INDEX([3]标准单位!$J$2:$J$201,MATCH($AC259,[3]标准单位!$A$2:$A$201,0))*AE259)/(1-AE259))</f>
        <v>0</v>
      </c>
      <c r="AE259" s="37">
        <f t="shared" si="250"/>
        <v>0</v>
      </c>
      <c r="AF259" s="83">
        <f>AG259/AG$7</f>
        <v>0.617086983301396</v>
      </c>
      <c r="AG259" s="37">
        <f t="shared" si="233"/>
        <v>171.75</v>
      </c>
      <c r="AH259" s="37">
        <f t="array" ref="AH259">INDEX([4]Sheet1!H$2:H$36,MATCH($H259,[4]Sheet1!$A$2:$A$36,0))</f>
        <v>4</v>
      </c>
      <c r="AI259">
        <f>INDEX([4]Sheet1!T$2:T$36,MATCH($H259,[4]Sheet1!$A$2:$A$36,0))</f>
        <v>0</v>
      </c>
      <c r="AJ259">
        <f>INDEX([4]Sheet1!U$2:U$36,MATCH($H259,[4]Sheet1!$A$2:$A$36,0))</f>
        <v>25</v>
      </c>
      <c r="AK259">
        <f>INDEX([4]Sheet1!V$2:V$36,MATCH($H259,[4]Sheet1!$A$2:$A$36,0))</f>
        <v>0</v>
      </c>
      <c r="AL259">
        <f>INDEX([4]Sheet1!W$2:W$36,MATCH($H259,[4]Sheet1!$A$2:$A$36,0))</f>
        <v>20</v>
      </c>
      <c r="AM259" s="2">
        <f>INDEX([4]Sheet1!N$2:N$36,MATCH($H259,[4]Sheet1!$A$2:$A$36,0))</f>
        <v>5000</v>
      </c>
      <c r="AN259" s="2">
        <f>INDEX([4]Sheet1!O$2:O$36,MATCH($H259,[4]Sheet1!$A$2:$A$36,0))</f>
        <v>5000</v>
      </c>
    </row>
    <row r="260" spans="1:40" ht="14.25">
      <c r="A260" s="11">
        <v>2004</v>
      </c>
      <c r="B260" s="78">
        <v>5</v>
      </c>
      <c r="C260" s="78" t="str">
        <f t="shared" si="194"/>
        <v>{10215,15},{22004,15}</v>
      </c>
      <c r="D260" s="78">
        <v>150000</v>
      </c>
      <c r="E260" s="79">
        <v>40</v>
      </c>
      <c r="F260" s="78" t="str">
        <f t="shared" si="195"/>
        <v>{1,2167},{2,483},{3,483},{6,86}</v>
      </c>
      <c r="G260" s="78">
        <f t="shared" si="249"/>
        <v>1</v>
      </c>
      <c r="H260" s="11" t="s">
        <v>266</v>
      </c>
      <c r="I260" s="37">
        <f t="array" ref="I260">INDEX([1]英雄界面!$I$4:$I$41,MATCH(A260,[1]英雄界面!$A$4:$A$41,0))</f>
        <v>1</v>
      </c>
      <c r="J260" s="68">
        <f t="shared" si="254"/>
        <v>2</v>
      </c>
      <c r="K260" s="37">
        <f>CHOOSE(J260,INDEX([2]勋章!$I$7:$I$24,MATCH($B260,[2]勋章!$G$7:$G$24,0)),INDEX([2]勋章!$M$7:$M$24,MATCH($B260,[2]勋章!$G$7:$G$24,0)),INDEX([2]勋章!$P$7:$P$24,MATCH($B260,[2]勋章!$G$7:$G$24,0)),INDEX([2]勋章!$S$7:$S$24,MATCH($B260,[2]勋章!$G$7:$G$24,0)))</f>
        <v>10215</v>
      </c>
      <c r="L260" s="37">
        <f t="array" ref="L260">INDEX([2]图纸掉落!$H$4:$H$38,MATCH(H260,[2]图纸掉落!$G$4:$G$38,0))</f>
        <v>22004</v>
      </c>
      <c r="M260" s="37">
        <f t="shared" si="252"/>
        <v>15</v>
      </c>
      <c r="N260" s="37">
        <f t="shared" si="215"/>
        <v>15</v>
      </c>
      <c r="O260" s="47">
        <f>INDEX([1]英雄界面!$J$4:$J$41,MATCH(A260,[1]英雄界面!$A$4:$A$41,0))/2</f>
        <v>2.5</v>
      </c>
      <c r="P260" s="37">
        <f t="shared" si="216"/>
        <v>1.2</v>
      </c>
      <c r="Q260" s="37">
        <f>INT(INDEX([1]等级属性!B$4:B$203,MATCH($AC260,[1]等级属性!$A$4:$A$203,0))*V260/10000)</f>
        <v>403</v>
      </c>
      <c r="R260" s="37">
        <f>INT(INDEX([1]等级属性!C$4:C$203,MATCH($AC260,[1]等级属性!$A$4:$A$203,0))*W260/10000)</f>
        <v>403</v>
      </c>
      <c r="S260" s="37">
        <f>INT(INDEX([1]等级属性!D$4:D$203,MATCH($AC260,[1]等级属性!$A$4:$A$203,0))*X260/10000)</f>
        <v>1806</v>
      </c>
      <c r="T260" s="37">
        <f>INT(INDEX([1]等级属性!E$4:E$203,MATCH($AC260,[1]等级属性!$A$4:$A$203,0))*Y260/10000)</f>
        <v>72</v>
      </c>
      <c r="U260" s="37"/>
      <c r="V260" s="37">
        <f t="array" ref="V260">INDEX(单位特点规划!D$2:D$37,MATCH($A260,单位特点规划!$A$2:$A$37,0))</f>
        <v>14200</v>
      </c>
      <c r="W260" s="37">
        <f t="array" ref="W260">INDEX(单位特点规划!E$2:E$37,MATCH($A260,单位特点规划!$A$2:$A$37,0))</f>
        <v>14200</v>
      </c>
      <c r="X260" s="37">
        <f t="array" ref="X260">INDEX(单位特点规划!F$2:F$37,MATCH($A260,单位特点规划!$A$2:$A$37,0))</f>
        <v>21200</v>
      </c>
      <c r="Y260" s="37">
        <f t="array" ref="Y260">INDEX(单位特点规划!G$2:G$37,MATCH($A260,单位特点规划!$A$2:$A$37,0))</f>
        <v>3700</v>
      </c>
      <c r="Z260" s="37"/>
      <c r="AA260" s="37">
        <f t="shared" ref="AA260" si="257">1/1.08</f>
        <v>0.92592592592592604</v>
      </c>
      <c r="AB260" s="37">
        <f>INT(INDEX([3]进阶属性!$C$2:$C$19,MATCH(B260,[3]进阶属性!$A$2:$A$19,0))/2*AH260)</f>
        <v>1704</v>
      </c>
      <c r="AC260" s="37">
        <f t="shared" si="217"/>
        <v>40</v>
      </c>
      <c r="AD260" s="37">
        <f>INT((INDEX([3]标准单位!$J$2:$J$201,MATCH($AC260,[3]标准单位!$A$2:$A$201,0))*AE260)/(1-AE260))</f>
        <v>0</v>
      </c>
      <c r="AE260" s="37">
        <f t="shared" si="250"/>
        <v>0</v>
      </c>
      <c r="AF260" s="83">
        <f>AG260/AG$8</f>
        <v>0.617329502495085</v>
      </c>
      <c r="AG260" s="37">
        <f t="shared" si="233"/>
        <v>194.4</v>
      </c>
      <c r="AH260" s="37">
        <f t="array" ref="AH260">INDEX([4]Sheet1!H$2:H$36,MATCH($H260,[4]Sheet1!$A$2:$A$36,0))</f>
        <v>4</v>
      </c>
      <c r="AI260">
        <f>INDEX([4]Sheet1!T$2:T$36,MATCH($H260,[4]Sheet1!$A$2:$A$36,0))</f>
        <v>0</v>
      </c>
      <c r="AJ260">
        <f>INDEX([4]Sheet1!U$2:U$36,MATCH($H260,[4]Sheet1!$A$2:$A$36,0))</f>
        <v>25</v>
      </c>
      <c r="AK260">
        <f>INDEX([4]Sheet1!V$2:V$36,MATCH($H260,[4]Sheet1!$A$2:$A$36,0))</f>
        <v>0</v>
      </c>
      <c r="AL260">
        <f>INDEX([4]Sheet1!W$2:W$36,MATCH($H260,[4]Sheet1!$A$2:$A$36,0))</f>
        <v>20</v>
      </c>
      <c r="AM260" s="2">
        <f>INDEX([4]Sheet1!N$2:N$36,MATCH($H260,[4]Sheet1!$A$2:$A$36,0))</f>
        <v>5000</v>
      </c>
      <c r="AN260" s="2">
        <f>INDEX([4]Sheet1!O$2:O$36,MATCH($H260,[4]Sheet1!$A$2:$A$36,0))</f>
        <v>5000</v>
      </c>
    </row>
    <row r="261" spans="1:40" ht="14.25">
      <c r="A261" s="11">
        <v>2004</v>
      </c>
      <c r="B261" s="78">
        <v>6</v>
      </c>
      <c r="C261" s="78" t="str">
        <f t="shared" ref="C261:C324" si="258">"{"&amp;K261&amp;","&amp;ROUNDUP(M261,0)&amp;"},"&amp;"{"&amp;L261&amp;","&amp;ROUNDUP(N261,0)&amp;"}"</f>
        <v>{10216,20},{22004,16}</v>
      </c>
      <c r="D261" s="78">
        <v>250000</v>
      </c>
      <c r="E261" s="79">
        <v>45</v>
      </c>
      <c r="F261" s="78" t="str">
        <f t="shared" ref="F261:F324" si="259">"{1,"&amp;INT(S261*P261)&amp;"},{2,"&amp;INT(Q261*P261)&amp;"},"&amp;IF(R261=0,"","{3,"&amp;INT(R261*P261)&amp;"},")&amp;"{6,"&amp;INT(T261*P261)&amp;"}"</f>
        <v>{1,2280},{2,508},{3,508},{6,91}</v>
      </c>
      <c r="G261" s="78">
        <f t="shared" si="249"/>
        <v>1</v>
      </c>
      <c r="H261" s="11" t="s">
        <v>266</v>
      </c>
      <c r="I261" s="37">
        <f t="array" ref="I261">INDEX([1]英雄界面!$I$4:$I$41,MATCH(A261,[1]英雄界面!$A$4:$A$41,0))</f>
        <v>1</v>
      </c>
      <c r="J261" s="68">
        <f t="shared" si="254"/>
        <v>2</v>
      </c>
      <c r="K261" s="37">
        <f>CHOOSE(J261,INDEX([2]勋章!$I$7:$I$24,MATCH($B261,[2]勋章!$G$7:$G$24,0)),INDEX([2]勋章!$M$7:$M$24,MATCH($B261,[2]勋章!$G$7:$G$24,0)),INDEX([2]勋章!$P$7:$P$24,MATCH($B261,[2]勋章!$G$7:$G$24,0)),INDEX([2]勋章!$S$7:$S$24,MATCH($B261,[2]勋章!$G$7:$G$24,0)))</f>
        <v>10216</v>
      </c>
      <c r="L261" s="37">
        <f t="array" ref="L261">INDEX([2]图纸掉落!$H$4:$H$38,MATCH(H261,[2]图纸掉落!$G$4:$G$38,0))</f>
        <v>22004</v>
      </c>
      <c r="M261" s="37">
        <f t="shared" si="252"/>
        <v>20</v>
      </c>
      <c r="N261" s="37">
        <f t="shared" si="215"/>
        <v>16</v>
      </c>
      <c r="O261" s="47">
        <f>INDEX([1]英雄界面!$J$4:$J$41,MATCH(A261,[1]英雄界面!$A$4:$A$41,0))/2</f>
        <v>2.5</v>
      </c>
      <c r="P261" s="37">
        <f t="shared" si="216"/>
        <v>1.1000000000000001</v>
      </c>
      <c r="Q261" s="37">
        <f>INT(INDEX([1]等级属性!B$4:B$203,MATCH($AC261,[1]等级属性!$A$4:$A$203,0))*V261/10000)</f>
        <v>462</v>
      </c>
      <c r="R261" s="37">
        <f>INT(INDEX([1]等级属性!C$4:C$203,MATCH($AC261,[1]等级属性!$A$4:$A$203,0))*W261/10000)</f>
        <v>462</v>
      </c>
      <c r="S261" s="37">
        <f>INT(INDEX([1]等级属性!D$4:D$203,MATCH($AC261,[1]等级属性!$A$4:$A$203,0))*X261/10000)</f>
        <v>2073</v>
      </c>
      <c r="T261" s="37">
        <f>INT(INDEX([1]等级属性!E$4:E$203,MATCH($AC261,[1]等级属性!$A$4:$A$203,0))*Y261/10000)</f>
        <v>83</v>
      </c>
      <c r="U261" s="37"/>
      <c r="V261" s="37">
        <f t="array" ref="V261">INDEX(单位特点规划!D$2:D$37,MATCH($A261,单位特点规划!$A$2:$A$37,0))</f>
        <v>14200</v>
      </c>
      <c r="W261" s="37">
        <f t="array" ref="W261">INDEX(单位特点规划!E$2:E$37,MATCH($A261,单位特点规划!$A$2:$A$37,0))</f>
        <v>14200</v>
      </c>
      <c r="X261" s="37">
        <f t="array" ref="X261">INDEX(单位特点规划!F$2:F$37,MATCH($A261,单位特点规划!$A$2:$A$37,0))</f>
        <v>21200</v>
      </c>
      <c r="Y261" s="37">
        <f t="array" ref="Y261">INDEX(单位特点规划!G$2:G$37,MATCH($A261,单位特点规划!$A$2:$A$37,0))</f>
        <v>3700</v>
      </c>
      <c r="Z261" s="37"/>
      <c r="AA261" s="37">
        <f t="shared" ref="AA261:AA266" si="260">1/1.08</f>
        <v>0.92592592592592604</v>
      </c>
      <c r="AB261" s="37">
        <f>INT(INDEX([3]进阶属性!$C$2:$C$19,MATCH(B261,[3]进阶属性!$A$2:$A$19,0))/2*AH261)</f>
        <v>2214</v>
      </c>
      <c r="AC261" s="37">
        <f t="shared" si="217"/>
        <v>45</v>
      </c>
      <c r="AD261" s="37">
        <f>INT((INDEX([3]标准单位!$J$2:$J$201,MATCH($AC261,[3]标准单位!$A$2:$A$201,0))*AE261)/(1-AE261))</f>
        <v>0</v>
      </c>
      <c r="AE261" s="37">
        <f t="shared" si="250"/>
        <v>0</v>
      </c>
      <c r="AF261" s="83">
        <f>AG261/AG$9</f>
        <v>0.61657410575632299</v>
      </c>
      <c r="AG261" s="37">
        <f t="shared" ref="AG261" si="261">(Q261/AM261*1000+IF(AN261&lt;&gt;"",R261/AN261*1000,0)+S261/3+T261/5)/AH261</f>
        <v>223.1</v>
      </c>
      <c r="AH261" s="37">
        <f t="array" ref="AH261">INDEX([4]Sheet1!H$2:H$36,MATCH($H261,[4]Sheet1!$A$2:$A$36,0))</f>
        <v>4</v>
      </c>
      <c r="AI261">
        <f>INDEX([4]Sheet1!T$2:T$36,MATCH($H261,[4]Sheet1!$A$2:$A$36,0))</f>
        <v>0</v>
      </c>
      <c r="AJ261">
        <f>INDEX([4]Sheet1!U$2:U$36,MATCH($H261,[4]Sheet1!$A$2:$A$36,0))</f>
        <v>25</v>
      </c>
      <c r="AK261">
        <f>INDEX([4]Sheet1!V$2:V$36,MATCH($H261,[4]Sheet1!$A$2:$A$36,0))</f>
        <v>0</v>
      </c>
      <c r="AL261">
        <f>INDEX([4]Sheet1!W$2:W$36,MATCH($H261,[4]Sheet1!$A$2:$A$36,0))</f>
        <v>20</v>
      </c>
      <c r="AM261" s="2">
        <f>INDEX([4]Sheet1!N$2:N$36,MATCH($H261,[4]Sheet1!$A$2:$A$36,0))</f>
        <v>5000</v>
      </c>
      <c r="AN261" s="2">
        <f>INDEX([4]Sheet1!O$2:O$36,MATCH($H261,[4]Sheet1!$A$2:$A$36,0))</f>
        <v>5000</v>
      </c>
    </row>
    <row r="262" spans="1:40" ht="14.25">
      <c r="A262" s="11">
        <v>2004</v>
      </c>
      <c r="B262" s="78">
        <v>7</v>
      </c>
      <c r="C262" s="78" t="str">
        <f t="shared" si="258"/>
        <v>{10217,22},{22004,26}</v>
      </c>
      <c r="D262" s="78">
        <v>300000</v>
      </c>
      <c r="E262" s="79">
        <v>50</v>
      </c>
      <c r="F262" s="78" t="str">
        <f t="shared" si="259"/>
        <v>{1,2346},{2,523},{3,523},{6,94}</v>
      </c>
      <c r="G262" s="78">
        <f t="shared" si="249"/>
        <v>1</v>
      </c>
      <c r="H262" s="11" t="s">
        <v>266</v>
      </c>
      <c r="I262" s="37">
        <f t="array" ref="I262">INDEX([1]英雄界面!$I$4:$I$41,MATCH(A262,[1]英雄界面!$A$4:$A$41,0))</f>
        <v>1</v>
      </c>
      <c r="J262" s="68">
        <f t="shared" si="254"/>
        <v>2</v>
      </c>
      <c r="K262" s="37">
        <f>CHOOSE(J262,INDEX([2]勋章!$I$7:$I$24,MATCH($B262,[2]勋章!$G$7:$G$24,0)),INDEX([2]勋章!$M$7:$M$24,MATCH($B262,[2]勋章!$G$7:$G$24,0)),INDEX([2]勋章!$P$7:$P$24,MATCH($B262,[2]勋章!$G$7:$G$24,0)),INDEX([2]勋章!$S$7:$S$24,MATCH($B262,[2]勋章!$G$7:$G$24,0)))</f>
        <v>10217</v>
      </c>
      <c r="L262" s="37">
        <f t="array" ref="L262">INDEX([2]图纸掉落!$H$4:$H$38,MATCH(H262,[2]图纸掉落!$G$4:$G$38,0))</f>
        <v>22004</v>
      </c>
      <c r="M262" s="37">
        <f t="shared" si="252"/>
        <v>22</v>
      </c>
      <c r="N262" s="37">
        <f t="shared" si="215"/>
        <v>26</v>
      </c>
      <c r="O262" s="47">
        <f>INDEX([1]英雄界面!$J$4:$J$41,MATCH(A262,[1]英雄界面!$A$4:$A$41,0))/2</f>
        <v>2.5</v>
      </c>
      <c r="P262" s="37">
        <f t="shared" si="216"/>
        <v>1</v>
      </c>
      <c r="Q262" s="37">
        <f>INT(INDEX([1]等级属性!B$4:B$203,MATCH($AC262,[1]等级属性!$A$4:$A$203,0))*V262/10000)</f>
        <v>523</v>
      </c>
      <c r="R262" s="37">
        <f>INT(INDEX([1]等级属性!C$4:C$203,MATCH($AC262,[1]等级属性!$A$4:$A$203,0))*W262/10000)</f>
        <v>523</v>
      </c>
      <c r="S262" s="37">
        <f>INT(INDEX([1]等级属性!D$4:D$203,MATCH($AC262,[1]等级属性!$A$4:$A$203,0))*X262/10000)</f>
        <v>2346</v>
      </c>
      <c r="T262" s="37">
        <f>INT(INDEX([1]等级属性!E$4:E$203,MATCH($AC262,[1]等级属性!$A$4:$A$203,0))*Y262/10000)</f>
        <v>94</v>
      </c>
      <c r="U262" s="37"/>
      <c r="V262" s="37">
        <f t="array" ref="V262">INDEX(单位特点规划!D$2:D$37,MATCH($A262,单位特点规划!$A$2:$A$37,0))</f>
        <v>14200</v>
      </c>
      <c r="W262" s="37">
        <f t="array" ref="W262">INDEX(单位特点规划!E$2:E$37,MATCH($A262,单位特点规划!$A$2:$A$37,0))</f>
        <v>14200</v>
      </c>
      <c r="X262" s="37">
        <f t="array" ref="X262">INDEX(单位特点规划!F$2:F$37,MATCH($A262,单位特点规划!$A$2:$A$37,0))</f>
        <v>21200</v>
      </c>
      <c r="Y262" s="37">
        <f t="array" ref="Y262">INDEX(单位特点规划!G$2:G$37,MATCH($A262,单位特点规划!$A$2:$A$37,0))</f>
        <v>3700</v>
      </c>
      <c r="Z262" s="37"/>
      <c r="AA262" s="37">
        <f t="shared" si="260"/>
        <v>0.92592592592592604</v>
      </c>
      <c r="AB262" s="37">
        <f>INT(INDEX([3]进阶属性!$C$2:$C$19,MATCH(B262,[3]进阶属性!$A$2:$A$19,0))/2*AH262)</f>
        <v>2874</v>
      </c>
      <c r="AC262" s="37">
        <f t="shared" si="217"/>
        <v>50</v>
      </c>
      <c r="AD262" s="37">
        <f>INT((INDEX([3]标准单位!$J$2:$J$201,MATCH($AC262,[3]标准单位!$A$2:$A$201,0))*AE262)/(1-AE262))</f>
        <v>0</v>
      </c>
      <c r="AE262" s="37">
        <f t="shared" si="250"/>
        <v>0</v>
      </c>
      <c r="AF262" s="83">
        <f>AG262/AG$10</f>
        <v>0.61636908913376998</v>
      </c>
      <c r="AG262" s="37">
        <f t="shared" ref="AG262" si="262">(Q262/AM262*1000+IF(AN262&lt;&gt;"",R262/AN262*1000,0)+S262/3+T262/5)/AH262</f>
        <v>252.5</v>
      </c>
      <c r="AH262" s="37">
        <f t="array" ref="AH262">INDEX([4]Sheet1!H$2:H$36,MATCH($H262,[4]Sheet1!$A$2:$A$36,0))</f>
        <v>4</v>
      </c>
      <c r="AI262">
        <f>INDEX([4]Sheet1!T$2:T$36,MATCH($H262,[4]Sheet1!$A$2:$A$36,0))</f>
        <v>0</v>
      </c>
      <c r="AJ262">
        <f>INDEX([4]Sheet1!U$2:U$36,MATCH($H262,[4]Sheet1!$A$2:$A$36,0))</f>
        <v>25</v>
      </c>
      <c r="AK262">
        <f>INDEX([4]Sheet1!V$2:V$36,MATCH($H262,[4]Sheet1!$A$2:$A$36,0))</f>
        <v>0</v>
      </c>
      <c r="AL262">
        <f>INDEX([4]Sheet1!W$2:W$36,MATCH($H262,[4]Sheet1!$A$2:$A$36,0))</f>
        <v>20</v>
      </c>
      <c r="AM262" s="2">
        <f>INDEX([4]Sheet1!N$2:N$36,MATCH($H262,[4]Sheet1!$A$2:$A$36,0))</f>
        <v>5000</v>
      </c>
      <c r="AN262" s="2">
        <f>INDEX([4]Sheet1!O$2:O$36,MATCH($H262,[4]Sheet1!$A$2:$A$36,0))</f>
        <v>5000</v>
      </c>
    </row>
    <row r="263" spans="1:40" ht="14.25">
      <c r="A263" s="11">
        <v>2004</v>
      </c>
      <c r="B263" s="78">
        <v>8</v>
      </c>
      <c r="C263" s="78" t="str">
        <f t="shared" si="258"/>
        <v>{10218,25},{22004,29}</v>
      </c>
      <c r="D263" s="78">
        <v>350000</v>
      </c>
      <c r="E263" s="79">
        <v>55</v>
      </c>
      <c r="F263" s="78" t="str">
        <f t="shared" si="259"/>
        <v>{1,2696},{2,602},{3,602},{6,108}</v>
      </c>
      <c r="G263" s="78">
        <f t="shared" si="249"/>
        <v>1</v>
      </c>
      <c r="H263" s="11" t="s">
        <v>266</v>
      </c>
      <c r="I263" s="37">
        <f t="array" ref="I263">INDEX([1]英雄界面!$I$4:$I$41,MATCH(A263,[1]英雄界面!$A$4:$A$41,0))</f>
        <v>1</v>
      </c>
      <c r="J263" s="68">
        <f t="shared" si="254"/>
        <v>2</v>
      </c>
      <c r="K263" s="37">
        <f>CHOOSE(J263,INDEX([2]勋章!$I$7:$I$24,MATCH($B263,[2]勋章!$G$7:$G$24,0)),INDEX([2]勋章!$M$7:$M$24,MATCH($B263,[2]勋章!$G$7:$G$24,0)),INDEX([2]勋章!$P$7:$P$24,MATCH($B263,[2]勋章!$G$7:$G$24,0)),INDEX([2]勋章!$S$7:$S$24,MATCH($B263,[2]勋章!$G$7:$G$24,0)))</f>
        <v>10218</v>
      </c>
      <c r="L263" s="37">
        <f t="array" ref="L263">INDEX([2]图纸掉落!$H$4:$H$38,MATCH(H263,[2]图纸掉落!$G$4:$G$38,0))</f>
        <v>22004</v>
      </c>
      <c r="M263" s="37">
        <f t="shared" si="252"/>
        <v>25</v>
      </c>
      <c r="N263" s="37">
        <f t="shared" si="215"/>
        <v>29</v>
      </c>
      <c r="O263" s="47">
        <f>INDEX([1]英雄界面!$J$4:$J$41,MATCH(A263,[1]英雄界面!$A$4:$A$41,0))/2</f>
        <v>2.5</v>
      </c>
      <c r="P263" s="37">
        <f t="shared" si="216"/>
        <v>1</v>
      </c>
      <c r="Q263" s="37">
        <f>INT(INDEX([1]等级属性!B$4:B$203,MATCH($AC263,[1]等级属性!$A$4:$A$203,0))*V263/10000)</f>
        <v>602</v>
      </c>
      <c r="R263" s="37">
        <f>INT(INDEX([1]等级属性!C$4:C$203,MATCH($AC263,[1]等级属性!$A$4:$A$203,0))*W263/10000)</f>
        <v>602</v>
      </c>
      <c r="S263" s="37">
        <f>INT(INDEX([1]等级属性!D$4:D$203,MATCH($AC263,[1]等级属性!$A$4:$A$203,0))*X263/10000)</f>
        <v>2696</v>
      </c>
      <c r="T263" s="37">
        <f>INT(INDEX([1]等级属性!E$4:E$203,MATCH($AC263,[1]等级属性!$A$4:$A$203,0))*Y263/10000)</f>
        <v>108</v>
      </c>
      <c r="U263" s="37"/>
      <c r="V263" s="37">
        <f t="array" ref="V263">INDEX(单位特点规划!D$2:D$37,MATCH($A263,单位特点规划!$A$2:$A$37,0))</f>
        <v>14200</v>
      </c>
      <c r="W263" s="37">
        <f t="array" ref="W263">INDEX(单位特点规划!E$2:E$37,MATCH($A263,单位特点规划!$A$2:$A$37,0))</f>
        <v>14200</v>
      </c>
      <c r="X263" s="37">
        <f t="array" ref="X263">INDEX(单位特点规划!F$2:F$37,MATCH($A263,单位特点规划!$A$2:$A$37,0))</f>
        <v>21200</v>
      </c>
      <c r="Y263" s="37">
        <f t="array" ref="Y263">INDEX(单位特点规划!G$2:G$37,MATCH($A263,单位特点规划!$A$2:$A$37,0))</f>
        <v>3700</v>
      </c>
      <c r="Z263" s="37"/>
      <c r="AA263" s="37">
        <f t="shared" si="260"/>
        <v>0.92592592592592604</v>
      </c>
      <c r="AB263" s="37">
        <f>INT(INDEX([3]进阶属性!$C$2:$C$19,MATCH(B263,[3]进阶属性!$A$2:$A$19,0))/2*AH263)</f>
        <v>3732</v>
      </c>
      <c r="AC263" s="37">
        <f t="shared" si="217"/>
        <v>55</v>
      </c>
      <c r="AD263" s="37">
        <f>INT((INDEX([3]标准单位!$J$2:$J$201,MATCH($AC263,[3]标准单位!$A$2:$A$201,0))*AE263)/(1-AE263))</f>
        <v>0</v>
      </c>
      <c r="AE263" s="37">
        <f t="shared" si="250"/>
        <v>0</v>
      </c>
      <c r="AF263" s="83">
        <f>AG263/AG$11</f>
        <v>0.61663901590256098</v>
      </c>
      <c r="AG263" s="37">
        <f t="shared" ref="AG263" si="263">(Q263/AM263*1000+IF(AN263&lt;&gt;"",R263/AN263*1000,0)+S263/3+T263/5)/AH263</f>
        <v>290.26666666666699</v>
      </c>
      <c r="AH263" s="37">
        <f t="array" ref="AH263">INDEX([4]Sheet1!H$2:H$36,MATCH($H263,[4]Sheet1!$A$2:$A$36,0))</f>
        <v>4</v>
      </c>
      <c r="AI263">
        <f>INDEX([4]Sheet1!T$2:T$36,MATCH($H263,[4]Sheet1!$A$2:$A$36,0))</f>
        <v>0</v>
      </c>
      <c r="AJ263">
        <f>INDEX([4]Sheet1!U$2:U$36,MATCH($H263,[4]Sheet1!$A$2:$A$36,0))</f>
        <v>25</v>
      </c>
      <c r="AK263">
        <f>INDEX([4]Sheet1!V$2:V$36,MATCH($H263,[4]Sheet1!$A$2:$A$36,0))</f>
        <v>0</v>
      </c>
      <c r="AL263">
        <f>INDEX([4]Sheet1!W$2:W$36,MATCH($H263,[4]Sheet1!$A$2:$A$36,0))</f>
        <v>20</v>
      </c>
      <c r="AM263" s="2">
        <f>INDEX([4]Sheet1!N$2:N$36,MATCH($H263,[4]Sheet1!$A$2:$A$36,0))</f>
        <v>5000</v>
      </c>
      <c r="AN263" s="2">
        <f>INDEX([4]Sheet1!O$2:O$36,MATCH($H263,[4]Sheet1!$A$2:$A$36,0))</f>
        <v>5000</v>
      </c>
    </row>
    <row r="264" spans="1:40" ht="14.25">
      <c r="A264" s="11">
        <v>2004</v>
      </c>
      <c r="B264" s="78">
        <v>9</v>
      </c>
      <c r="C264" s="78" t="str">
        <f t="shared" si="258"/>
        <v>{10219,27},{22004,30}</v>
      </c>
      <c r="D264" s="78">
        <v>400000</v>
      </c>
      <c r="E264" s="79">
        <v>60</v>
      </c>
      <c r="F264" s="78" t="str">
        <f t="shared" si="259"/>
        <v>{1,3046},{2,680},{3,680},{6,122}</v>
      </c>
      <c r="G264" s="78">
        <f t="shared" si="249"/>
        <v>1</v>
      </c>
      <c r="H264" s="11" t="s">
        <v>266</v>
      </c>
      <c r="I264" s="37">
        <f t="array" ref="I264">INDEX([1]英雄界面!$I$4:$I$41,MATCH(A264,[1]英雄界面!$A$4:$A$41,0))</f>
        <v>1</v>
      </c>
      <c r="J264" s="68">
        <f t="shared" si="254"/>
        <v>2</v>
      </c>
      <c r="K264" s="37">
        <f>CHOOSE(J264,INDEX([2]勋章!$I$7:$I$24,MATCH($B264,[2]勋章!$G$7:$G$24,0)),INDEX([2]勋章!$M$7:$M$24,MATCH($B264,[2]勋章!$G$7:$G$24,0)),INDEX([2]勋章!$P$7:$P$24,MATCH($B264,[2]勋章!$G$7:$G$24,0)),INDEX([2]勋章!$S$7:$S$24,MATCH($B264,[2]勋章!$G$7:$G$24,0)))</f>
        <v>10219</v>
      </c>
      <c r="L264" s="37">
        <f t="array" ref="L264">INDEX([2]图纸掉落!$H$4:$H$38,MATCH(H264,[2]图纸掉落!$G$4:$G$38,0))</f>
        <v>22004</v>
      </c>
      <c r="M264" s="37">
        <f t="shared" si="252"/>
        <v>27</v>
      </c>
      <c r="N264" s="37">
        <f t="shared" si="215"/>
        <v>30</v>
      </c>
      <c r="O264" s="47">
        <f>INDEX([1]英雄界面!$J$4:$J$41,MATCH(A264,[1]英雄界面!$A$4:$A$41,0))/2</f>
        <v>2.5</v>
      </c>
      <c r="P264" s="37">
        <f t="shared" si="216"/>
        <v>1</v>
      </c>
      <c r="Q264" s="37">
        <f>INT(INDEX([1]等级属性!B$4:B$203,MATCH($AC264,[1]等级属性!$A$4:$A$203,0))*V264/10000)</f>
        <v>680</v>
      </c>
      <c r="R264" s="37">
        <f>INT(INDEX([1]等级属性!C$4:C$203,MATCH($AC264,[1]等级属性!$A$4:$A$203,0))*W264/10000)</f>
        <v>680</v>
      </c>
      <c r="S264" s="37">
        <f>INT(INDEX([1]等级属性!D$4:D$203,MATCH($AC264,[1]等级属性!$A$4:$A$203,0))*X264/10000)</f>
        <v>3046</v>
      </c>
      <c r="T264" s="37">
        <f>INT(INDEX([1]等级属性!E$4:E$203,MATCH($AC264,[1]等级属性!$A$4:$A$203,0))*Y264/10000)</f>
        <v>122</v>
      </c>
      <c r="U264" s="37"/>
      <c r="V264" s="37">
        <f t="array" ref="V264">INDEX(单位特点规划!D$2:D$37,MATCH($A264,单位特点规划!$A$2:$A$37,0))</f>
        <v>14200</v>
      </c>
      <c r="W264" s="37">
        <f t="array" ref="W264">INDEX(单位特点规划!E$2:E$37,MATCH($A264,单位特点规划!$A$2:$A$37,0))</f>
        <v>14200</v>
      </c>
      <c r="X264" s="37">
        <f t="array" ref="X264">INDEX(单位特点规划!F$2:F$37,MATCH($A264,单位特点规划!$A$2:$A$37,0))</f>
        <v>21200</v>
      </c>
      <c r="Y264" s="37">
        <f t="array" ref="Y264">INDEX(单位特点规划!G$2:G$37,MATCH($A264,单位特点规划!$A$2:$A$37,0))</f>
        <v>3700</v>
      </c>
      <c r="Z264" s="37"/>
      <c r="AA264" s="37">
        <f t="shared" si="260"/>
        <v>0.92592592592592604</v>
      </c>
      <c r="AB264" s="37">
        <f>INT(INDEX([3]进阶属性!$C$2:$C$19,MATCH(B264,[3]进阶属性!$A$2:$A$19,0))/2*AH264)</f>
        <v>4848</v>
      </c>
      <c r="AC264" s="37">
        <f t="shared" si="217"/>
        <v>60</v>
      </c>
      <c r="AD264" s="37">
        <f>INT((INDEX([3]标准单位!$J$2:$J$201,MATCH($AC264,[3]标准单位!$A$2:$A$201,0))*AE264)/(1-AE264))</f>
        <v>0</v>
      </c>
      <c r="AE264" s="37">
        <f t="shared" si="250"/>
        <v>0</v>
      </c>
      <c r="AF264" s="83">
        <f>AG264/AG$12</f>
        <v>0.61659817167620201</v>
      </c>
      <c r="AG264" s="37">
        <f t="shared" ref="AG264:AG293" si="264">(Q264/AM264*1000+IF(AN264&lt;&gt;"",R264/AN264*1000,0)+S264/3+T264/5)/AH264</f>
        <v>327.933333333333</v>
      </c>
      <c r="AH264" s="37">
        <f t="array" ref="AH264">INDEX([4]Sheet1!H$2:H$36,MATCH($H264,[4]Sheet1!$A$2:$A$36,0))</f>
        <v>4</v>
      </c>
      <c r="AI264">
        <f>INDEX([4]Sheet1!T$2:T$36,MATCH($H264,[4]Sheet1!$A$2:$A$36,0))</f>
        <v>0</v>
      </c>
      <c r="AJ264">
        <f>INDEX([4]Sheet1!U$2:U$36,MATCH($H264,[4]Sheet1!$A$2:$A$36,0))</f>
        <v>25</v>
      </c>
      <c r="AK264">
        <f>INDEX([4]Sheet1!V$2:V$36,MATCH($H264,[4]Sheet1!$A$2:$A$36,0))</f>
        <v>0</v>
      </c>
      <c r="AL264">
        <f>INDEX([4]Sheet1!W$2:W$36,MATCH($H264,[4]Sheet1!$A$2:$A$36,0))</f>
        <v>20</v>
      </c>
      <c r="AM264" s="2">
        <f>INDEX([4]Sheet1!N$2:N$36,MATCH($H264,[4]Sheet1!$A$2:$A$36,0))</f>
        <v>5000</v>
      </c>
      <c r="AN264" s="2">
        <f>INDEX([4]Sheet1!O$2:O$36,MATCH($H264,[4]Sheet1!$A$2:$A$36,0))</f>
        <v>5000</v>
      </c>
    </row>
    <row r="265" spans="1:40" ht="14.25">
      <c r="A265" s="11">
        <v>2004</v>
      </c>
      <c r="B265" s="78">
        <v>10</v>
      </c>
      <c r="C265" s="78" t="str">
        <f t="shared" si="258"/>
        <v>{10220,30},{22004,45}</v>
      </c>
      <c r="D265" s="78">
        <v>450000</v>
      </c>
      <c r="E265" s="79">
        <v>65</v>
      </c>
      <c r="F265" s="78" t="str">
        <f t="shared" si="259"/>
        <v>{1,3498},{2,781},{3,781},{6,140}</v>
      </c>
      <c r="G265" s="78">
        <f t="shared" ref="G265:G274" si="265">1</f>
        <v>1</v>
      </c>
      <c r="H265" s="11" t="s">
        <v>266</v>
      </c>
      <c r="I265" s="37">
        <f t="array" ref="I265">INDEX([1]英雄界面!$I$4:$I$41,MATCH(A265,[1]英雄界面!$A$4:$A$41,0))</f>
        <v>1</v>
      </c>
      <c r="J265" s="68">
        <f t="shared" si="254"/>
        <v>2</v>
      </c>
      <c r="K265" s="37">
        <f>CHOOSE(J265,INDEX([2]勋章!$I$7:$I$24,MATCH($B265,[2]勋章!$G$7:$G$24,0)),INDEX([2]勋章!$M$7:$M$24,MATCH($B265,[2]勋章!$G$7:$G$24,0)),INDEX([2]勋章!$P$7:$P$24,MATCH($B265,[2]勋章!$G$7:$G$24,0)),INDEX([2]勋章!$S$7:$S$24,MATCH($B265,[2]勋章!$G$7:$G$24,0)))</f>
        <v>10220</v>
      </c>
      <c r="L265" s="37">
        <f t="array" ref="L265">INDEX([2]图纸掉落!$H$4:$H$38,MATCH(H265,[2]图纸掉落!$G$4:$G$38,0))</f>
        <v>22004</v>
      </c>
      <c r="M265" s="37">
        <f t="shared" si="252"/>
        <v>30</v>
      </c>
      <c r="N265" s="37">
        <f t="shared" si="215"/>
        <v>45</v>
      </c>
      <c r="O265" s="47">
        <f>INDEX([1]英雄界面!$J$4:$J$41,MATCH(A265,[1]英雄界面!$A$4:$A$41,0))/2</f>
        <v>2.5</v>
      </c>
      <c r="P265" s="37">
        <f t="shared" si="216"/>
        <v>1</v>
      </c>
      <c r="Q265" s="37">
        <f>INT(INDEX([1]等级属性!B$4:B$203,MATCH($AC265,[1]等级属性!$A$4:$A$203,0))*V265/10000)</f>
        <v>781</v>
      </c>
      <c r="R265" s="37">
        <f>INT(INDEX([1]等级属性!C$4:C$203,MATCH($AC265,[1]等级属性!$A$4:$A$203,0))*W265/10000)</f>
        <v>781</v>
      </c>
      <c r="S265" s="37">
        <f>INT(INDEX([1]等级属性!D$4:D$203,MATCH($AC265,[1]等级属性!$A$4:$A$203,0))*X265/10000)</f>
        <v>3498</v>
      </c>
      <c r="T265" s="37">
        <f>INT(INDEX([1]等级属性!E$4:E$203,MATCH($AC265,[1]等级属性!$A$4:$A$203,0))*Y265/10000)</f>
        <v>140</v>
      </c>
      <c r="U265" s="37"/>
      <c r="V265" s="37">
        <f t="array" ref="V265">INDEX(单位特点规划!D$2:D$37,MATCH($A265,单位特点规划!$A$2:$A$37,0))</f>
        <v>14200</v>
      </c>
      <c r="W265" s="37">
        <f t="array" ref="W265">INDEX(单位特点规划!E$2:E$37,MATCH($A265,单位特点规划!$A$2:$A$37,0))</f>
        <v>14200</v>
      </c>
      <c r="X265" s="37">
        <f t="array" ref="X265">INDEX(单位特点规划!F$2:F$37,MATCH($A265,单位特点规划!$A$2:$A$37,0))</f>
        <v>21200</v>
      </c>
      <c r="Y265" s="37">
        <f t="array" ref="Y265">INDEX(单位特点规划!G$2:G$37,MATCH($A265,单位特点规划!$A$2:$A$37,0))</f>
        <v>3700</v>
      </c>
      <c r="Z265" s="37"/>
      <c r="AA265" s="37">
        <f t="shared" si="260"/>
        <v>0.92592592592592604</v>
      </c>
      <c r="AB265" s="37">
        <f>INT(INDEX([3]进阶属性!$C$2:$C$19,MATCH(B265,[3]进阶属性!$A$2:$A$19,0))/2*AH265)</f>
        <v>6300</v>
      </c>
      <c r="AC265" s="37">
        <f t="shared" si="217"/>
        <v>65</v>
      </c>
      <c r="AD265" s="37">
        <f>INT((INDEX([3]标准单位!$J$2:$J$201,MATCH($AC265,[3]标准单位!$A$2:$A$201,0))*AE265)/(1-AE265))</f>
        <v>0</v>
      </c>
      <c r="AE265" s="37">
        <f t="shared" ref="AE265:AE274" si="266">0</f>
        <v>0</v>
      </c>
      <c r="AF265" s="83">
        <f>AG265/AG$13</f>
        <v>0.61661169976375896</v>
      </c>
      <c r="AG265" s="37">
        <f t="shared" si="264"/>
        <v>376.6</v>
      </c>
      <c r="AH265" s="37">
        <f t="array" ref="AH265">INDEX([4]Sheet1!H$2:H$36,MATCH($H265,[4]Sheet1!$A$2:$A$36,0))</f>
        <v>4</v>
      </c>
      <c r="AI265">
        <f>INDEX([4]Sheet1!T$2:T$36,MATCH($H265,[4]Sheet1!$A$2:$A$36,0))</f>
        <v>0</v>
      </c>
      <c r="AJ265">
        <f>INDEX([4]Sheet1!U$2:U$36,MATCH($H265,[4]Sheet1!$A$2:$A$36,0))</f>
        <v>25</v>
      </c>
      <c r="AK265">
        <f>INDEX([4]Sheet1!V$2:V$36,MATCH($H265,[4]Sheet1!$A$2:$A$36,0))</f>
        <v>0</v>
      </c>
      <c r="AL265">
        <f>INDEX([4]Sheet1!W$2:W$36,MATCH($H265,[4]Sheet1!$A$2:$A$36,0))</f>
        <v>20</v>
      </c>
      <c r="AM265" s="2">
        <f>INDEX([4]Sheet1!N$2:N$36,MATCH($H265,[4]Sheet1!$A$2:$A$36,0))</f>
        <v>5000</v>
      </c>
      <c r="AN265" s="2">
        <f>INDEX([4]Sheet1!O$2:O$36,MATCH($H265,[4]Sheet1!$A$2:$A$36,0))</f>
        <v>5000</v>
      </c>
    </row>
    <row r="266" spans="1:40" ht="14.25">
      <c r="A266" s="11">
        <v>2004</v>
      </c>
      <c r="B266" s="78">
        <v>11</v>
      </c>
      <c r="C266" s="78" t="str">
        <f t="shared" si="258"/>
        <v>{10221,32},{22004,61}</v>
      </c>
      <c r="D266" s="78">
        <v>500000</v>
      </c>
      <c r="E266" s="79">
        <v>70</v>
      </c>
      <c r="F266" s="78" t="str">
        <f t="shared" si="259"/>
        <v>{1,3955},{2,883},{3,883},{6,159}</v>
      </c>
      <c r="G266" s="78">
        <f t="shared" si="265"/>
        <v>1</v>
      </c>
      <c r="H266" s="11" t="s">
        <v>266</v>
      </c>
      <c r="I266" s="37">
        <f t="array" ref="I266">INDEX([1]英雄界面!$I$4:$I$41,MATCH(A266,[1]英雄界面!$A$4:$A$41,0))</f>
        <v>1</v>
      </c>
      <c r="J266" s="68">
        <f t="shared" si="254"/>
        <v>2</v>
      </c>
      <c r="K266" s="37">
        <f>CHOOSE(J266,INDEX([2]勋章!$I$7:$I$24,MATCH($B266,[2]勋章!$G$7:$G$24,0)),INDEX([2]勋章!$M$7:$M$24,MATCH($B266,[2]勋章!$G$7:$G$24,0)),INDEX([2]勋章!$P$7:$P$24,MATCH($B266,[2]勋章!$G$7:$G$24,0)),INDEX([2]勋章!$S$7:$S$24,MATCH($B266,[2]勋章!$G$7:$G$24,0)))</f>
        <v>10221</v>
      </c>
      <c r="L266" s="37">
        <f t="array" ref="L266">INDEX([2]图纸掉落!$H$4:$H$38,MATCH(H266,[2]图纸掉落!$G$4:$G$38,0))</f>
        <v>22004</v>
      </c>
      <c r="M266" s="37">
        <f t="shared" si="252"/>
        <v>32</v>
      </c>
      <c r="N266" s="37">
        <f t="shared" si="215"/>
        <v>61</v>
      </c>
      <c r="O266" s="47">
        <f>INDEX([1]英雄界面!$J$4:$J$41,MATCH(A266,[1]英雄界面!$A$4:$A$41,0))/2</f>
        <v>2.5</v>
      </c>
      <c r="P266" s="37">
        <f t="shared" si="216"/>
        <v>1</v>
      </c>
      <c r="Q266" s="37">
        <f>INT(INDEX([1]等级属性!B$4:B$203,MATCH($AC266,[1]等级属性!$A$4:$A$203,0))*V266/10000)</f>
        <v>883</v>
      </c>
      <c r="R266" s="37">
        <f>INT(INDEX([1]等级属性!C$4:C$203,MATCH($AC266,[1]等级属性!$A$4:$A$203,0))*W266/10000)</f>
        <v>883</v>
      </c>
      <c r="S266" s="37">
        <f>INT(INDEX([1]等级属性!D$4:D$203,MATCH($AC266,[1]等级属性!$A$4:$A$203,0))*X266/10000)</f>
        <v>3955</v>
      </c>
      <c r="T266" s="37">
        <f>INT(INDEX([1]等级属性!E$4:E$203,MATCH($AC266,[1]等级属性!$A$4:$A$203,0))*Y266/10000)</f>
        <v>159</v>
      </c>
      <c r="U266" s="37"/>
      <c r="V266" s="37">
        <f t="array" ref="V266">INDEX(单位特点规划!D$2:D$37,MATCH($A266,单位特点规划!$A$2:$A$37,0))</f>
        <v>14200</v>
      </c>
      <c r="W266" s="37">
        <f t="array" ref="W266">INDEX(单位特点规划!E$2:E$37,MATCH($A266,单位特点规划!$A$2:$A$37,0))</f>
        <v>14200</v>
      </c>
      <c r="X266" s="37">
        <f t="array" ref="X266">INDEX(单位特点规划!F$2:F$37,MATCH($A266,单位特点规划!$A$2:$A$37,0))</f>
        <v>21200</v>
      </c>
      <c r="Y266" s="37">
        <f t="array" ref="Y266">INDEX(单位特点规划!G$2:G$37,MATCH($A266,单位特点规划!$A$2:$A$37,0))</f>
        <v>3700</v>
      </c>
      <c r="Z266" s="37"/>
      <c r="AA266" s="37">
        <f t="shared" si="260"/>
        <v>0.92592592592592604</v>
      </c>
      <c r="AB266" s="37">
        <f>INT(INDEX([3]进阶属性!$C$2:$C$19,MATCH(B266,[3]进阶属性!$A$2:$A$19,0))/2*AH266)</f>
        <v>8190</v>
      </c>
      <c r="AC266" s="37">
        <f t="shared" si="217"/>
        <v>70</v>
      </c>
      <c r="AD266" s="37">
        <f>INT((INDEX([3]标准单位!$J$2:$J$201,MATCH($AC266,[3]标准单位!$A$2:$A$201,0))*AE266)/(1-AE266))</f>
        <v>0</v>
      </c>
      <c r="AE266" s="37">
        <f t="shared" si="266"/>
        <v>0</v>
      </c>
      <c r="AF266" s="83">
        <f>AG266/AG$14</f>
        <v>0.61650304718307902</v>
      </c>
      <c r="AG266" s="37">
        <f t="shared" si="264"/>
        <v>425.83333333333297</v>
      </c>
      <c r="AH266" s="37">
        <f t="array" ref="AH266">INDEX([4]Sheet1!H$2:H$36,MATCH($H266,[4]Sheet1!$A$2:$A$36,0))</f>
        <v>4</v>
      </c>
      <c r="AI266">
        <f>INDEX([4]Sheet1!T$2:T$36,MATCH($H266,[4]Sheet1!$A$2:$A$36,0))</f>
        <v>0</v>
      </c>
      <c r="AJ266">
        <f>INDEX([4]Sheet1!U$2:U$36,MATCH($H266,[4]Sheet1!$A$2:$A$36,0))</f>
        <v>25</v>
      </c>
      <c r="AK266">
        <f>INDEX([4]Sheet1!V$2:V$36,MATCH($H266,[4]Sheet1!$A$2:$A$36,0))</f>
        <v>0</v>
      </c>
      <c r="AL266">
        <f>INDEX([4]Sheet1!W$2:W$36,MATCH($H266,[4]Sheet1!$A$2:$A$36,0))</f>
        <v>20</v>
      </c>
      <c r="AM266" s="2">
        <f>INDEX([4]Sheet1!N$2:N$36,MATCH($H266,[4]Sheet1!$A$2:$A$36,0))</f>
        <v>5000</v>
      </c>
      <c r="AN266" s="2">
        <f>INDEX([4]Sheet1!O$2:O$36,MATCH($H266,[4]Sheet1!$A$2:$A$36,0))</f>
        <v>5000</v>
      </c>
    </row>
    <row r="267" spans="1:40" ht="14.25">
      <c r="A267" s="11">
        <v>2004</v>
      </c>
      <c r="B267" s="78">
        <v>12</v>
      </c>
      <c r="C267" s="78" t="str">
        <f t="shared" si="258"/>
        <v>{10222,35},{22004,66}</v>
      </c>
      <c r="D267" s="78">
        <v>550000</v>
      </c>
      <c r="E267" s="79">
        <v>75</v>
      </c>
      <c r="F267" s="78" t="str">
        <f t="shared" si="259"/>
        <v>{1,4547},{2,1015},{3,1015},{6,183}</v>
      </c>
      <c r="G267" s="78">
        <f t="shared" si="265"/>
        <v>1</v>
      </c>
      <c r="H267" s="11" t="s">
        <v>266</v>
      </c>
      <c r="I267" s="37">
        <f t="array" ref="I267">INDEX([1]英雄界面!$I$4:$I$41,MATCH(A267,[1]英雄界面!$A$4:$A$41,0))</f>
        <v>1</v>
      </c>
      <c r="J267" s="68">
        <f t="shared" si="254"/>
        <v>2</v>
      </c>
      <c r="K267" s="37">
        <f>CHOOSE(J267,INDEX([2]勋章!$I$7:$I$24,MATCH($B267,[2]勋章!$G$7:$G$24,0)),INDEX([2]勋章!$M$7:$M$24,MATCH($B267,[2]勋章!$G$7:$G$24,0)),INDEX([2]勋章!$P$7:$P$24,MATCH($B267,[2]勋章!$G$7:$G$24,0)),INDEX([2]勋章!$S$7:$S$24,MATCH($B267,[2]勋章!$G$7:$G$24,0)))</f>
        <v>10222</v>
      </c>
      <c r="L267" s="37">
        <f t="array" ref="L267">INDEX([2]图纸掉落!$H$4:$H$38,MATCH(H267,[2]图纸掉落!$G$4:$G$38,0))</f>
        <v>22004</v>
      </c>
      <c r="M267" s="37">
        <f t="shared" si="252"/>
        <v>35</v>
      </c>
      <c r="N267" s="37">
        <f t="shared" si="215"/>
        <v>66</v>
      </c>
      <c r="O267" s="47">
        <f>INDEX([1]英雄界面!$J$4:$J$41,MATCH(A267,[1]英雄界面!$A$4:$A$41,0))/2</f>
        <v>2.5</v>
      </c>
      <c r="P267" s="37">
        <f t="shared" si="216"/>
        <v>1</v>
      </c>
      <c r="Q267" s="37">
        <f>INT(INDEX([1]等级属性!B$4:B$203,MATCH($AC267,[1]等级属性!$A$4:$A$203,0))*V267/10000)</f>
        <v>1015</v>
      </c>
      <c r="R267" s="37">
        <f>INT(INDEX([1]等级属性!C$4:C$203,MATCH($AC267,[1]等级属性!$A$4:$A$203,0))*W267/10000)</f>
        <v>1015</v>
      </c>
      <c r="S267" s="37">
        <f>INT(INDEX([1]等级属性!D$4:D$203,MATCH($AC267,[1]等级属性!$A$4:$A$203,0))*X267/10000)</f>
        <v>4547</v>
      </c>
      <c r="T267" s="37">
        <f>INT(INDEX([1]等级属性!E$4:E$203,MATCH($AC267,[1]等级属性!$A$4:$A$203,0))*Y267/10000)</f>
        <v>183</v>
      </c>
      <c r="U267" s="37"/>
      <c r="V267" s="37">
        <f t="array" ref="V267">INDEX(单位特点规划!D$2:D$37,MATCH($A267,单位特点规划!$A$2:$A$37,0))</f>
        <v>14200</v>
      </c>
      <c r="W267" s="37">
        <f t="array" ref="W267">INDEX(单位特点规划!E$2:E$37,MATCH($A267,单位特点规划!$A$2:$A$37,0))</f>
        <v>14200</v>
      </c>
      <c r="X267" s="37">
        <f t="array" ref="X267">INDEX(单位特点规划!F$2:F$37,MATCH($A267,单位特点规划!$A$2:$A$37,0))</f>
        <v>21200</v>
      </c>
      <c r="Y267" s="37">
        <f t="array" ref="Y267">INDEX(单位特点规划!G$2:G$37,MATCH($A267,单位特点规划!$A$2:$A$37,0))</f>
        <v>3700</v>
      </c>
      <c r="Z267" s="37"/>
      <c r="AA267" s="37">
        <f t="shared" ref="AA267" si="267">1/1.08</f>
        <v>0.92592592592592604</v>
      </c>
      <c r="AB267" s="37">
        <f>INT(INDEX([3]进阶属性!$C$2:$C$19,MATCH(B267,[3]进阶属性!$A$2:$A$19,0))/2*AH267)</f>
        <v>10644</v>
      </c>
      <c r="AC267" s="37">
        <f t="shared" si="217"/>
        <v>75</v>
      </c>
      <c r="AD267" s="37">
        <f>INT((INDEX([3]标准单位!$J$2:$J$201,MATCH($AC267,[3]标准单位!$A$2:$A$201,0))*AE267)/(1-AE267))</f>
        <v>0</v>
      </c>
      <c r="AE267" s="37">
        <f t="shared" si="266"/>
        <v>0</v>
      </c>
      <c r="AF267" s="83">
        <f>AG267/AG$15</f>
        <v>0.61669365964849099</v>
      </c>
      <c r="AG267" s="37">
        <f t="shared" si="264"/>
        <v>489.566666666667</v>
      </c>
      <c r="AH267" s="37">
        <f t="array" ref="AH267">INDEX([4]Sheet1!H$2:H$36,MATCH($H267,[4]Sheet1!$A$2:$A$36,0))</f>
        <v>4</v>
      </c>
      <c r="AI267">
        <f>INDEX([4]Sheet1!T$2:T$36,MATCH($H267,[4]Sheet1!$A$2:$A$36,0))</f>
        <v>0</v>
      </c>
      <c r="AJ267">
        <f>INDEX([4]Sheet1!U$2:U$36,MATCH($H267,[4]Sheet1!$A$2:$A$36,0))</f>
        <v>25</v>
      </c>
      <c r="AK267">
        <f>INDEX([4]Sheet1!V$2:V$36,MATCH($H267,[4]Sheet1!$A$2:$A$36,0))</f>
        <v>0</v>
      </c>
      <c r="AL267">
        <f>INDEX([4]Sheet1!W$2:W$36,MATCH($H267,[4]Sheet1!$A$2:$A$36,0))</f>
        <v>20</v>
      </c>
      <c r="AM267" s="2">
        <f>INDEX([4]Sheet1!N$2:N$36,MATCH($H267,[4]Sheet1!$A$2:$A$36,0))</f>
        <v>5000</v>
      </c>
      <c r="AN267" s="2">
        <f>INDEX([4]Sheet1!O$2:O$36,MATCH($H267,[4]Sheet1!$A$2:$A$36,0))</f>
        <v>5000</v>
      </c>
    </row>
    <row r="268" spans="1:40" ht="14.25">
      <c r="A268" s="11">
        <v>2004</v>
      </c>
      <c r="B268" s="78">
        <v>13</v>
      </c>
      <c r="C268" s="78" t="str">
        <f t="shared" si="258"/>
        <v>{10223,37},{22004,70}</v>
      </c>
      <c r="D268" s="78">
        <v>600000</v>
      </c>
      <c r="E268" s="79">
        <v>80</v>
      </c>
      <c r="F268" s="78" t="str">
        <f t="shared" si="259"/>
        <v>{1,5138},{2,1147},{3,1147},{6,207}</v>
      </c>
      <c r="G268" s="78">
        <f t="shared" si="265"/>
        <v>1</v>
      </c>
      <c r="H268" s="11" t="s">
        <v>266</v>
      </c>
      <c r="I268" s="37">
        <f t="array" ref="I268">INDEX([1]英雄界面!$I$4:$I$41,MATCH(A268,[1]英雄界面!$A$4:$A$41,0))</f>
        <v>1</v>
      </c>
      <c r="J268" s="68">
        <f t="shared" ref="J268:J277" si="268">2</f>
        <v>2</v>
      </c>
      <c r="K268" s="37">
        <f>CHOOSE(J268,INDEX([2]勋章!$I$7:$I$24,MATCH($B268,[2]勋章!$G$7:$G$24,0)),INDEX([2]勋章!$M$7:$M$24,MATCH($B268,[2]勋章!$G$7:$G$24,0)),INDEX([2]勋章!$P$7:$P$24,MATCH($B268,[2]勋章!$G$7:$G$24,0)),INDEX([2]勋章!$S$7:$S$24,MATCH($B268,[2]勋章!$G$7:$G$24,0)))</f>
        <v>10223</v>
      </c>
      <c r="L268" s="37">
        <f t="array" ref="L268">INDEX([2]图纸掉落!$H$4:$H$38,MATCH(H268,[2]图纸掉落!$G$4:$G$38,0))</f>
        <v>22004</v>
      </c>
      <c r="M268" s="37">
        <f t="shared" si="252"/>
        <v>37</v>
      </c>
      <c r="N268" s="37">
        <f t="shared" si="215"/>
        <v>70</v>
      </c>
      <c r="O268" s="47">
        <f>INDEX([1]英雄界面!$J$4:$J$41,MATCH(A268,[1]英雄界面!$A$4:$A$41,0))/2</f>
        <v>2.5</v>
      </c>
      <c r="P268" s="37">
        <f t="shared" si="216"/>
        <v>1</v>
      </c>
      <c r="Q268" s="37">
        <f>INT(INDEX([1]等级属性!B$4:B$203,MATCH($AC268,[1]等级属性!$A$4:$A$203,0))*V268/10000)</f>
        <v>1147</v>
      </c>
      <c r="R268" s="37">
        <f>INT(INDEX([1]等级属性!C$4:C$203,MATCH($AC268,[1]等级属性!$A$4:$A$203,0))*W268/10000)</f>
        <v>1147</v>
      </c>
      <c r="S268" s="37">
        <f>INT(INDEX([1]等级属性!D$4:D$203,MATCH($AC268,[1]等级属性!$A$4:$A$203,0))*X268/10000)</f>
        <v>5138</v>
      </c>
      <c r="T268" s="37">
        <f>INT(INDEX([1]等级属性!E$4:E$203,MATCH($AC268,[1]等级属性!$A$4:$A$203,0))*Y268/10000)</f>
        <v>207</v>
      </c>
      <c r="U268" s="37"/>
      <c r="V268" s="37">
        <f t="array" ref="V268">INDEX(单位特点规划!D$2:D$37,MATCH($A268,单位特点规划!$A$2:$A$37,0))</f>
        <v>14200</v>
      </c>
      <c r="W268" s="37">
        <f t="array" ref="W268">INDEX(单位特点规划!E$2:E$37,MATCH($A268,单位特点规划!$A$2:$A$37,0))</f>
        <v>14200</v>
      </c>
      <c r="X268" s="37">
        <f t="array" ref="X268">INDEX(单位特点规划!F$2:F$37,MATCH($A268,单位特点规划!$A$2:$A$37,0))</f>
        <v>21200</v>
      </c>
      <c r="Y268" s="37">
        <f t="array" ref="Y268">INDEX(单位特点规划!G$2:G$37,MATCH($A268,单位特点规划!$A$2:$A$37,0))</f>
        <v>3700</v>
      </c>
      <c r="Z268" s="37"/>
      <c r="AA268" s="37">
        <f t="shared" ref="AA268:AA273" si="269">1/1.08</f>
        <v>0.92592592592592604</v>
      </c>
      <c r="AB268" s="37">
        <f>INT(INDEX([3]进阶属性!$C$2:$C$19,MATCH(B268,[3]进阶属性!$A$2:$A$19,0))/2*AH268)</f>
        <v>13836</v>
      </c>
      <c r="AC268" s="37">
        <f t="shared" si="217"/>
        <v>80</v>
      </c>
      <c r="AD268" s="37">
        <f>INT((INDEX([3]标准单位!$J$2:$J$201,MATCH($AC268,[3]标准单位!$A$2:$A$201,0))*AE268)/(1-AE268))</f>
        <v>0</v>
      </c>
      <c r="AE268" s="37">
        <f t="shared" si="266"/>
        <v>0</v>
      </c>
      <c r="AF268" s="83">
        <f>AG268/AG$16</f>
        <v>0.61645954493356503</v>
      </c>
      <c r="AG268" s="37">
        <f t="shared" si="264"/>
        <v>553.21666666666704</v>
      </c>
      <c r="AH268" s="37">
        <f t="array" ref="AH268">INDEX([4]Sheet1!H$2:H$36,MATCH($H268,[4]Sheet1!$A$2:$A$36,0))</f>
        <v>4</v>
      </c>
      <c r="AI268">
        <f>INDEX([4]Sheet1!T$2:T$36,MATCH($H268,[4]Sheet1!$A$2:$A$36,0))</f>
        <v>0</v>
      </c>
      <c r="AJ268">
        <f>INDEX([4]Sheet1!U$2:U$36,MATCH($H268,[4]Sheet1!$A$2:$A$36,0))</f>
        <v>25</v>
      </c>
      <c r="AK268">
        <f>INDEX([4]Sheet1!V$2:V$36,MATCH($H268,[4]Sheet1!$A$2:$A$36,0))</f>
        <v>0</v>
      </c>
      <c r="AL268">
        <f>INDEX([4]Sheet1!W$2:W$36,MATCH($H268,[4]Sheet1!$A$2:$A$36,0))</f>
        <v>20</v>
      </c>
      <c r="AM268" s="2">
        <f>INDEX([4]Sheet1!N$2:N$36,MATCH($H268,[4]Sheet1!$A$2:$A$36,0))</f>
        <v>5000</v>
      </c>
      <c r="AN268" s="2">
        <f>INDEX([4]Sheet1!O$2:O$36,MATCH($H268,[4]Sheet1!$A$2:$A$36,0))</f>
        <v>5000</v>
      </c>
    </row>
    <row r="269" spans="1:40" ht="14.25">
      <c r="A269" s="11">
        <v>2004</v>
      </c>
      <c r="B269" s="78">
        <v>14</v>
      </c>
      <c r="C269" s="78" t="str">
        <f t="shared" si="258"/>
        <v>{10224,40},{22004,91}</v>
      </c>
      <c r="D269" s="78">
        <v>650000</v>
      </c>
      <c r="E269" s="79">
        <v>85</v>
      </c>
      <c r="F269" s="78" t="str">
        <f t="shared" si="259"/>
        <v>{1,5908},{2,1319},{3,1319},{6,237}</v>
      </c>
      <c r="G269" s="78">
        <f t="shared" si="265"/>
        <v>1</v>
      </c>
      <c r="H269" s="11" t="s">
        <v>266</v>
      </c>
      <c r="I269" s="37">
        <f t="array" ref="I269">INDEX([1]英雄界面!$I$4:$I$41,MATCH(A269,[1]英雄界面!$A$4:$A$41,0))</f>
        <v>1</v>
      </c>
      <c r="J269" s="68">
        <f t="shared" si="268"/>
        <v>2</v>
      </c>
      <c r="K269" s="37">
        <f>CHOOSE(J269,INDEX([2]勋章!$I$7:$I$24,MATCH($B269,[2]勋章!$G$7:$G$24,0)),INDEX([2]勋章!$M$7:$M$24,MATCH($B269,[2]勋章!$G$7:$G$24,0)),INDEX([2]勋章!$P$7:$P$24,MATCH($B269,[2]勋章!$G$7:$G$24,0)),INDEX([2]勋章!$S$7:$S$24,MATCH($B269,[2]勋章!$G$7:$G$24,0)))</f>
        <v>10224</v>
      </c>
      <c r="L269" s="37">
        <f t="array" ref="L269">INDEX([2]图纸掉落!$H$4:$H$38,MATCH(H269,[2]图纸掉落!$G$4:$G$38,0))</f>
        <v>22004</v>
      </c>
      <c r="M269" s="37">
        <f t="shared" si="252"/>
        <v>40</v>
      </c>
      <c r="N269" s="37">
        <f t="shared" si="215"/>
        <v>91</v>
      </c>
      <c r="O269" s="47">
        <f>INDEX([1]英雄界面!$J$4:$J$41,MATCH(A269,[1]英雄界面!$A$4:$A$41,0))/2</f>
        <v>2.5</v>
      </c>
      <c r="P269" s="37">
        <f t="shared" si="216"/>
        <v>1</v>
      </c>
      <c r="Q269" s="37">
        <f>INT(INDEX([1]等级属性!B$4:B$203,MATCH($AC269,[1]等级属性!$A$4:$A$203,0))*V269/10000)</f>
        <v>1319</v>
      </c>
      <c r="R269" s="37">
        <f>INT(INDEX([1]等级属性!C$4:C$203,MATCH($AC269,[1]等级属性!$A$4:$A$203,0))*W269/10000)</f>
        <v>1319</v>
      </c>
      <c r="S269" s="37">
        <f>INT(INDEX([1]等级属性!D$4:D$203,MATCH($AC269,[1]等级属性!$A$4:$A$203,0))*X269/10000)</f>
        <v>5908</v>
      </c>
      <c r="T269" s="37">
        <f>INT(INDEX([1]等级属性!E$4:E$203,MATCH($AC269,[1]等级属性!$A$4:$A$203,0))*Y269/10000)</f>
        <v>237</v>
      </c>
      <c r="U269" s="37"/>
      <c r="V269" s="37">
        <f t="array" ref="V269">INDEX(单位特点规划!D$2:D$37,MATCH($A269,单位特点规划!$A$2:$A$37,0))</f>
        <v>14200</v>
      </c>
      <c r="W269" s="37">
        <f t="array" ref="W269">INDEX(单位特点规划!E$2:E$37,MATCH($A269,单位特点规划!$A$2:$A$37,0))</f>
        <v>14200</v>
      </c>
      <c r="X269" s="37">
        <f t="array" ref="X269">INDEX(单位特点规划!F$2:F$37,MATCH($A269,单位特点规划!$A$2:$A$37,0))</f>
        <v>21200</v>
      </c>
      <c r="Y269" s="37">
        <f t="array" ref="Y269">INDEX(单位特点规划!G$2:G$37,MATCH($A269,单位特点规划!$A$2:$A$37,0))</f>
        <v>3700</v>
      </c>
      <c r="Z269" s="37"/>
      <c r="AA269" s="37">
        <f t="shared" si="269"/>
        <v>0.92592592592592604</v>
      </c>
      <c r="AB269" s="37">
        <f>INT(INDEX([3]进阶属性!$C$2:$C$19,MATCH(B269,[3]进阶属性!$A$2:$A$19,0))/2*AH269)</f>
        <v>17982</v>
      </c>
      <c r="AC269" s="37">
        <f t="shared" si="217"/>
        <v>85</v>
      </c>
      <c r="AD269" s="37">
        <f>INT((INDEX([3]标准单位!$J$2:$J$201,MATCH($AC269,[3]标准单位!$A$2:$A$201,0))*AE269)/(1-AE269))</f>
        <v>0</v>
      </c>
      <c r="AE269" s="37">
        <f t="shared" si="266"/>
        <v>0</v>
      </c>
      <c r="AF269" s="83">
        <f>AG269/AG$17</f>
        <v>0.61657604180129599</v>
      </c>
      <c r="AG269" s="37">
        <f t="shared" si="264"/>
        <v>636.08333333333303</v>
      </c>
      <c r="AH269" s="37">
        <f t="array" ref="AH269">INDEX([4]Sheet1!H$2:H$36,MATCH($H269,[4]Sheet1!$A$2:$A$36,0))</f>
        <v>4</v>
      </c>
      <c r="AI269">
        <f>INDEX([4]Sheet1!T$2:T$36,MATCH($H269,[4]Sheet1!$A$2:$A$36,0))</f>
        <v>0</v>
      </c>
      <c r="AJ269">
        <f>INDEX([4]Sheet1!U$2:U$36,MATCH($H269,[4]Sheet1!$A$2:$A$36,0))</f>
        <v>25</v>
      </c>
      <c r="AK269">
        <f>INDEX([4]Sheet1!V$2:V$36,MATCH($H269,[4]Sheet1!$A$2:$A$36,0))</f>
        <v>0</v>
      </c>
      <c r="AL269">
        <f>INDEX([4]Sheet1!W$2:W$36,MATCH($H269,[4]Sheet1!$A$2:$A$36,0))</f>
        <v>20</v>
      </c>
      <c r="AM269" s="2">
        <f>INDEX([4]Sheet1!N$2:N$36,MATCH($H269,[4]Sheet1!$A$2:$A$36,0))</f>
        <v>5000</v>
      </c>
      <c r="AN269" s="2">
        <f>INDEX([4]Sheet1!O$2:O$36,MATCH($H269,[4]Sheet1!$A$2:$A$36,0))</f>
        <v>5000</v>
      </c>
    </row>
    <row r="270" spans="1:40" ht="14.25">
      <c r="A270" s="11">
        <v>2004</v>
      </c>
      <c r="B270" s="78">
        <v>15</v>
      </c>
      <c r="C270" s="78" t="str">
        <f t="shared" si="258"/>
        <v>{10225,42},{22004,95}</v>
      </c>
      <c r="D270" s="78">
        <v>700000</v>
      </c>
      <c r="E270" s="79">
        <v>90</v>
      </c>
      <c r="F270" s="78" t="str">
        <f t="shared" si="259"/>
        <v>{1,6678},{2,1491},{3,1491},{6,269}</v>
      </c>
      <c r="G270" s="78">
        <f t="shared" si="265"/>
        <v>1</v>
      </c>
      <c r="H270" s="11" t="s">
        <v>266</v>
      </c>
      <c r="I270" s="37">
        <f t="array" ref="I270">INDEX([1]英雄界面!$I$4:$I$41,MATCH(A270,[1]英雄界面!$A$4:$A$41,0))</f>
        <v>1</v>
      </c>
      <c r="J270" s="68">
        <f t="shared" si="268"/>
        <v>2</v>
      </c>
      <c r="K270" s="37">
        <f>CHOOSE(J270,INDEX([2]勋章!$I$7:$I$24,MATCH($B270,[2]勋章!$G$7:$G$24,0)),INDEX([2]勋章!$M$7:$M$24,MATCH($B270,[2]勋章!$G$7:$G$24,0)),INDEX([2]勋章!$P$7:$P$24,MATCH($B270,[2]勋章!$G$7:$G$24,0)),INDEX([2]勋章!$S$7:$S$24,MATCH($B270,[2]勋章!$G$7:$G$24,0)))</f>
        <v>10225</v>
      </c>
      <c r="L270" s="37">
        <f t="array" ref="L270">INDEX([2]图纸掉落!$H$4:$H$38,MATCH(H270,[2]图纸掉落!$G$4:$G$38,0))</f>
        <v>22004</v>
      </c>
      <c r="M270" s="37">
        <f t="shared" si="252"/>
        <v>42</v>
      </c>
      <c r="N270" s="37">
        <f t="shared" si="215"/>
        <v>95</v>
      </c>
      <c r="O270" s="47">
        <f>INDEX([1]英雄界面!$J$4:$J$41,MATCH(A270,[1]英雄界面!$A$4:$A$41,0))/2</f>
        <v>2.5</v>
      </c>
      <c r="P270" s="37">
        <f t="shared" si="216"/>
        <v>1</v>
      </c>
      <c r="Q270" s="37">
        <f>INT(INDEX([1]等级属性!B$4:B$203,MATCH($AC270,[1]等级属性!$A$4:$A$203,0))*V270/10000)</f>
        <v>1491</v>
      </c>
      <c r="R270" s="37">
        <f>INT(INDEX([1]等级属性!C$4:C$203,MATCH($AC270,[1]等级属性!$A$4:$A$203,0))*W270/10000)</f>
        <v>1491</v>
      </c>
      <c r="S270" s="37">
        <f>INT(INDEX([1]等级属性!D$4:D$203,MATCH($AC270,[1]等级属性!$A$4:$A$203,0))*X270/10000)</f>
        <v>6678</v>
      </c>
      <c r="T270" s="37">
        <f>INT(INDEX([1]等级属性!E$4:E$203,MATCH($AC270,[1]等级属性!$A$4:$A$203,0))*Y270/10000)</f>
        <v>269</v>
      </c>
      <c r="U270" s="37"/>
      <c r="V270" s="37">
        <f t="array" ref="V270">INDEX(单位特点规划!D$2:D$37,MATCH($A270,单位特点规划!$A$2:$A$37,0))</f>
        <v>14200</v>
      </c>
      <c r="W270" s="37">
        <f t="array" ref="W270">INDEX(单位特点规划!E$2:E$37,MATCH($A270,单位特点规划!$A$2:$A$37,0))</f>
        <v>14200</v>
      </c>
      <c r="X270" s="37">
        <f t="array" ref="X270">INDEX(单位特点规划!F$2:F$37,MATCH($A270,单位特点规划!$A$2:$A$37,0))</f>
        <v>21200</v>
      </c>
      <c r="Y270" s="37">
        <f t="array" ref="Y270">INDEX(单位特点规划!G$2:G$37,MATCH($A270,单位特点规划!$A$2:$A$37,0))</f>
        <v>3700</v>
      </c>
      <c r="Z270" s="37"/>
      <c r="AA270" s="37">
        <f t="shared" si="269"/>
        <v>0.92592592592592604</v>
      </c>
      <c r="AB270" s="37">
        <f>INT(INDEX([3]进阶属性!$C$2:$C$19,MATCH(B270,[3]进阶属性!$A$2:$A$19,0))/2*AH270)</f>
        <v>23376</v>
      </c>
      <c r="AC270" s="37">
        <f t="shared" si="217"/>
        <v>90</v>
      </c>
      <c r="AD270" s="37">
        <f>INT((INDEX([3]标准单位!$J$2:$J$201,MATCH($AC270,[3]标准单位!$A$2:$A$201,0))*AE270)/(1-AE270))</f>
        <v>0</v>
      </c>
      <c r="AE270" s="37">
        <f t="shared" si="266"/>
        <v>0</v>
      </c>
      <c r="AF270" s="83">
        <f>AG270/AG$18</f>
        <v>0.61643424587072104</v>
      </c>
      <c r="AG270" s="37">
        <f t="shared" si="264"/>
        <v>719.05</v>
      </c>
      <c r="AH270" s="37">
        <f t="array" ref="AH270">INDEX([4]Sheet1!H$2:H$36,MATCH($H270,[4]Sheet1!$A$2:$A$36,0))</f>
        <v>4</v>
      </c>
      <c r="AI270">
        <f>INDEX([4]Sheet1!T$2:T$36,MATCH($H270,[4]Sheet1!$A$2:$A$36,0))</f>
        <v>0</v>
      </c>
      <c r="AJ270">
        <f>INDEX([4]Sheet1!U$2:U$36,MATCH($H270,[4]Sheet1!$A$2:$A$36,0))</f>
        <v>25</v>
      </c>
      <c r="AK270">
        <f>INDEX([4]Sheet1!V$2:V$36,MATCH($H270,[4]Sheet1!$A$2:$A$36,0))</f>
        <v>0</v>
      </c>
      <c r="AL270">
        <f>INDEX([4]Sheet1!W$2:W$36,MATCH($H270,[4]Sheet1!$A$2:$A$36,0))</f>
        <v>20</v>
      </c>
      <c r="AM270" s="2">
        <f>INDEX([4]Sheet1!N$2:N$36,MATCH($H270,[4]Sheet1!$A$2:$A$36,0))</f>
        <v>5000</v>
      </c>
      <c r="AN270" s="2">
        <f>INDEX([4]Sheet1!O$2:O$36,MATCH($H270,[4]Sheet1!$A$2:$A$36,0))</f>
        <v>5000</v>
      </c>
    </row>
    <row r="271" spans="1:40" ht="14.25">
      <c r="A271" s="11">
        <v>2004</v>
      </c>
      <c r="B271" s="78">
        <v>16</v>
      </c>
      <c r="C271" s="78" t="str">
        <f t="shared" si="258"/>
        <v>{10226,45},{22004,101}</v>
      </c>
      <c r="D271" s="78">
        <v>750000</v>
      </c>
      <c r="E271" s="79">
        <v>95</v>
      </c>
      <c r="F271" s="78" t="str">
        <f t="shared" si="259"/>
        <v>{1,7676},{2,1713},{3,1713},{6,309}</v>
      </c>
      <c r="G271" s="78">
        <f t="shared" si="265"/>
        <v>1</v>
      </c>
      <c r="H271" s="11" t="s">
        <v>266</v>
      </c>
      <c r="I271" s="37">
        <f t="array" ref="I271">INDEX([1]英雄界面!$I$4:$I$41,MATCH(A271,[1]英雄界面!$A$4:$A$41,0))</f>
        <v>1</v>
      </c>
      <c r="J271" s="68">
        <f t="shared" si="268"/>
        <v>2</v>
      </c>
      <c r="K271" s="37">
        <f>CHOOSE(J271,INDEX([2]勋章!$I$7:$I$24,MATCH($B271,[2]勋章!$G$7:$G$24,0)),INDEX([2]勋章!$M$7:$M$24,MATCH($B271,[2]勋章!$G$7:$G$24,0)),INDEX([2]勋章!$P$7:$P$24,MATCH($B271,[2]勋章!$G$7:$G$24,0)),INDEX([2]勋章!$S$7:$S$24,MATCH($B271,[2]勋章!$G$7:$G$24,0)))</f>
        <v>10226</v>
      </c>
      <c r="L271" s="37">
        <f t="array" ref="L271">INDEX([2]图纸掉落!$H$4:$H$38,MATCH(H271,[2]图纸掉落!$G$4:$G$38,0))</f>
        <v>22004</v>
      </c>
      <c r="M271" s="37">
        <f t="shared" si="252"/>
        <v>45</v>
      </c>
      <c r="N271" s="37">
        <f t="shared" si="215"/>
        <v>101</v>
      </c>
      <c r="O271" s="47">
        <f>INDEX([1]英雄界面!$J$4:$J$41,MATCH(A271,[1]英雄界面!$A$4:$A$41,0))/2</f>
        <v>2.5</v>
      </c>
      <c r="P271" s="37">
        <f t="shared" si="216"/>
        <v>1</v>
      </c>
      <c r="Q271" s="37">
        <f>INT(INDEX([1]等级属性!B$4:B$203,MATCH($AC271,[1]等级属性!$A$4:$A$203,0))*V271/10000)</f>
        <v>1713</v>
      </c>
      <c r="R271" s="37">
        <f>INT(INDEX([1]等级属性!C$4:C$203,MATCH($AC271,[1]等级属性!$A$4:$A$203,0))*W271/10000)</f>
        <v>1713</v>
      </c>
      <c r="S271" s="37">
        <f>INT(INDEX([1]等级属性!D$4:D$203,MATCH($AC271,[1]等级属性!$A$4:$A$203,0))*X271/10000)</f>
        <v>7676</v>
      </c>
      <c r="T271" s="37">
        <f>INT(INDEX([1]等级属性!E$4:E$203,MATCH($AC271,[1]等级属性!$A$4:$A$203,0))*Y271/10000)</f>
        <v>309</v>
      </c>
      <c r="U271" s="37"/>
      <c r="V271" s="37">
        <f t="array" ref="V271">INDEX(单位特点规划!D$2:D$37,MATCH($A271,单位特点规划!$A$2:$A$37,0))</f>
        <v>14200</v>
      </c>
      <c r="W271" s="37">
        <f t="array" ref="W271">INDEX(单位特点规划!E$2:E$37,MATCH($A271,单位特点规划!$A$2:$A$37,0))</f>
        <v>14200</v>
      </c>
      <c r="X271" s="37">
        <f t="array" ref="X271">INDEX(单位特点规划!F$2:F$37,MATCH($A271,单位特点规划!$A$2:$A$37,0))</f>
        <v>21200</v>
      </c>
      <c r="Y271" s="37">
        <f t="array" ref="Y271">INDEX(单位特点规划!G$2:G$37,MATCH($A271,单位特点规划!$A$2:$A$37,0))</f>
        <v>3700</v>
      </c>
      <c r="Z271" s="37"/>
      <c r="AA271" s="37">
        <f t="shared" si="269"/>
        <v>0.92592592592592604</v>
      </c>
      <c r="AB271" s="37">
        <f>INT(INDEX([3]进阶属性!$C$2:$C$19,MATCH(B271,[3]进阶属性!$A$2:$A$19,0))/2*AH271)</f>
        <v>30384</v>
      </c>
      <c r="AC271" s="37">
        <f t="shared" si="217"/>
        <v>95</v>
      </c>
      <c r="AD271" s="37">
        <f>INT((INDEX([3]标准单位!$J$2:$J$201,MATCH($AC271,[3]标准单位!$A$2:$A$201,0))*AE271)/(1-AE271))</f>
        <v>0</v>
      </c>
      <c r="AE271" s="37">
        <f t="shared" si="266"/>
        <v>0</v>
      </c>
      <c r="AF271" s="83">
        <f>AG271/AG$19</f>
        <v>0.61645940118569398</v>
      </c>
      <c r="AG271" s="37">
        <f t="shared" si="264"/>
        <v>826.41666666666697</v>
      </c>
      <c r="AH271" s="37">
        <f t="array" ref="AH271">INDEX([4]Sheet1!H$2:H$36,MATCH($H271,[4]Sheet1!$A$2:$A$36,0))</f>
        <v>4</v>
      </c>
      <c r="AI271">
        <f>INDEX([4]Sheet1!T$2:T$36,MATCH($H271,[4]Sheet1!$A$2:$A$36,0))</f>
        <v>0</v>
      </c>
      <c r="AJ271">
        <f>INDEX([4]Sheet1!U$2:U$36,MATCH($H271,[4]Sheet1!$A$2:$A$36,0))</f>
        <v>25</v>
      </c>
      <c r="AK271">
        <f>INDEX([4]Sheet1!V$2:V$36,MATCH($H271,[4]Sheet1!$A$2:$A$36,0))</f>
        <v>0</v>
      </c>
      <c r="AL271">
        <f>INDEX([4]Sheet1!W$2:W$36,MATCH($H271,[4]Sheet1!$A$2:$A$36,0))</f>
        <v>20</v>
      </c>
      <c r="AM271" s="2">
        <f>INDEX([4]Sheet1!N$2:N$36,MATCH($H271,[4]Sheet1!$A$2:$A$36,0))</f>
        <v>5000</v>
      </c>
      <c r="AN271" s="2">
        <f>INDEX([4]Sheet1!O$2:O$36,MATCH($H271,[4]Sheet1!$A$2:$A$36,0))</f>
        <v>5000</v>
      </c>
    </row>
    <row r="272" spans="1:40" ht="14.25">
      <c r="A272" s="11">
        <v>2004</v>
      </c>
      <c r="B272" s="78">
        <v>17</v>
      </c>
      <c r="C272" s="78" t="str">
        <f t="shared" si="258"/>
        <v>{10227,47},{22004,105}</v>
      </c>
      <c r="D272" s="78">
        <v>800000</v>
      </c>
      <c r="E272" s="79">
        <v>100</v>
      </c>
      <c r="F272" s="78" t="str">
        <f t="shared" si="259"/>
        <v>{1,8681},{2,1938},{3,1938},{6,350}</v>
      </c>
      <c r="G272" s="78">
        <f t="shared" si="265"/>
        <v>1</v>
      </c>
      <c r="H272" s="11" t="s">
        <v>266</v>
      </c>
      <c r="I272" s="37">
        <f t="array" ref="I272">INDEX([1]英雄界面!$I$4:$I$41,MATCH(A272,[1]英雄界面!$A$4:$A$41,0))</f>
        <v>1</v>
      </c>
      <c r="J272" s="68">
        <f t="shared" si="268"/>
        <v>2</v>
      </c>
      <c r="K272" s="37">
        <f>CHOOSE(J272,INDEX([2]勋章!$I$7:$I$24,MATCH($B272,[2]勋章!$G$7:$G$24,0)),INDEX([2]勋章!$M$7:$M$24,MATCH($B272,[2]勋章!$G$7:$G$24,0)),INDEX([2]勋章!$P$7:$P$24,MATCH($B272,[2]勋章!$G$7:$G$24,0)),INDEX([2]勋章!$S$7:$S$24,MATCH($B272,[2]勋章!$G$7:$G$24,0)))</f>
        <v>10227</v>
      </c>
      <c r="L272" s="37">
        <f t="array" ref="L272">INDEX([2]图纸掉落!$H$4:$H$38,MATCH(H272,[2]图纸掉落!$G$4:$G$38,0))</f>
        <v>22004</v>
      </c>
      <c r="M272" s="37">
        <f t="shared" si="252"/>
        <v>47</v>
      </c>
      <c r="N272" s="37">
        <f t="shared" si="215"/>
        <v>105</v>
      </c>
      <c r="O272" s="47">
        <f>INDEX([1]英雄界面!$J$4:$J$41,MATCH(A272,[1]英雄界面!$A$4:$A$41,0))/2</f>
        <v>2.5</v>
      </c>
      <c r="P272" s="37">
        <f t="shared" si="216"/>
        <v>1</v>
      </c>
      <c r="Q272" s="37">
        <f>INT(INDEX([1]等级属性!B$4:B$203,MATCH($AC272,[1]等级属性!$A$4:$A$203,0))*V272/10000)</f>
        <v>1938</v>
      </c>
      <c r="R272" s="37">
        <f>INT(INDEX([1]等级属性!C$4:C$203,MATCH($AC272,[1]等级属性!$A$4:$A$203,0))*W272/10000)</f>
        <v>1938</v>
      </c>
      <c r="S272" s="37">
        <f>INT(INDEX([1]等级属性!D$4:D$203,MATCH($AC272,[1]等级属性!$A$4:$A$203,0))*X272/10000)</f>
        <v>8681</v>
      </c>
      <c r="T272" s="37">
        <f>INT(INDEX([1]等级属性!E$4:E$203,MATCH($AC272,[1]等级属性!$A$4:$A$203,0))*Y272/10000)</f>
        <v>350</v>
      </c>
      <c r="U272" s="37"/>
      <c r="V272" s="37">
        <f t="array" ref="V272">INDEX(单位特点规划!D$2:D$37,MATCH($A272,单位特点规划!$A$2:$A$37,0))</f>
        <v>14200</v>
      </c>
      <c r="W272" s="37">
        <f t="array" ref="W272">INDEX(单位特点规划!E$2:E$37,MATCH($A272,单位特点规划!$A$2:$A$37,0))</f>
        <v>14200</v>
      </c>
      <c r="X272" s="37">
        <f t="array" ref="X272">INDEX(单位特点规划!F$2:F$37,MATCH($A272,单位特点规划!$A$2:$A$37,0))</f>
        <v>21200</v>
      </c>
      <c r="Y272" s="37">
        <f t="array" ref="Y272">INDEX(单位特点规划!G$2:G$37,MATCH($A272,单位特点规划!$A$2:$A$37,0))</f>
        <v>3700</v>
      </c>
      <c r="Z272" s="37"/>
      <c r="AA272" s="37">
        <f t="shared" si="269"/>
        <v>0.92592592592592604</v>
      </c>
      <c r="AB272" s="37">
        <f>INT(INDEX([3]进阶属性!$C$2:$C$19,MATCH(B272,[3]进阶属性!$A$2:$A$19,0))/2*AH272)</f>
        <v>39498</v>
      </c>
      <c r="AC272" s="37">
        <f t="shared" si="217"/>
        <v>100</v>
      </c>
      <c r="AD272" s="37">
        <f>INT((INDEX([3]标准单位!$J$2:$J$201,MATCH($AC272,[3]标准单位!$A$2:$A$201,0))*AE272)/(1-AE272))</f>
        <v>0</v>
      </c>
      <c r="AE272" s="37">
        <f t="shared" si="266"/>
        <v>0</v>
      </c>
      <c r="AF272" s="83">
        <f>AG272/AG$20</f>
        <v>0.61646896621033798</v>
      </c>
      <c r="AG272" s="37">
        <f t="shared" si="264"/>
        <v>934.71666666666704</v>
      </c>
      <c r="AH272" s="37">
        <f t="array" ref="AH272">INDEX([4]Sheet1!H$2:H$36,MATCH($H272,[4]Sheet1!$A$2:$A$36,0))</f>
        <v>4</v>
      </c>
      <c r="AI272">
        <f>INDEX([4]Sheet1!T$2:T$36,MATCH($H272,[4]Sheet1!$A$2:$A$36,0))</f>
        <v>0</v>
      </c>
      <c r="AJ272">
        <f>INDEX([4]Sheet1!U$2:U$36,MATCH($H272,[4]Sheet1!$A$2:$A$36,0))</f>
        <v>25</v>
      </c>
      <c r="AK272">
        <f>INDEX([4]Sheet1!V$2:V$36,MATCH($H272,[4]Sheet1!$A$2:$A$36,0))</f>
        <v>0</v>
      </c>
      <c r="AL272">
        <f>INDEX([4]Sheet1!W$2:W$36,MATCH($H272,[4]Sheet1!$A$2:$A$36,0))</f>
        <v>20</v>
      </c>
      <c r="AM272" s="2">
        <f>INDEX([4]Sheet1!N$2:N$36,MATCH($H272,[4]Sheet1!$A$2:$A$36,0))</f>
        <v>5000</v>
      </c>
      <c r="AN272" s="2">
        <f>INDEX([4]Sheet1!O$2:O$36,MATCH($H272,[4]Sheet1!$A$2:$A$36,0))</f>
        <v>5000</v>
      </c>
    </row>
    <row r="273" spans="1:40" ht="14.25">
      <c r="A273" s="11">
        <v>2004</v>
      </c>
      <c r="B273" s="78">
        <v>18</v>
      </c>
      <c r="C273" s="78" t="str">
        <f t="shared" si="258"/>
        <v>{10228,50},{22004,112}</v>
      </c>
      <c r="D273" s="78">
        <v>800000</v>
      </c>
      <c r="E273" s="79">
        <v>105</v>
      </c>
      <c r="F273" s="78" t="str">
        <f t="shared" si="259"/>
        <v>{1,9978},{2,2227},{3,2227},{6,402}</v>
      </c>
      <c r="G273" s="78">
        <f t="shared" si="265"/>
        <v>1</v>
      </c>
      <c r="H273" s="11" t="s">
        <v>266</v>
      </c>
      <c r="I273" s="37">
        <f t="array" ref="I273">INDEX([1]英雄界面!$I$4:$I$41,MATCH(A273,[1]英雄界面!$A$4:$A$41,0))</f>
        <v>1</v>
      </c>
      <c r="J273" s="68">
        <f t="shared" si="268"/>
        <v>2</v>
      </c>
      <c r="K273" s="37">
        <f>CHOOSE(J273,INDEX([2]勋章!$I$7:$I$24,MATCH($B273,[2]勋章!$G$7:$G$24,0)),INDEX([2]勋章!$M$7:$M$24,MATCH($B273,[2]勋章!$G$7:$G$24,0)),INDEX([2]勋章!$P$7:$P$24,MATCH($B273,[2]勋章!$G$7:$G$24,0)),INDEX([2]勋章!$S$7:$S$24,MATCH($B273,[2]勋章!$G$7:$G$24,0)))</f>
        <v>10228</v>
      </c>
      <c r="L273" s="37">
        <f t="array" ref="L273">INDEX([2]图纸掉落!$H$4:$H$38,MATCH(H273,[2]图纸掉落!$G$4:$G$38,0))</f>
        <v>22004</v>
      </c>
      <c r="M273" s="37">
        <f t="shared" si="252"/>
        <v>50</v>
      </c>
      <c r="N273" s="37">
        <f t="shared" si="215"/>
        <v>112</v>
      </c>
      <c r="O273" s="47">
        <f>INDEX([1]英雄界面!$J$4:$J$41,MATCH(A273,[1]英雄界面!$A$4:$A$41,0))/2</f>
        <v>2.5</v>
      </c>
      <c r="P273" s="37">
        <f t="shared" si="216"/>
        <v>1</v>
      </c>
      <c r="Q273" s="37">
        <f>INT(INDEX([1]等级属性!B$4:B$203,MATCH($AC273,[1]等级属性!$A$4:$A$203,0))*V273/10000)</f>
        <v>2227</v>
      </c>
      <c r="R273" s="37">
        <f>INT(INDEX([1]等级属性!C$4:C$203,MATCH($AC273,[1]等级属性!$A$4:$A$203,0))*W273/10000)</f>
        <v>2227</v>
      </c>
      <c r="S273" s="37">
        <f>INT(INDEX([1]等级属性!D$4:D$203,MATCH($AC273,[1]等级属性!$A$4:$A$203,0))*X273/10000)</f>
        <v>9978</v>
      </c>
      <c r="T273" s="37">
        <f>INT(INDEX([1]等级属性!E$4:E$203,MATCH($AC273,[1]等级属性!$A$4:$A$203,0))*Y273/10000)</f>
        <v>402</v>
      </c>
      <c r="U273" s="37"/>
      <c r="V273" s="37">
        <f t="array" ref="V273">INDEX(单位特点规划!D$2:D$37,MATCH($A273,单位特点规划!$A$2:$A$37,0))</f>
        <v>14200</v>
      </c>
      <c r="W273" s="37">
        <f t="array" ref="W273">INDEX(单位特点规划!E$2:E$37,MATCH($A273,单位特点规划!$A$2:$A$37,0))</f>
        <v>14200</v>
      </c>
      <c r="X273" s="37">
        <f t="array" ref="X273">INDEX(单位特点规划!F$2:F$37,MATCH($A273,单位特点规划!$A$2:$A$37,0))</f>
        <v>21200</v>
      </c>
      <c r="Y273" s="37">
        <f t="array" ref="Y273">INDEX(单位特点规划!G$2:G$37,MATCH($A273,单位特点规划!$A$2:$A$37,0))</f>
        <v>3700</v>
      </c>
      <c r="Z273" s="37"/>
      <c r="AA273" s="37">
        <f t="shared" si="269"/>
        <v>0.92592592592592604</v>
      </c>
      <c r="AB273" s="37">
        <f>INT(INDEX([3]进阶属性!$C$2:$C$19,MATCH(B273,[3]进阶属性!$A$2:$A$19,0))/2*AH273)</f>
        <v>51342</v>
      </c>
      <c r="AC273" s="37">
        <f t="shared" si="217"/>
        <v>105</v>
      </c>
      <c r="AD273" s="37">
        <f>INT((INDEX([3]标准单位!$J$2:$J$201,MATCH($AC273,[3]标准单位!$A$2:$A$201,0))*AE273)/(1-AE273))</f>
        <v>0</v>
      </c>
      <c r="AE273" s="37">
        <f t="shared" si="266"/>
        <v>0</v>
      </c>
      <c r="AF273" s="83">
        <f>AG273/AG$21</f>
        <v>0.61638648229961601</v>
      </c>
      <c r="AG273" s="37">
        <f t="shared" si="264"/>
        <v>1074.3</v>
      </c>
      <c r="AH273" s="37">
        <f t="array" ref="AH273">INDEX([4]Sheet1!H$2:H$36,MATCH($H273,[4]Sheet1!$A$2:$A$36,0))</f>
        <v>4</v>
      </c>
      <c r="AI273">
        <f>INDEX([4]Sheet1!T$2:T$36,MATCH($H273,[4]Sheet1!$A$2:$A$36,0))</f>
        <v>0</v>
      </c>
      <c r="AJ273">
        <f>INDEX([4]Sheet1!U$2:U$36,MATCH($H273,[4]Sheet1!$A$2:$A$36,0))</f>
        <v>25</v>
      </c>
      <c r="AK273">
        <f>INDEX([4]Sheet1!V$2:V$36,MATCH($H273,[4]Sheet1!$A$2:$A$36,0))</f>
        <v>0</v>
      </c>
      <c r="AL273">
        <f>INDEX([4]Sheet1!W$2:W$36,MATCH($H273,[4]Sheet1!$A$2:$A$36,0))</f>
        <v>20</v>
      </c>
      <c r="AM273" s="2">
        <f>INDEX([4]Sheet1!N$2:N$36,MATCH($H273,[4]Sheet1!$A$2:$A$36,0))</f>
        <v>5000</v>
      </c>
      <c r="AN273" s="2">
        <f>INDEX([4]Sheet1!O$2:O$36,MATCH($H273,[4]Sheet1!$A$2:$A$36,0))</f>
        <v>5000</v>
      </c>
    </row>
    <row r="274" spans="1:40" ht="14.25">
      <c r="A274" s="67">
        <v>2005</v>
      </c>
      <c r="B274" s="73">
        <v>1</v>
      </c>
      <c r="C274" s="78" t="str">
        <f t="shared" si="258"/>
        <v>{10211,1},{22005,2}</v>
      </c>
      <c r="D274" s="78">
        <v>1000</v>
      </c>
      <c r="E274" s="79">
        <v>11</v>
      </c>
      <c r="F274" s="78" t="str">
        <f t="shared" si="259"/>
        <v>{1,686},{2,145},{6,76}</v>
      </c>
      <c r="G274" s="78">
        <f t="shared" si="265"/>
        <v>1</v>
      </c>
      <c r="H274" s="67" t="s">
        <v>277</v>
      </c>
      <c r="I274" s="37">
        <f t="array" ref="I274">INDEX([1]英雄界面!$I$4:$I$41,MATCH(A274,[1]英雄界面!$A$4:$A$41,0))</f>
        <v>1</v>
      </c>
      <c r="J274" s="68">
        <f t="shared" si="268"/>
        <v>2</v>
      </c>
      <c r="K274" s="37">
        <f>CHOOSE(J274,INDEX([2]勋章!$I$7:$I$24,MATCH($B274,[2]勋章!$G$7:$G$24,0)),INDEX([2]勋章!$M$7:$M$24,MATCH($B274,[2]勋章!$G$7:$G$24,0)),INDEX([2]勋章!$P$7:$P$24,MATCH($B274,[2]勋章!$G$7:$G$24,0)),INDEX([2]勋章!$S$7:$S$24,MATCH($B274,[2]勋章!$G$7:$G$24,0)))</f>
        <v>10211</v>
      </c>
      <c r="L274" s="37">
        <f t="array" ref="L274">INDEX([2]图纸掉落!$H$4:$H$38,MATCH(H274,[2]图纸掉落!$G$4:$G$38,0))</f>
        <v>22005</v>
      </c>
      <c r="M274" s="37">
        <f t="shared" si="252"/>
        <v>1</v>
      </c>
      <c r="N274" s="37">
        <f t="shared" si="215"/>
        <v>2</v>
      </c>
      <c r="O274" s="47">
        <f>INDEX([1]英雄界面!$J$4:$J$41,MATCH(A274,[1]英雄界面!$A$4:$A$41,0))/2</f>
        <v>0.75</v>
      </c>
      <c r="P274" s="37">
        <f t="shared" si="216"/>
        <v>1.6</v>
      </c>
      <c r="Q274" s="37">
        <f>INT(INDEX([1]等级属性!B$4:B$203,MATCH($AC274,[1]等级属性!$A$4:$A$203,0))*V274/10000)</f>
        <v>91</v>
      </c>
      <c r="R274" s="37">
        <f>INT(INDEX([1]等级属性!C$4:C$203,MATCH($AC274,[1]等级属性!$A$4:$A$203,0))*W274/10000)</f>
        <v>0</v>
      </c>
      <c r="S274" s="37">
        <f>INT(INDEX([1]等级属性!D$4:D$203,MATCH($AC274,[1]等级属性!$A$4:$A$203,0))*X274/10000)</f>
        <v>429</v>
      </c>
      <c r="T274" s="37">
        <f>INT(INDEX([1]等级属性!E$4:E$203,MATCH($AC274,[1]等级属性!$A$4:$A$203,0))*Y274/10000)</f>
        <v>48</v>
      </c>
      <c r="U274" s="37"/>
      <c r="V274" s="37">
        <f t="array" ref="V274">INDEX(单位特点规划!D$2:D$37,MATCH($A274,单位特点规划!$A$2:$A$37,0))</f>
        <v>7000</v>
      </c>
      <c r="W274" s="37">
        <f t="array" ref="W274">INDEX(单位特点规划!E$2:E$37,MATCH($A274,单位特点规划!$A$2:$A$37,0))</f>
        <v>0</v>
      </c>
      <c r="X274" s="37">
        <f t="array" ref="X274">INDEX(单位特点规划!F$2:F$37,MATCH($A274,单位特点规划!$A$2:$A$37,0))</f>
        <v>11000</v>
      </c>
      <c r="Y274" s="37">
        <f t="array" ref="Y274">INDEX(单位特点规划!G$2:G$37,MATCH($A274,单位特点规划!$A$2:$A$37,0))</f>
        <v>5400</v>
      </c>
      <c r="Z274" s="37"/>
      <c r="AA274" s="37">
        <f>1/0.515</f>
        <v>1.94174757281553</v>
      </c>
      <c r="AB274" s="37">
        <f>INT(INDEX([3]进阶属性!$C$2:$C$19,MATCH(B274,[3]进阶属性!$A$2:$A$19,0))/2*AH274)</f>
        <v>300</v>
      </c>
      <c r="AC274" s="37">
        <f t="shared" si="217"/>
        <v>10</v>
      </c>
      <c r="AD274" s="37">
        <f>INT((INDEX([3]标准单位!$J$2:$J$201,MATCH($AC274,[3]标准单位!$A$2:$A$201,0))*AE274)/(1-AE274))</f>
        <v>0</v>
      </c>
      <c r="AE274" s="37">
        <f t="shared" si="266"/>
        <v>0</v>
      </c>
      <c r="AF274" s="83">
        <f>AG274/AG$4</f>
        <v>0.74053374780912096</v>
      </c>
      <c r="AG274" s="37">
        <f t="shared" si="264"/>
        <v>106.633333333333</v>
      </c>
      <c r="AH274" s="37">
        <f t="array" ref="AH274">INDEX([4]Sheet1!H$2:H$36,MATCH($H274,[4]Sheet1!$A$2:$A$36,0))</f>
        <v>2</v>
      </c>
      <c r="AI274">
        <f>INDEX([4]Sheet1!T$2:T$36,MATCH($H274,[4]Sheet1!$A$2:$A$36,0))</f>
        <v>0</v>
      </c>
      <c r="AJ274">
        <f>INDEX([4]Sheet1!U$2:U$36,MATCH($H274,[4]Sheet1!$A$2:$A$36,0))</f>
        <v>7.71428571428571</v>
      </c>
      <c r="AK274">
        <f>INDEX([4]Sheet1!V$2:V$36,MATCH($H274,[4]Sheet1!$A$2:$A$36,0))</f>
        <v>0</v>
      </c>
      <c r="AL274">
        <f>INDEX([4]Sheet1!W$2:W$36,MATCH($H274,[4]Sheet1!$A$2:$A$36,0))</f>
        <v>23.3333333333333</v>
      </c>
      <c r="AM274" s="2">
        <f>INDEX([4]Sheet1!N$2:N$36,MATCH($H274,[4]Sheet1!$A$2:$A$36,0))</f>
        <v>1500</v>
      </c>
      <c r="AN274" s="2" t="str">
        <f>INDEX([4]Sheet1!O$2:O$36,MATCH($H274,[4]Sheet1!$A$2:$A$36,0))</f>
        <v/>
      </c>
    </row>
    <row r="275" spans="1:40" ht="14.25">
      <c r="A275" s="67">
        <v>2005</v>
      </c>
      <c r="B275" s="73">
        <v>2</v>
      </c>
      <c r="C275" s="78" t="str">
        <f t="shared" si="258"/>
        <v>{10212,5},{22005,5}</v>
      </c>
      <c r="D275" s="78">
        <v>5000</v>
      </c>
      <c r="E275" s="79">
        <v>20</v>
      </c>
      <c r="F275" s="78" t="str">
        <f t="shared" si="259"/>
        <v>{1,835},{2,177},{6,93}</v>
      </c>
      <c r="G275" s="78">
        <f t="shared" ref="G275:G284" si="270">1</f>
        <v>1</v>
      </c>
      <c r="H275" s="67" t="s">
        <v>277</v>
      </c>
      <c r="I275" s="37">
        <f t="array" ref="I275">INDEX([1]英雄界面!$I$4:$I$41,MATCH(A275,[1]英雄界面!$A$4:$A$41,0))</f>
        <v>1</v>
      </c>
      <c r="J275" s="68">
        <f t="shared" si="268"/>
        <v>2</v>
      </c>
      <c r="K275" s="37">
        <f>CHOOSE(J275,INDEX([2]勋章!$I$7:$I$24,MATCH($B275,[2]勋章!$G$7:$G$24,0)),INDEX([2]勋章!$M$7:$M$24,MATCH($B275,[2]勋章!$G$7:$G$24,0)),INDEX([2]勋章!$P$7:$P$24,MATCH($B275,[2]勋章!$G$7:$G$24,0)),INDEX([2]勋章!$S$7:$S$24,MATCH($B275,[2]勋章!$G$7:$G$24,0)))</f>
        <v>10212</v>
      </c>
      <c r="L275" s="37">
        <f t="array" ref="L275">INDEX([2]图纸掉落!$H$4:$H$38,MATCH(H275,[2]图纸掉落!$G$4:$G$38,0))</f>
        <v>22005</v>
      </c>
      <c r="M275" s="37">
        <f t="shared" si="252"/>
        <v>5</v>
      </c>
      <c r="N275" s="37">
        <f t="shared" si="215"/>
        <v>5</v>
      </c>
      <c r="O275" s="47">
        <f>INDEX([1]英雄界面!$J$4:$J$41,MATCH(A275,[1]英雄界面!$A$4:$A$41,0))/2</f>
        <v>0.75</v>
      </c>
      <c r="P275" s="37">
        <f t="shared" si="216"/>
        <v>1.5</v>
      </c>
      <c r="Q275" s="37">
        <f>INT(INDEX([1]等级属性!B$4:B$203,MATCH($AC275,[1]等级属性!$A$4:$A$203,0))*V275/10000)</f>
        <v>118</v>
      </c>
      <c r="R275" s="37">
        <f>INT(INDEX([1]等级属性!C$4:C$203,MATCH($AC275,[1]等级属性!$A$4:$A$203,0))*W275/10000)</f>
        <v>0</v>
      </c>
      <c r="S275" s="37">
        <f>INT(INDEX([1]等级属性!D$4:D$203,MATCH($AC275,[1]等级属性!$A$4:$A$203,0))*X275/10000)</f>
        <v>557</v>
      </c>
      <c r="T275" s="37">
        <f>INT(INDEX([1]等级属性!E$4:E$203,MATCH($AC275,[1]等级属性!$A$4:$A$203,0))*Y275/10000)</f>
        <v>62</v>
      </c>
      <c r="U275" s="37"/>
      <c r="V275" s="37">
        <f t="array" ref="V275">INDEX(单位特点规划!D$2:D$37,MATCH($A275,单位特点规划!$A$2:$A$37,0))</f>
        <v>7000</v>
      </c>
      <c r="W275" s="37">
        <f t="array" ref="W275">INDEX(单位特点规划!E$2:E$37,MATCH($A275,单位特点规划!$A$2:$A$37,0))</f>
        <v>0</v>
      </c>
      <c r="X275" s="37">
        <f t="array" ref="X275">INDEX(单位特点规划!F$2:F$37,MATCH($A275,单位特点规划!$A$2:$A$37,0))</f>
        <v>11000</v>
      </c>
      <c r="Y275" s="37">
        <f t="array" ref="Y275">INDEX(单位特点规划!G$2:G$37,MATCH($A275,单位特点规划!$A$2:$A$37,0))</f>
        <v>5400</v>
      </c>
      <c r="Z275" s="37"/>
      <c r="AA275" s="37">
        <f t="shared" ref="AA275" si="271">1/0.515</f>
        <v>1.94174757281553</v>
      </c>
      <c r="AB275" s="37">
        <f>INT(INDEX([3]进阶属性!$C$2:$C$19,MATCH(B275,[3]进阶属性!$A$2:$A$19,0))/2*AH275)</f>
        <v>390</v>
      </c>
      <c r="AC275" s="37">
        <f t="shared" si="217"/>
        <v>20</v>
      </c>
      <c r="AD275" s="37">
        <f>INT((INDEX([3]标准单位!$J$2:$J$201,MATCH($AC275,[3]标准单位!$A$2:$A$201,0))*AE275)/(1-AE275))</f>
        <v>0</v>
      </c>
      <c r="AE275" s="37">
        <f t="shared" ref="AE275:AE284" si="272">0</f>
        <v>0</v>
      </c>
      <c r="AF275" s="83">
        <f>AG275/AG$5</f>
        <v>0.73900658714616296</v>
      </c>
      <c r="AG275" s="37">
        <f t="shared" si="264"/>
        <v>138.36666666666699</v>
      </c>
      <c r="AH275" s="37">
        <f t="array" ref="AH275">INDEX([4]Sheet1!H$2:H$36,MATCH($H275,[4]Sheet1!$A$2:$A$36,0))</f>
        <v>2</v>
      </c>
      <c r="AI275">
        <f>INDEX([4]Sheet1!T$2:T$36,MATCH($H275,[4]Sheet1!$A$2:$A$36,0))</f>
        <v>0</v>
      </c>
      <c r="AJ275">
        <f>INDEX([4]Sheet1!U$2:U$36,MATCH($H275,[4]Sheet1!$A$2:$A$36,0))</f>
        <v>7.71428571428571</v>
      </c>
      <c r="AK275">
        <f>INDEX([4]Sheet1!V$2:V$36,MATCH($H275,[4]Sheet1!$A$2:$A$36,0))</f>
        <v>0</v>
      </c>
      <c r="AL275">
        <f>INDEX([4]Sheet1!W$2:W$36,MATCH($H275,[4]Sheet1!$A$2:$A$36,0))</f>
        <v>23.3333333333333</v>
      </c>
      <c r="AM275" s="2">
        <f>INDEX([4]Sheet1!N$2:N$36,MATCH($H275,[4]Sheet1!$A$2:$A$36,0))</f>
        <v>1500</v>
      </c>
      <c r="AN275" s="2" t="str">
        <f>INDEX([4]Sheet1!O$2:O$36,MATCH($H275,[4]Sheet1!$A$2:$A$36,0))</f>
        <v/>
      </c>
    </row>
    <row r="276" spans="1:40" ht="14.25">
      <c r="A276" s="67">
        <v>2005</v>
      </c>
      <c r="B276" s="73">
        <v>3</v>
      </c>
      <c r="C276" s="78" t="str">
        <f t="shared" si="258"/>
        <v>{10213,7},{22005,8}</v>
      </c>
      <c r="D276" s="78">
        <v>10000</v>
      </c>
      <c r="E276" s="79">
        <v>24</v>
      </c>
      <c r="F276" s="78" t="str">
        <f t="shared" si="259"/>
        <v>{1,1010},{2,214},{6,114}</v>
      </c>
      <c r="G276" s="78">
        <f t="shared" si="270"/>
        <v>1</v>
      </c>
      <c r="H276" s="67" t="s">
        <v>277</v>
      </c>
      <c r="I276" s="37">
        <f t="array" ref="I276">INDEX([1]英雄界面!$I$4:$I$41,MATCH(A276,[1]英雄界面!$A$4:$A$41,0))</f>
        <v>1</v>
      </c>
      <c r="J276" s="68">
        <f t="shared" si="268"/>
        <v>2</v>
      </c>
      <c r="K276" s="37">
        <f>CHOOSE(J276,INDEX([2]勋章!$I$7:$I$24,MATCH($B276,[2]勋章!$G$7:$G$24,0)),INDEX([2]勋章!$M$7:$M$24,MATCH($B276,[2]勋章!$G$7:$G$24,0)),INDEX([2]勋章!$P$7:$P$24,MATCH($B276,[2]勋章!$G$7:$G$24,0)),INDEX([2]勋章!$S$7:$S$24,MATCH($B276,[2]勋章!$G$7:$G$24,0)))</f>
        <v>10213</v>
      </c>
      <c r="L276" s="37">
        <f t="array" ref="L276">INDEX([2]图纸掉落!$H$4:$H$38,MATCH(H276,[2]图纸掉落!$G$4:$G$38,0))</f>
        <v>22005</v>
      </c>
      <c r="M276" s="37">
        <f t="shared" ref="M276" si="273">M258</f>
        <v>7</v>
      </c>
      <c r="N276" s="37">
        <f t="shared" si="215"/>
        <v>8</v>
      </c>
      <c r="O276" s="47">
        <f>INDEX([1]英雄界面!$J$4:$J$41,MATCH(A276,[1]英雄界面!$A$4:$A$41,0))/2</f>
        <v>0.75</v>
      </c>
      <c r="P276" s="37">
        <f t="shared" si="216"/>
        <v>1.4</v>
      </c>
      <c r="Q276" s="37">
        <f>INT(INDEX([1]等级属性!B$4:B$203,MATCH($AC276,[1]等级属性!$A$4:$A$203,0))*V276/10000)</f>
        <v>153</v>
      </c>
      <c r="R276" s="37">
        <f>INT(INDEX([1]等级属性!C$4:C$203,MATCH($AC276,[1]等级属性!$A$4:$A$203,0))*W276/10000)</f>
        <v>0</v>
      </c>
      <c r="S276" s="37">
        <f>INT(INDEX([1]等级属性!D$4:D$203,MATCH($AC276,[1]等级属性!$A$4:$A$203,0))*X276/10000)</f>
        <v>722</v>
      </c>
      <c r="T276" s="37">
        <f>INT(INDEX([1]等级属性!E$4:E$203,MATCH($AC276,[1]等级属性!$A$4:$A$203,0))*Y276/10000)</f>
        <v>82</v>
      </c>
      <c r="U276" s="37"/>
      <c r="V276" s="37">
        <f t="array" ref="V276">INDEX(单位特点规划!D$2:D$37,MATCH($A276,单位特点规划!$A$2:$A$37,0))</f>
        <v>7000</v>
      </c>
      <c r="W276" s="37">
        <f t="array" ref="W276">INDEX(单位特点规划!E$2:E$37,MATCH($A276,单位特点规划!$A$2:$A$37,0))</f>
        <v>0</v>
      </c>
      <c r="X276" s="37">
        <f t="array" ref="X276">INDEX(单位特点规划!F$2:F$37,MATCH($A276,单位特点规划!$A$2:$A$37,0))</f>
        <v>11000</v>
      </c>
      <c r="Y276" s="37">
        <f t="array" ref="Y276">INDEX(单位特点规划!G$2:G$37,MATCH($A276,单位特点规划!$A$2:$A$37,0))</f>
        <v>5400</v>
      </c>
      <c r="Z276" s="37"/>
      <c r="AA276" s="37">
        <f t="shared" ref="AA276" si="274">1/0.515</f>
        <v>1.94174757281553</v>
      </c>
      <c r="AB276" s="37">
        <f>INT(INDEX([3]进阶属性!$C$2:$C$19,MATCH(B276,[3]进阶属性!$A$2:$A$19,0))/2*AH276)</f>
        <v>507</v>
      </c>
      <c r="AC276" s="37">
        <f t="shared" si="217"/>
        <v>30</v>
      </c>
      <c r="AD276" s="37">
        <f>INT((INDEX([3]标准单位!$J$2:$J$201,MATCH($AC276,[3]标准单位!$A$2:$A$201,0))*AE276)/(1-AE276))</f>
        <v>0</v>
      </c>
      <c r="AE276" s="37">
        <f t="shared" si="272"/>
        <v>0</v>
      </c>
      <c r="AF276" s="83">
        <f>AG276/AG$6</f>
        <v>0.73837175143455802</v>
      </c>
      <c r="AG276" s="37">
        <f t="shared" si="264"/>
        <v>179.53333333333299</v>
      </c>
      <c r="AH276" s="37">
        <f t="array" ref="AH276">INDEX([4]Sheet1!H$2:H$36,MATCH($H276,[4]Sheet1!$A$2:$A$36,0))</f>
        <v>2</v>
      </c>
      <c r="AI276">
        <f>INDEX([4]Sheet1!T$2:T$36,MATCH($H276,[4]Sheet1!$A$2:$A$36,0))</f>
        <v>0</v>
      </c>
      <c r="AJ276">
        <f>INDEX([4]Sheet1!U$2:U$36,MATCH($H276,[4]Sheet1!$A$2:$A$36,0))</f>
        <v>7.71428571428571</v>
      </c>
      <c r="AK276">
        <f>INDEX([4]Sheet1!V$2:V$36,MATCH($H276,[4]Sheet1!$A$2:$A$36,0))</f>
        <v>0</v>
      </c>
      <c r="AL276">
        <f>INDEX([4]Sheet1!W$2:W$36,MATCH($H276,[4]Sheet1!$A$2:$A$36,0))</f>
        <v>23.3333333333333</v>
      </c>
      <c r="AM276" s="2">
        <f>INDEX([4]Sheet1!N$2:N$36,MATCH($H276,[4]Sheet1!$A$2:$A$36,0))</f>
        <v>1500</v>
      </c>
      <c r="AN276" s="2" t="str">
        <f>INDEX([4]Sheet1!O$2:O$36,MATCH($H276,[4]Sheet1!$A$2:$A$36,0))</f>
        <v/>
      </c>
    </row>
    <row r="277" spans="1:40" ht="14.25">
      <c r="A277" s="67">
        <v>2005</v>
      </c>
      <c r="B277" s="73">
        <v>4</v>
      </c>
      <c r="C277" s="78" t="str">
        <f t="shared" si="258"/>
        <v>{10214,10},{22005,12}</v>
      </c>
      <c r="D277" s="78">
        <v>80000</v>
      </c>
      <c r="E277" s="79">
        <v>30</v>
      </c>
      <c r="F277" s="78" t="str">
        <f t="shared" si="259"/>
        <v>{1,1076},{2,227},{6,119}</v>
      </c>
      <c r="G277" s="78">
        <f t="shared" si="270"/>
        <v>1</v>
      </c>
      <c r="H277" s="67" t="s">
        <v>277</v>
      </c>
      <c r="I277" s="37">
        <f t="array" ref="I277">INDEX([1]英雄界面!$I$4:$I$41,MATCH(A277,[1]英雄界面!$A$4:$A$41,0))</f>
        <v>1</v>
      </c>
      <c r="J277" s="68">
        <f t="shared" si="268"/>
        <v>2</v>
      </c>
      <c r="K277" s="37">
        <f>CHOOSE(J277,INDEX([2]勋章!$I$7:$I$24,MATCH($B277,[2]勋章!$G$7:$G$24,0)),INDEX([2]勋章!$M$7:$M$24,MATCH($B277,[2]勋章!$G$7:$G$24,0)),INDEX([2]勋章!$P$7:$P$24,MATCH($B277,[2]勋章!$G$7:$G$24,0)),INDEX([2]勋章!$S$7:$S$24,MATCH($B277,[2]勋章!$G$7:$G$24,0)))</f>
        <v>10214</v>
      </c>
      <c r="L277" s="37">
        <f t="array" ref="L277">INDEX([2]图纸掉落!$H$4:$H$38,MATCH(H277,[2]图纸掉落!$G$4:$G$38,0))</f>
        <v>22005</v>
      </c>
      <c r="M277" s="37">
        <f t="shared" ref="M277:M278" si="275">M259</f>
        <v>10</v>
      </c>
      <c r="N277" s="37">
        <f t="shared" si="215"/>
        <v>12</v>
      </c>
      <c r="O277" s="47">
        <f>INDEX([1]英雄界面!$J$4:$J$41,MATCH(A277,[1]英雄界面!$A$4:$A$41,0))/2</f>
        <v>0.75</v>
      </c>
      <c r="P277" s="37">
        <f t="shared" si="216"/>
        <v>1.3</v>
      </c>
      <c r="Q277" s="37">
        <f>INT(INDEX([1]等级属性!B$4:B$203,MATCH($AC277,[1]等级属性!$A$4:$A$203,0))*V277/10000)</f>
        <v>175</v>
      </c>
      <c r="R277" s="37">
        <f>INT(INDEX([1]等级属性!C$4:C$203,MATCH($AC277,[1]等级属性!$A$4:$A$203,0))*W277/10000)</f>
        <v>0</v>
      </c>
      <c r="S277" s="37">
        <f>INT(INDEX([1]等级属性!D$4:D$203,MATCH($AC277,[1]等级属性!$A$4:$A$203,0))*X277/10000)</f>
        <v>828</v>
      </c>
      <c r="T277" s="37">
        <f>INT(INDEX([1]等级属性!E$4:E$203,MATCH($AC277,[1]等级属性!$A$4:$A$203,0))*Y277/10000)</f>
        <v>92</v>
      </c>
      <c r="U277" s="37"/>
      <c r="V277" s="37">
        <f t="array" ref="V277">INDEX(单位特点规划!D$2:D$37,MATCH($A277,单位特点规划!$A$2:$A$37,0))</f>
        <v>7000</v>
      </c>
      <c r="W277" s="37">
        <f t="array" ref="W277">INDEX(单位特点规划!E$2:E$37,MATCH($A277,单位特点规划!$A$2:$A$37,0))</f>
        <v>0</v>
      </c>
      <c r="X277" s="37">
        <f t="array" ref="X277">INDEX(单位特点规划!F$2:F$37,MATCH($A277,单位特点规划!$A$2:$A$37,0))</f>
        <v>11000</v>
      </c>
      <c r="Y277" s="37">
        <f t="array" ref="Y277">INDEX(单位特点规划!G$2:G$37,MATCH($A277,单位特点规划!$A$2:$A$37,0))</f>
        <v>5400</v>
      </c>
      <c r="Z277" s="37"/>
      <c r="AA277" s="37">
        <f t="shared" ref="AA277" si="276">1/0.515</f>
        <v>1.94174757281553</v>
      </c>
      <c r="AB277" s="37">
        <f>INT(INDEX([3]进阶属性!$C$2:$C$19,MATCH(B277,[3]进阶属性!$A$2:$A$19,0))/2*AH277)</f>
        <v>657</v>
      </c>
      <c r="AC277" s="37">
        <f t="shared" si="217"/>
        <v>35</v>
      </c>
      <c r="AD277" s="37">
        <f>INT((INDEX([3]标准单位!$J$2:$J$201,MATCH($AC277,[3]标准单位!$A$2:$A$201,0))*AE277)/(1-AE277))</f>
        <v>0</v>
      </c>
      <c r="AE277" s="37">
        <f t="shared" si="272"/>
        <v>0</v>
      </c>
      <c r="AF277" s="83">
        <f>AG277/AG$7</f>
        <v>0.738468382151656</v>
      </c>
      <c r="AG277" s="37">
        <f t="shared" si="264"/>
        <v>205.53333333333299</v>
      </c>
      <c r="AH277" s="37">
        <f t="array" ref="AH277">INDEX([4]Sheet1!H$2:H$36,MATCH($H277,[4]Sheet1!$A$2:$A$36,0))</f>
        <v>2</v>
      </c>
      <c r="AI277">
        <f>INDEX([4]Sheet1!T$2:T$36,MATCH($H277,[4]Sheet1!$A$2:$A$36,0))</f>
        <v>0</v>
      </c>
      <c r="AJ277">
        <f>INDEX([4]Sheet1!U$2:U$36,MATCH($H277,[4]Sheet1!$A$2:$A$36,0))</f>
        <v>7.71428571428571</v>
      </c>
      <c r="AK277">
        <f>INDEX([4]Sheet1!V$2:V$36,MATCH($H277,[4]Sheet1!$A$2:$A$36,0))</f>
        <v>0</v>
      </c>
      <c r="AL277">
        <f>INDEX([4]Sheet1!W$2:W$36,MATCH($H277,[4]Sheet1!$A$2:$A$36,0))</f>
        <v>23.3333333333333</v>
      </c>
      <c r="AM277" s="2">
        <f>INDEX([4]Sheet1!N$2:N$36,MATCH($H277,[4]Sheet1!$A$2:$A$36,0))</f>
        <v>1500</v>
      </c>
      <c r="AN277" s="2" t="str">
        <f>INDEX([4]Sheet1!O$2:O$36,MATCH($H277,[4]Sheet1!$A$2:$A$36,0))</f>
        <v/>
      </c>
    </row>
    <row r="278" spans="1:40" ht="14.25">
      <c r="A278" s="67">
        <v>2005</v>
      </c>
      <c r="B278" s="73">
        <v>5</v>
      </c>
      <c r="C278" s="78" t="str">
        <f t="shared" si="258"/>
        <v>{10215,15},{22005,15}</v>
      </c>
      <c r="D278" s="78">
        <v>150000</v>
      </c>
      <c r="E278" s="79">
        <v>39</v>
      </c>
      <c r="F278" s="78" t="str">
        <f t="shared" si="259"/>
        <v>{1,1124},{2,237},{6,126}</v>
      </c>
      <c r="G278" s="78">
        <f t="shared" si="270"/>
        <v>1</v>
      </c>
      <c r="H278" s="67" t="s">
        <v>277</v>
      </c>
      <c r="I278" s="37">
        <f t="array" ref="I278">INDEX([1]英雄界面!$I$4:$I$41,MATCH(A278,[1]英雄界面!$A$4:$A$41,0))</f>
        <v>1</v>
      </c>
      <c r="J278" s="68">
        <f t="shared" ref="J278:J287" si="277">2</f>
        <v>2</v>
      </c>
      <c r="K278" s="37">
        <f>CHOOSE(J278,INDEX([2]勋章!$I$7:$I$24,MATCH($B278,[2]勋章!$G$7:$G$24,0)),INDEX([2]勋章!$M$7:$M$24,MATCH($B278,[2]勋章!$G$7:$G$24,0)),INDEX([2]勋章!$P$7:$P$24,MATCH($B278,[2]勋章!$G$7:$G$24,0)),INDEX([2]勋章!$S$7:$S$24,MATCH($B278,[2]勋章!$G$7:$G$24,0)))</f>
        <v>10215</v>
      </c>
      <c r="L278" s="37">
        <f t="array" ref="L278">INDEX([2]图纸掉落!$H$4:$H$38,MATCH(H278,[2]图纸掉落!$G$4:$G$38,0))</f>
        <v>22005</v>
      </c>
      <c r="M278" s="37">
        <f t="shared" si="275"/>
        <v>15</v>
      </c>
      <c r="N278" s="37">
        <f t="shared" si="215"/>
        <v>15</v>
      </c>
      <c r="O278" s="47">
        <f>INDEX([1]英雄界面!$J$4:$J$41,MATCH(A278,[1]英雄界面!$A$4:$A$41,0))/2</f>
        <v>0.75</v>
      </c>
      <c r="P278" s="37">
        <f t="shared" si="216"/>
        <v>1.2</v>
      </c>
      <c r="Q278" s="37">
        <f>INT(INDEX([1]等级属性!B$4:B$203,MATCH($AC278,[1]等级属性!$A$4:$A$203,0))*V278/10000)</f>
        <v>198</v>
      </c>
      <c r="R278" s="37">
        <f>INT(INDEX([1]等级属性!C$4:C$203,MATCH($AC278,[1]等级属性!$A$4:$A$203,0))*W278/10000)</f>
        <v>0</v>
      </c>
      <c r="S278" s="37">
        <f>INT(INDEX([1]等级属性!D$4:D$203,MATCH($AC278,[1]等级属性!$A$4:$A$203,0))*X278/10000)</f>
        <v>937</v>
      </c>
      <c r="T278" s="37">
        <f>INT(INDEX([1]等级属性!E$4:E$203,MATCH($AC278,[1]等级属性!$A$4:$A$203,0))*Y278/10000)</f>
        <v>105</v>
      </c>
      <c r="U278" s="37"/>
      <c r="V278" s="37">
        <f t="array" ref="V278">INDEX(单位特点规划!D$2:D$37,MATCH($A278,单位特点规划!$A$2:$A$37,0))</f>
        <v>7000</v>
      </c>
      <c r="W278" s="37">
        <f t="array" ref="W278">INDEX(单位特点规划!E$2:E$37,MATCH($A278,单位特点规划!$A$2:$A$37,0))</f>
        <v>0</v>
      </c>
      <c r="X278" s="37">
        <f t="array" ref="X278">INDEX(单位特点规划!F$2:F$37,MATCH($A278,单位特点规划!$A$2:$A$37,0))</f>
        <v>11000</v>
      </c>
      <c r="Y278" s="37">
        <f t="array" ref="Y278">INDEX(单位特点规划!G$2:G$37,MATCH($A278,单位特点规划!$A$2:$A$37,0))</f>
        <v>5400</v>
      </c>
      <c r="Z278" s="37"/>
      <c r="AA278" s="37">
        <f t="shared" ref="AA278" si="278">1/0.515</f>
        <v>1.94174757281553</v>
      </c>
      <c r="AB278" s="37">
        <f>INT(INDEX([3]进阶属性!$C$2:$C$19,MATCH(B278,[3]进阶属性!$A$2:$A$19,0))/2*AH278)</f>
        <v>852</v>
      </c>
      <c r="AC278" s="37">
        <f t="shared" si="217"/>
        <v>40</v>
      </c>
      <c r="AD278" s="37">
        <f>INT((INDEX([3]标准单位!$J$2:$J$201,MATCH($AC278,[3]标准单位!$A$2:$A$201,0))*AE278)/(1-AE278))</f>
        <v>0</v>
      </c>
      <c r="AE278" s="37">
        <f t="shared" si="272"/>
        <v>0</v>
      </c>
      <c r="AF278" s="83">
        <f>AG278/AG$8</f>
        <v>0.73884772417964595</v>
      </c>
      <c r="AG278" s="37">
        <f t="shared" si="264"/>
        <v>232.666666666667</v>
      </c>
      <c r="AH278" s="37">
        <f t="array" ref="AH278">INDEX([4]Sheet1!H$2:H$36,MATCH($H278,[4]Sheet1!$A$2:$A$36,0))</f>
        <v>2</v>
      </c>
      <c r="AI278">
        <f>INDEX([4]Sheet1!T$2:T$36,MATCH($H278,[4]Sheet1!$A$2:$A$36,0))</f>
        <v>0</v>
      </c>
      <c r="AJ278">
        <f>INDEX([4]Sheet1!U$2:U$36,MATCH($H278,[4]Sheet1!$A$2:$A$36,0))</f>
        <v>7.71428571428571</v>
      </c>
      <c r="AK278">
        <f>INDEX([4]Sheet1!V$2:V$36,MATCH($H278,[4]Sheet1!$A$2:$A$36,0))</f>
        <v>0</v>
      </c>
      <c r="AL278">
        <f>INDEX([4]Sheet1!W$2:W$36,MATCH($H278,[4]Sheet1!$A$2:$A$36,0))</f>
        <v>23.3333333333333</v>
      </c>
      <c r="AM278" s="2">
        <f>INDEX([4]Sheet1!N$2:N$36,MATCH($H278,[4]Sheet1!$A$2:$A$36,0))</f>
        <v>1500</v>
      </c>
      <c r="AN278" s="2" t="str">
        <f>INDEX([4]Sheet1!O$2:O$36,MATCH($H278,[4]Sheet1!$A$2:$A$36,0))</f>
        <v/>
      </c>
    </row>
    <row r="279" spans="1:40" ht="14.25">
      <c r="A279" s="67">
        <v>2005</v>
      </c>
      <c r="B279" s="73">
        <v>6</v>
      </c>
      <c r="C279" s="78" t="str">
        <f t="shared" si="258"/>
        <v>{10216,20},{22005,16}</v>
      </c>
      <c r="D279" s="78">
        <v>250000</v>
      </c>
      <c r="E279" s="79">
        <v>44</v>
      </c>
      <c r="F279" s="78" t="str">
        <f t="shared" si="259"/>
        <v>{1,1182},{2,250},{6,133}</v>
      </c>
      <c r="G279" s="78">
        <f t="shared" si="270"/>
        <v>1</v>
      </c>
      <c r="H279" s="67" t="s">
        <v>277</v>
      </c>
      <c r="I279" s="37">
        <f t="array" ref="I279">INDEX([1]英雄界面!$I$4:$I$41,MATCH(A279,[1]英雄界面!$A$4:$A$41,0))</f>
        <v>1</v>
      </c>
      <c r="J279" s="68">
        <f t="shared" si="277"/>
        <v>2</v>
      </c>
      <c r="K279" s="37">
        <f>CHOOSE(J279,INDEX([2]勋章!$I$7:$I$24,MATCH($B279,[2]勋章!$G$7:$G$24,0)),INDEX([2]勋章!$M$7:$M$24,MATCH($B279,[2]勋章!$G$7:$G$24,0)),INDEX([2]勋章!$P$7:$P$24,MATCH($B279,[2]勋章!$G$7:$G$24,0)),INDEX([2]勋章!$S$7:$S$24,MATCH($B279,[2]勋章!$G$7:$G$24,0)))</f>
        <v>10216</v>
      </c>
      <c r="L279" s="37">
        <f t="array" ref="L279">INDEX([2]图纸掉落!$H$4:$H$38,MATCH(H279,[2]图纸掉落!$G$4:$G$38,0))</f>
        <v>22005</v>
      </c>
      <c r="M279" s="37">
        <f t="shared" ref="M279" si="279">M261</f>
        <v>20</v>
      </c>
      <c r="N279" s="37">
        <f t="shared" ref="N279:N342" si="280">N261</f>
        <v>16</v>
      </c>
      <c r="O279" s="47">
        <f>INDEX([1]英雄界面!$J$4:$J$41,MATCH(A279,[1]英雄界面!$A$4:$A$41,0))/2</f>
        <v>0.75</v>
      </c>
      <c r="P279" s="37">
        <f t="shared" ref="P279:P342" si="281">P261</f>
        <v>1.1000000000000001</v>
      </c>
      <c r="Q279" s="37">
        <f>INT(INDEX([1]等级属性!B$4:B$203,MATCH($AC279,[1]等级属性!$A$4:$A$203,0))*V279/10000)</f>
        <v>228</v>
      </c>
      <c r="R279" s="37">
        <f>INT(INDEX([1]等级属性!C$4:C$203,MATCH($AC279,[1]等级属性!$A$4:$A$203,0))*W279/10000)</f>
        <v>0</v>
      </c>
      <c r="S279" s="37">
        <f>INT(INDEX([1]等级属性!D$4:D$203,MATCH($AC279,[1]等级属性!$A$4:$A$203,0))*X279/10000)</f>
        <v>1075</v>
      </c>
      <c r="T279" s="37">
        <f>INT(INDEX([1]等级属性!E$4:E$203,MATCH($AC279,[1]等级属性!$A$4:$A$203,0))*Y279/10000)</f>
        <v>121</v>
      </c>
      <c r="U279" s="37"/>
      <c r="V279" s="37">
        <f t="array" ref="V279">INDEX(单位特点规划!D$2:D$37,MATCH($A279,单位特点规划!$A$2:$A$37,0))</f>
        <v>7000</v>
      </c>
      <c r="W279" s="37">
        <f t="array" ref="W279">INDEX(单位特点规划!E$2:E$37,MATCH($A279,单位特点规划!$A$2:$A$37,0))</f>
        <v>0</v>
      </c>
      <c r="X279" s="37">
        <f t="array" ref="X279">INDEX(单位特点规划!F$2:F$37,MATCH($A279,单位特点规划!$A$2:$A$37,0))</f>
        <v>11000</v>
      </c>
      <c r="Y279" s="37">
        <f t="array" ref="Y279">INDEX(单位特点规划!G$2:G$37,MATCH($A279,单位特点规划!$A$2:$A$37,0))</f>
        <v>5400</v>
      </c>
      <c r="Z279" s="37"/>
      <c r="AA279" s="37">
        <f t="shared" ref="AA279:AA284" si="282">1/0.515</f>
        <v>1.94174757281553</v>
      </c>
      <c r="AB279" s="37">
        <f>INT(INDEX([3]进阶属性!$C$2:$C$19,MATCH(B279,[3]进阶属性!$A$2:$A$19,0))/2*AH279)</f>
        <v>1107</v>
      </c>
      <c r="AC279" s="37">
        <f t="shared" ref="AC279:AC342" si="283">AC261</f>
        <v>45</v>
      </c>
      <c r="AD279" s="37">
        <f>INT((INDEX([3]标准单位!$J$2:$J$201,MATCH($AC279,[3]标准单位!$A$2:$A$201,0))*AE279)/(1-AE279))</f>
        <v>0</v>
      </c>
      <c r="AE279" s="37">
        <f t="shared" si="272"/>
        <v>0</v>
      </c>
      <c r="AF279" s="83">
        <f>AG279/AG$9</f>
        <v>0.73863606453820396</v>
      </c>
      <c r="AG279" s="37">
        <f t="shared" si="264"/>
        <v>267.26666666666699</v>
      </c>
      <c r="AH279" s="37">
        <f t="array" ref="AH279">INDEX([4]Sheet1!H$2:H$36,MATCH($H279,[4]Sheet1!$A$2:$A$36,0))</f>
        <v>2</v>
      </c>
      <c r="AI279">
        <f>INDEX([4]Sheet1!T$2:T$36,MATCH($H279,[4]Sheet1!$A$2:$A$36,0))</f>
        <v>0</v>
      </c>
      <c r="AJ279">
        <f>INDEX([4]Sheet1!U$2:U$36,MATCH($H279,[4]Sheet1!$A$2:$A$36,0))</f>
        <v>7.71428571428571</v>
      </c>
      <c r="AK279">
        <f>INDEX([4]Sheet1!V$2:V$36,MATCH($H279,[4]Sheet1!$A$2:$A$36,0))</f>
        <v>0</v>
      </c>
      <c r="AL279">
        <f>INDEX([4]Sheet1!W$2:W$36,MATCH($H279,[4]Sheet1!$A$2:$A$36,0))</f>
        <v>23.3333333333333</v>
      </c>
      <c r="AM279" s="2">
        <f>INDEX([4]Sheet1!N$2:N$36,MATCH($H279,[4]Sheet1!$A$2:$A$36,0))</f>
        <v>1500</v>
      </c>
      <c r="AN279" s="2" t="str">
        <f>INDEX([4]Sheet1!O$2:O$36,MATCH($H279,[4]Sheet1!$A$2:$A$36,0))</f>
        <v/>
      </c>
    </row>
    <row r="280" spans="1:40" ht="14.25">
      <c r="A280" s="67">
        <v>2005</v>
      </c>
      <c r="B280" s="73">
        <v>7</v>
      </c>
      <c r="C280" s="78" t="str">
        <f t="shared" si="258"/>
        <v>{10217,22},{22005,26}</v>
      </c>
      <c r="D280" s="78">
        <v>300000</v>
      </c>
      <c r="E280" s="79">
        <v>49</v>
      </c>
      <c r="F280" s="78" t="str">
        <f t="shared" si="259"/>
        <v>{1,1217},{2,258},{6,138}</v>
      </c>
      <c r="G280" s="78">
        <f t="shared" si="270"/>
        <v>1</v>
      </c>
      <c r="H280" s="67" t="s">
        <v>277</v>
      </c>
      <c r="I280" s="37">
        <f t="array" ref="I280">INDEX([1]英雄界面!$I$4:$I$41,MATCH(A280,[1]英雄界面!$A$4:$A$41,0))</f>
        <v>1</v>
      </c>
      <c r="J280" s="68">
        <f t="shared" si="277"/>
        <v>2</v>
      </c>
      <c r="K280" s="37">
        <f>CHOOSE(J280,INDEX([2]勋章!$I$7:$I$24,MATCH($B280,[2]勋章!$G$7:$G$24,0)),INDEX([2]勋章!$M$7:$M$24,MATCH($B280,[2]勋章!$G$7:$G$24,0)),INDEX([2]勋章!$P$7:$P$24,MATCH($B280,[2]勋章!$G$7:$G$24,0)),INDEX([2]勋章!$S$7:$S$24,MATCH($B280,[2]勋章!$G$7:$G$24,0)))</f>
        <v>10217</v>
      </c>
      <c r="L280" s="37">
        <f t="array" ref="L280">INDEX([2]图纸掉落!$H$4:$H$38,MATCH(H280,[2]图纸掉落!$G$4:$G$38,0))</f>
        <v>22005</v>
      </c>
      <c r="M280" s="37">
        <f t="shared" ref="M280:M299" si="284">M262</f>
        <v>22</v>
      </c>
      <c r="N280" s="37">
        <f t="shared" si="280"/>
        <v>26</v>
      </c>
      <c r="O280" s="47">
        <f>INDEX([1]英雄界面!$J$4:$J$41,MATCH(A280,[1]英雄界面!$A$4:$A$41,0))/2</f>
        <v>0.75</v>
      </c>
      <c r="P280" s="37">
        <f t="shared" si="281"/>
        <v>1</v>
      </c>
      <c r="Q280" s="37">
        <f>INT(INDEX([1]等级属性!B$4:B$203,MATCH($AC280,[1]等级属性!$A$4:$A$203,0))*V280/10000)</f>
        <v>258</v>
      </c>
      <c r="R280" s="37">
        <f>INT(INDEX([1]等级属性!C$4:C$203,MATCH($AC280,[1]等级属性!$A$4:$A$203,0))*W280/10000)</f>
        <v>0</v>
      </c>
      <c r="S280" s="37">
        <f>INT(INDEX([1]等级属性!D$4:D$203,MATCH($AC280,[1]等级属性!$A$4:$A$203,0))*X280/10000)</f>
        <v>1217</v>
      </c>
      <c r="T280" s="37">
        <f>INT(INDEX([1]等级属性!E$4:E$203,MATCH($AC280,[1]等级属性!$A$4:$A$203,0))*Y280/10000)</f>
        <v>138</v>
      </c>
      <c r="U280" s="37"/>
      <c r="V280" s="37">
        <f t="array" ref="V280">INDEX(单位特点规划!D$2:D$37,MATCH($A280,单位特点规划!$A$2:$A$37,0))</f>
        <v>7000</v>
      </c>
      <c r="W280" s="37">
        <f t="array" ref="W280">INDEX(单位特点规划!E$2:E$37,MATCH($A280,单位特点规划!$A$2:$A$37,0))</f>
        <v>0</v>
      </c>
      <c r="X280" s="37">
        <f t="array" ref="X280">INDEX(单位特点规划!F$2:F$37,MATCH($A280,单位特点规划!$A$2:$A$37,0))</f>
        <v>11000</v>
      </c>
      <c r="Y280" s="37">
        <f t="array" ref="Y280">INDEX(单位特点规划!G$2:G$37,MATCH($A280,单位特点规划!$A$2:$A$37,0))</f>
        <v>5400</v>
      </c>
      <c r="Z280" s="37"/>
      <c r="AA280" s="37">
        <f t="shared" si="282"/>
        <v>1.94174757281553</v>
      </c>
      <c r="AB280" s="37">
        <f>INT(INDEX([3]进阶属性!$C$2:$C$19,MATCH(B280,[3]进阶属性!$A$2:$A$19,0))/2*AH280)</f>
        <v>1437</v>
      </c>
      <c r="AC280" s="37">
        <f t="shared" si="283"/>
        <v>50</v>
      </c>
      <c r="AD280" s="37">
        <f>INT((INDEX([3]标准单位!$J$2:$J$201,MATCH($AC280,[3]标准单位!$A$2:$A$201,0))*AE280)/(1-AE280))</f>
        <v>0</v>
      </c>
      <c r="AE280" s="37">
        <f t="shared" si="272"/>
        <v>0</v>
      </c>
      <c r="AF280" s="83">
        <f>AG280/AG$10</f>
        <v>0.73874784953735995</v>
      </c>
      <c r="AG280" s="37">
        <f t="shared" si="264"/>
        <v>302.63333333333298</v>
      </c>
      <c r="AH280" s="37">
        <f t="array" ref="AH280">INDEX([4]Sheet1!H$2:H$36,MATCH($H280,[4]Sheet1!$A$2:$A$36,0))</f>
        <v>2</v>
      </c>
      <c r="AI280">
        <f>INDEX([4]Sheet1!T$2:T$36,MATCH($H280,[4]Sheet1!$A$2:$A$36,0))</f>
        <v>0</v>
      </c>
      <c r="AJ280">
        <f>INDEX([4]Sheet1!U$2:U$36,MATCH($H280,[4]Sheet1!$A$2:$A$36,0))</f>
        <v>7.71428571428571</v>
      </c>
      <c r="AK280">
        <f>INDEX([4]Sheet1!V$2:V$36,MATCH($H280,[4]Sheet1!$A$2:$A$36,0))</f>
        <v>0</v>
      </c>
      <c r="AL280">
        <f>INDEX([4]Sheet1!W$2:W$36,MATCH($H280,[4]Sheet1!$A$2:$A$36,0))</f>
        <v>23.3333333333333</v>
      </c>
      <c r="AM280" s="2">
        <f>INDEX([4]Sheet1!N$2:N$36,MATCH($H280,[4]Sheet1!$A$2:$A$36,0))</f>
        <v>1500</v>
      </c>
      <c r="AN280" s="2" t="str">
        <f>INDEX([4]Sheet1!O$2:O$36,MATCH($H280,[4]Sheet1!$A$2:$A$36,0))</f>
        <v/>
      </c>
    </row>
    <row r="281" spans="1:40" ht="14.25">
      <c r="A281" s="67">
        <v>2005</v>
      </c>
      <c r="B281" s="73">
        <v>8</v>
      </c>
      <c r="C281" s="78" t="str">
        <f t="shared" si="258"/>
        <v>{10218,25},{22005,29}</v>
      </c>
      <c r="D281" s="78">
        <v>350000</v>
      </c>
      <c r="E281" s="79">
        <v>54</v>
      </c>
      <c r="F281" s="78" t="str">
        <f t="shared" si="259"/>
        <v>{1,1399},{2,296},{6,158}</v>
      </c>
      <c r="G281" s="78">
        <f t="shared" si="270"/>
        <v>1</v>
      </c>
      <c r="H281" s="67" t="s">
        <v>277</v>
      </c>
      <c r="I281" s="37">
        <f t="array" ref="I281">INDEX([1]英雄界面!$I$4:$I$41,MATCH(A281,[1]英雄界面!$A$4:$A$41,0))</f>
        <v>1</v>
      </c>
      <c r="J281" s="68">
        <f t="shared" si="277"/>
        <v>2</v>
      </c>
      <c r="K281" s="37">
        <f>CHOOSE(J281,INDEX([2]勋章!$I$7:$I$24,MATCH($B281,[2]勋章!$G$7:$G$24,0)),INDEX([2]勋章!$M$7:$M$24,MATCH($B281,[2]勋章!$G$7:$G$24,0)),INDEX([2]勋章!$P$7:$P$24,MATCH($B281,[2]勋章!$G$7:$G$24,0)),INDEX([2]勋章!$S$7:$S$24,MATCH($B281,[2]勋章!$G$7:$G$24,0)))</f>
        <v>10218</v>
      </c>
      <c r="L281" s="37">
        <f t="array" ref="L281">INDEX([2]图纸掉落!$H$4:$H$38,MATCH(H281,[2]图纸掉落!$G$4:$G$38,0))</f>
        <v>22005</v>
      </c>
      <c r="M281" s="37">
        <f t="shared" si="284"/>
        <v>25</v>
      </c>
      <c r="N281" s="37">
        <f t="shared" si="280"/>
        <v>29</v>
      </c>
      <c r="O281" s="47">
        <f>INDEX([1]英雄界面!$J$4:$J$41,MATCH(A281,[1]英雄界面!$A$4:$A$41,0))/2</f>
        <v>0.75</v>
      </c>
      <c r="P281" s="37">
        <f t="shared" si="281"/>
        <v>1</v>
      </c>
      <c r="Q281" s="37">
        <f>INT(INDEX([1]等级属性!B$4:B$203,MATCH($AC281,[1]等级属性!$A$4:$A$203,0))*V281/10000)</f>
        <v>296</v>
      </c>
      <c r="R281" s="37">
        <f>INT(INDEX([1]等级属性!C$4:C$203,MATCH($AC281,[1]等级属性!$A$4:$A$203,0))*W281/10000)</f>
        <v>0</v>
      </c>
      <c r="S281" s="37">
        <f>INT(INDEX([1]等级属性!D$4:D$203,MATCH($AC281,[1]等级属性!$A$4:$A$203,0))*X281/10000)</f>
        <v>1399</v>
      </c>
      <c r="T281" s="37">
        <f>INT(INDEX([1]等级属性!E$4:E$203,MATCH($AC281,[1]等级属性!$A$4:$A$203,0))*Y281/10000)</f>
        <v>158</v>
      </c>
      <c r="U281" s="37"/>
      <c r="V281" s="37">
        <f t="array" ref="V281">INDEX(单位特点规划!D$2:D$37,MATCH($A281,单位特点规划!$A$2:$A$37,0))</f>
        <v>7000</v>
      </c>
      <c r="W281" s="37">
        <f t="array" ref="W281">INDEX(单位特点规划!E$2:E$37,MATCH($A281,单位特点规划!$A$2:$A$37,0))</f>
        <v>0</v>
      </c>
      <c r="X281" s="37">
        <f t="array" ref="X281">INDEX(单位特点规划!F$2:F$37,MATCH($A281,单位特点规划!$A$2:$A$37,0))</f>
        <v>11000</v>
      </c>
      <c r="Y281" s="37">
        <f t="array" ref="Y281">INDEX(单位特点规划!G$2:G$37,MATCH($A281,单位特点规划!$A$2:$A$37,0))</f>
        <v>5400</v>
      </c>
      <c r="Z281" s="37"/>
      <c r="AA281" s="37">
        <f t="shared" si="282"/>
        <v>1.94174757281553</v>
      </c>
      <c r="AB281" s="37">
        <f>INT(INDEX([3]进阶属性!$C$2:$C$19,MATCH(B281,[3]进阶属性!$A$2:$A$19,0))/2*AH281)</f>
        <v>1866</v>
      </c>
      <c r="AC281" s="37">
        <f t="shared" si="283"/>
        <v>55</v>
      </c>
      <c r="AD281" s="37">
        <f>INT((INDEX([3]标准单位!$J$2:$J$201,MATCH($AC281,[3]标准单位!$A$2:$A$201,0))*AE281)/(1-AE281))</f>
        <v>0</v>
      </c>
      <c r="AE281" s="37">
        <f t="shared" si="272"/>
        <v>0</v>
      </c>
      <c r="AF281" s="83">
        <f>AG281/AG$11</f>
        <v>0.73850807267430096</v>
      </c>
      <c r="AG281" s="37">
        <f t="shared" si="264"/>
        <v>347.63333333333298</v>
      </c>
      <c r="AH281" s="37">
        <f t="array" ref="AH281">INDEX([4]Sheet1!H$2:H$36,MATCH($H281,[4]Sheet1!$A$2:$A$36,0))</f>
        <v>2</v>
      </c>
      <c r="AI281">
        <f>INDEX([4]Sheet1!T$2:T$36,MATCH($H281,[4]Sheet1!$A$2:$A$36,0))</f>
        <v>0</v>
      </c>
      <c r="AJ281">
        <f>INDEX([4]Sheet1!U$2:U$36,MATCH($H281,[4]Sheet1!$A$2:$A$36,0))</f>
        <v>7.71428571428571</v>
      </c>
      <c r="AK281">
        <f>INDEX([4]Sheet1!V$2:V$36,MATCH($H281,[4]Sheet1!$A$2:$A$36,0))</f>
        <v>0</v>
      </c>
      <c r="AL281">
        <f>INDEX([4]Sheet1!W$2:W$36,MATCH($H281,[4]Sheet1!$A$2:$A$36,0))</f>
        <v>23.3333333333333</v>
      </c>
      <c r="AM281" s="2">
        <f>INDEX([4]Sheet1!N$2:N$36,MATCH($H281,[4]Sheet1!$A$2:$A$36,0))</f>
        <v>1500</v>
      </c>
      <c r="AN281" s="2" t="str">
        <f>INDEX([4]Sheet1!O$2:O$36,MATCH($H281,[4]Sheet1!$A$2:$A$36,0))</f>
        <v/>
      </c>
    </row>
    <row r="282" spans="1:40" ht="14.25">
      <c r="A282" s="67">
        <v>2005</v>
      </c>
      <c r="B282" s="73">
        <v>9</v>
      </c>
      <c r="C282" s="78" t="str">
        <f t="shared" si="258"/>
        <v>{10219,27},{22005,30}</v>
      </c>
      <c r="D282" s="78">
        <v>400000</v>
      </c>
      <c r="E282" s="79">
        <v>59</v>
      </c>
      <c r="F282" s="78" t="str">
        <f t="shared" si="259"/>
        <v>{1,1580},{2,335},{6,178}</v>
      </c>
      <c r="G282" s="78">
        <f t="shared" si="270"/>
        <v>1</v>
      </c>
      <c r="H282" s="67" t="s">
        <v>277</v>
      </c>
      <c r="I282" s="37">
        <f t="array" ref="I282">INDEX([1]英雄界面!$I$4:$I$41,MATCH(A282,[1]英雄界面!$A$4:$A$41,0))</f>
        <v>1</v>
      </c>
      <c r="J282" s="68">
        <f t="shared" si="277"/>
        <v>2</v>
      </c>
      <c r="K282" s="37">
        <f>CHOOSE(J282,INDEX([2]勋章!$I$7:$I$24,MATCH($B282,[2]勋章!$G$7:$G$24,0)),INDEX([2]勋章!$M$7:$M$24,MATCH($B282,[2]勋章!$G$7:$G$24,0)),INDEX([2]勋章!$P$7:$P$24,MATCH($B282,[2]勋章!$G$7:$G$24,0)),INDEX([2]勋章!$S$7:$S$24,MATCH($B282,[2]勋章!$G$7:$G$24,0)))</f>
        <v>10219</v>
      </c>
      <c r="L282" s="37">
        <f t="array" ref="L282">INDEX([2]图纸掉落!$H$4:$H$38,MATCH(H282,[2]图纸掉落!$G$4:$G$38,0))</f>
        <v>22005</v>
      </c>
      <c r="M282" s="37">
        <f t="shared" si="284"/>
        <v>27</v>
      </c>
      <c r="N282" s="37">
        <f t="shared" si="280"/>
        <v>30</v>
      </c>
      <c r="O282" s="47">
        <f>INDEX([1]英雄界面!$J$4:$J$41,MATCH(A282,[1]英雄界面!$A$4:$A$41,0))/2</f>
        <v>0.75</v>
      </c>
      <c r="P282" s="37">
        <f t="shared" si="281"/>
        <v>1</v>
      </c>
      <c r="Q282" s="37">
        <f>INT(INDEX([1]等级属性!B$4:B$203,MATCH($AC282,[1]等级属性!$A$4:$A$203,0))*V282/10000)</f>
        <v>335</v>
      </c>
      <c r="R282" s="37">
        <f>INT(INDEX([1]等级属性!C$4:C$203,MATCH($AC282,[1]等级属性!$A$4:$A$203,0))*W282/10000)</f>
        <v>0</v>
      </c>
      <c r="S282" s="37">
        <f>INT(INDEX([1]等级属性!D$4:D$203,MATCH($AC282,[1]等级属性!$A$4:$A$203,0))*X282/10000)</f>
        <v>1580</v>
      </c>
      <c r="T282" s="37">
        <f>INT(INDEX([1]等级属性!E$4:E$203,MATCH($AC282,[1]等级属性!$A$4:$A$203,0))*Y282/10000)</f>
        <v>178</v>
      </c>
      <c r="U282" s="37"/>
      <c r="V282" s="37">
        <f t="array" ref="V282">INDEX(单位特点规划!D$2:D$37,MATCH($A282,单位特点规划!$A$2:$A$37,0))</f>
        <v>7000</v>
      </c>
      <c r="W282" s="37">
        <f t="array" ref="W282">INDEX(单位特点规划!E$2:E$37,MATCH($A282,单位特点规划!$A$2:$A$37,0))</f>
        <v>0</v>
      </c>
      <c r="X282" s="37">
        <f t="array" ref="X282">INDEX(单位特点规划!F$2:F$37,MATCH($A282,单位特点规划!$A$2:$A$37,0))</f>
        <v>11000</v>
      </c>
      <c r="Y282" s="37">
        <f t="array" ref="Y282">INDEX(单位特点规划!G$2:G$37,MATCH($A282,单位特点规划!$A$2:$A$37,0))</f>
        <v>5400</v>
      </c>
      <c r="Z282" s="37"/>
      <c r="AA282" s="37">
        <f t="shared" si="282"/>
        <v>1.94174757281553</v>
      </c>
      <c r="AB282" s="37">
        <f>INT(INDEX([3]进阶属性!$C$2:$C$19,MATCH(B282,[3]进阶属性!$A$2:$A$19,0))/2*AH282)</f>
        <v>2424</v>
      </c>
      <c r="AC282" s="37">
        <f t="shared" si="283"/>
        <v>60</v>
      </c>
      <c r="AD282" s="37">
        <f>INT((INDEX([3]标准单位!$J$2:$J$201,MATCH($AC282,[3]标准单位!$A$2:$A$201,0))*AE282)/(1-AE282))</f>
        <v>0</v>
      </c>
      <c r="AE282" s="37">
        <f t="shared" si="272"/>
        <v>0</v>
      </c>
      <c r="AF282" s="83">
        <f>AG282/AG$12</f>
        <v>0.73856402267049903</v>
      </c>
      <c r="AG282" s="37">
        <f t="shared" si="264"/>
        <v>392.8</v>
      </c>
      <c r="AH282" s="37">
        <f t="array" ref="AH282">INDEX([4]Sheet1!H$2:H$36,MATCH($H282,[4]Sheet1!$A$2:$A$36,0))</f>
        <v>2</v>
      </c>
      <c r="AI282">
        <f>INDEX([4]Sheet1!T$2:T$36,MATCH($H282,[4]Sheet1!$A$2:$A$36,0))</f>
        <v>0</v>
      </c>
      <c r="AJ282">
        <f>INDEX([4]Sheet1!U$2:U$36,MATCH($H282,[4]Sheet1!$A$2:$A$36,0))</f>
        <v>7.71428571428571</v>
      </c>
      <c r="AK282">
        <f>INDEX([4]Sheet1!V$2:V$36,MATCH($H282,[4]Sheet1!$A$2:$A$36,0))</f>
        <v>0</v>
      </c>
      <c r="AL282">
        <f>INDEX([4]Sheet1!W$2:W$36,MATCH($H282,[4]Sheet1!$A$2:$A$36,0))</f>
        <v>23.3333333333333</v>
      </c>
      <c r="AM282" s="2">
        <f>INDEX([4]Sheet1!N$2:N$36,MATCH($H282,[4]Sheet1!$A$2:$A$36,0))</f>
        <v>1500</v>
      </c>
      <c r="AN282" s="2" t="str">
        <f>INDEX([4]Sheet1!O$2:O$36,MATCH($H282,[4]Sheet1!$A$2:$A$36,0))</f>
        <v/>
      </c>
    </row>
    <row r="283" spans="1:40" ht="14.25">
      <c r="A283" s="67">
        <v>2005</v>
      </c>
      <c r="B283" s="73">
        <v>10</v>
      </c>
      <c r="C283" s="78" t="str">
        <f t="shared" si="258"/>
        <v>{10220,30},{22005,45}</v>
      </c>
      <c r="D283" s="78">
        <v>450000</v>
      </c>
      <c r="E283" s="79">
        <v>64</v>
      </c>
      <c r="F283" s="78" t="str">
        <f t="shared" si="259"/>
        <v>{1,1815},{2,385},{6,205}</v>
      </c>
      <c r="G283" s="78">
        <f t="shared" si="270"/>
        <v>1</v>
      </c>
      <c r="H283" s="67" t="s">
        <v>277</v>
      </c>
      <c r="I283" s="37">
        <f t="array" ref="I283">INDEX([1]英雄界面!$I$4:$I$41,MATCH(A283,[1]英雄界面!$A$4:$A$41,0))</f>
        <v>1</v>
      </c>
      <c r="J283" s="68">
        <f t="shared" si="277"/>
        <v>2</v>
      </c>
      <c r="K283" s="37">
        <f>CHOOSE(J283,INDEX([2]勋章!$I$7:$I$24,MATCH($B283,[2]勋章!$G$7:$G$24,0)),INDEX([2]勋章!$M$7:$M$24,MATCH($B283,[2]勋章!$G$7:$G$24,0)),INDEX([2]勋章!$P$7:$P$24,MATCH($B283,[2]勋章!$G$7:$G$24,0)),INDEX([2]勋章!$S$7:$S$24,MATCH($B283,[2]勋章!$G$7:$G$24,0)))</f>
        <v>10220</v>
      </c>
      <c r="L283" s="37">
        <f t="array" ref="L283">INDEX([2]图纸掉落!$H$4:$H$38,MATCH(H283,[2]图纸掉落!$G$4:$G$38,0))</f>
        <v>22005</v>
      </c>
      <c r="M283" s="37">
        <f t="shared" si="284"/>
        <v>30</v>
      </c>
      <c r="N283" s="37">
        <f t="shared" si="280"/>
        <v>45</v>
      </c>
      <c r="O283" s="47">
        <f>INDEX([1]英雄界面!$J$4:$J$41,MATCH(A283,[1]英雄界面!$A$4:$A$41,0))/2</f>
        <v>0.75</v>
      </c>
      <c r="P283" s="37">
        <f t="shared" si="281"/>
        <v>1</v>
      </c>
      <c r="Q283" s="37">
        <f>INT(INDEX([1]等级属性!B$4:B$203,MATCH($AC283,[1]等级属性!$A$4:$A$203,0))*V283/10000)</f>
        <v>385</v>
      </c>
      <c r="R283" s="37">
        <f>INT(INDEX([1]等级属性!C$4:C$203,MATCH($AC283,[1]等级属性!$A$4:$A$203,0))*W283/10000)</f>
        <v>0</v>
      </c>
      <c r="S283" s="37">
        <f>INT(INDEX([1]等级属性!D$4:D$203,MATCH($AC283,[1]等级属性!$A$4:$A$203,0))*X283/10000)</f>
        <v>1815</v>
      </c>
      <c r="T283" s="37">
        <f>INT(INDEX([1]等级属性!E$4:E$203,MATCH($AC283,[1]等级属性!$A$4:$A$203,0))*Y283/10000)</f>
        <v>205</v>
      </c>
      <c r="U283" s="37"/>
      <c r="V283" s="37">
        <f t="array" ref="V283">INDEX(单位特点规划!D$2:D$37,MATCH($A283,单位特点规划!$A$2:$A$37,0))</f>
        <v>7000</v>
      </c>
      <c r="W283" s="37">
        <f t="array" ref="W283">INDEX(单位特点规划!E$2:E$37,MATCH($A283,单位特点规划!$A$2:$A$37,0))</f>
        <v>0</v>
      </c>
      <c r="X283" s="37">
        <f t="array" ref="X283">INDEX(单位特点规划!F$2:F$37,MATCH($A283,单位特点规划!$A$2:$A$37,0))</f>
        <v>11000</v>
      </c>
      <c r="Y283" s="37">
        <f t="array" ref="Y283">INDEX(单位特点规划!G$2:G$37,MATCH($A283,单位特点规划!$A$2:$A$37,0))</f>
        <v>5400</v>
      </c>
      <c r="Z283" s="37"/>
      <c r="AA283" s="37">
        <f t="shared" si="282"/>
        <v>1.94174757281553</v>
      </c>
      <c r="AB283" s="37">
        <f>INT(INDEX([3]进阶属性!$C$2:$C$19,MATCH(B283,[3]进阶属性!$A$2:$A$19,0))/2*AH283)</f>
        <v>3150</v>
      </c>
      <c r="AC283" s="37">
        <f t="shared" si="283"/>
        <v>65</v>
      </c>
      <c r="AD283" s="37">
        <f>INT((INDEX([3]标准单位!$J$2:$J$201,MATCH($AC283,[3]标准单位!$A$2:$A$201,0))*AE283)/(1-AE283))</f>
        <v>0</v>
      </c>
      <c r="AE283" s="37">
        <f t="shared" si="272"/>
        <v>0</v>
      </c>
      <c r="AF283" s="83">
        <f>AG283/AG$13</f>
        <v>0.73897348334229995</v>
      </c>
      <c r="AG283" s="37">
        <f t="shared" si="264"/>
        <v>451.33333333333297</v>
      </c>
      <c r="AH283" s="37">
        <f t="array" ref="AH283">INDEX([4]Sheet1!H$2:H$36,MATCH($H283,[4]Sheet1!$A$2:$A$36,0))</f>
        <v>2</v>
      </c>
      <c r="AI283">
        <f>INDEX([4]Sheet1!T$2:T$36,MATCH($H283,[4]Sheet1!$A$2:$A$36,0))</f>
        <v>0</v>
      </c>
      <c r="AJ283">
        <f>INDEX([4]Sheet1!U$2:U$36,MATCH($H283,[4]Sheet1!$A$2:$A$36,0))</f>
        <v>7.71428571428571</v>
      </c>
      <c r="AK283">
        <f>INDEX([4]Sheet1!V$2:V$36,MATCH($H283,[4]Sheet1!$A$2:$A$36,0))</f>
        <v>0</v>
      </c>
      <c r="AL283">
        <f>INDEX([4]Sheet1!W$2:W$36,MATCH($H283,[4]Sheet1!$A$2:$A$36,0))</f>
        <v>23.3333333333333</v>
      </c>
      <c r="AM283" s="2">
        <f>INDEX([4]Sheet1!N$2:N$36,MATCH($H283,[4]Sheet1!$A$2:$A$36,0))</f>
        <v>1500</v>
      </c>
      <c r="AN283" s="2" t="str">
        <f>INDEX([4]Sheet1!O$2:O$36,MATCH($H283,[4]Sheet1!$A$2:$A$36,0))</f>
        <v/>
      </c>
    </row>
    <row r="284" spans="1:40" ht="14.25">
      <c r="A284" s="67">
        <v>2005</v>
      </c>
      <c r="B284" s="73">
        <v>11</v>
      </c>
      <c r="C284" s="78" t="str">
        <f t="shared" si="258"/>
        <v>{10221,32},{22005,61}</v>
      </c>
      <c r="D284" s="78">
        <v>500000</v>
      </c>
      <c r="E284" s="79">
        <v>69</v>
      </c>
      <c r="F284" s="78" t="str">
        <f t="shared" si="259"/>
        <v>{1,2052},{2,435},{6,232}</v>
      </c>
      <c r="G284" s="78">
        <f t="shared" si="270"/>
        <v>1</v>
      </c>
      <c r="H284" s="67" t="s">
        <v>277</v>
      </c>
      <c r="I284" s="37">
        <f t="array" ref="I284">INDEX([1]英雄界面!$I$4:$I$41,MATCH(A284,[1]英雄界面!$A$4:$A$41,0))</f>
        <v>1</v>
      </c>
      <c r="J284" s="68">
        <f t="shared" si="277"/>
        <v>2</v>
      </c>
      <c r="K284" s="37">
        <f>CHOOSE(J284,INDEX([2]勋章!$I$7:$I$24,MATCH($B284,[2]勋章!$G$7:$G$24,0)),INDEX([2]勋章!$M$7:$M$24,MATCH($B284,[2]勋章!$G$7:$G$24,0)),INDEX([2]勋章!$P$7:$P$24,MATCH($B284,[2]勋章!$G$7:$G$24,0)),INDEX([2]勋章!$S$7:$S$24,MATCH($B284,[2]勋章!$G$7:$G$24,0)))</f>
        <v>10221</v>
      </c>
      <c r="L284" s="37">
        <f t="array" ref="L284">INDEX([2]图纸掉落!$H$4:$H$38,MATCH(H284,[2]图纸掉落!$G$4:$G$38,0))</f>
        <v>22005</v>
      </c>
      <c r="M284" s="37">
        <f t="shared" si="284"/>
        <v>32</v>
      </c>
      <c r="N284" s="37">
        <f t="shared" si="280"/>
        <v>61</v>
      </c>
      <c r="O284" s="47">
        <f>INDEX([1]英雄界面!$J$4:$J$41,MATCH(A284,[1]英雄界面!$A$4:$A$41,0))/2</f>
        <v>0.75</v>
      </c>
      <c r="P284" s="37">
        <f t="shared" si="281"/>
        <v>1</v>
      </c>
      <c r="Q284" s="37">
        <f>INT(INDEX([1]等级属性!B$4:B$203,MATCH($AC284,[1]等级属性!$A$4:$A$203,0))*V284/10000)</f>
        <v>435</v>
      </c>
      <c r="R284" s="37">
        <f>INT(INDEX([1]等级属性!C$4:C$203,MATCH($AC284,[1]等级属性!$A$4:$A$203,0))*W284/10000)</f>
        <v>0</v>
      </c>
      <c r="S284" s="37">
        <f>INT(INDEX([1]等级属性!D$4:D$203,MATCH($AC284,[1]等级属性!$A$4:$A$203,0))*X284/10000)</f>
        <v>2052</v>
      </c>
      <c r="T284" s="37">
        <f>INT(INDEX([1]等级属性!E$4:E$203,MATCH($AC284,[1]等级属性!$A$4:$A$203,0))*Y284/10000)</f>
        <v>232</v>
      </c>
      <c r="U284" s="37"/>
      <c r="V284" s="37">
        <f t="array" ref="V284">INDEX(单位特点规划!D$2:D$37,MATCH($A284,单位特点规划!$A$2:$A$37,0))</f>
        <v>7000</v>
      </c>
      <c r="W284" s="37">
        <f t="array" ref="W284">INDEX(单位特点规划!E$2:E$37,MATCH($A284,单位特点规划!$A$2:$A$37,0))</f>
        <v>0</v>
      </c>
      <c r="X284" s="37">
        <f t="array" ref="X284">INDEX(单位特点规划!F$2:F$37,MATCH($A284,单位特点规划!$A$2:$A$37,0))</f>
        <v>11000</v>
      </c>
      <c r="Y284" s="37">
        <f t="array" ref="Y284">INDEX(单位特点规划!G$2:G$37,MATCH($A284,单位特点规划!$A$2:$A$37,0))</f>
        <v>5400</v>
      </c>
      <c r="Z284" s="37"/>
      <c r="AA284" s="37">
        <f t="shared" si="282"/>
        <v>1.94174757281553</v>
      </c>
      <c r="AB284" s="37">
        <f>INT(INDEX([3]进阶属性!$C$2:$C$19,MATCH(B284,[3]进阶属性!$A$2:$A$19,0))/2*AH284)</f>
        <v>4095</v>
      </c>
      <c r="AC284" s="37">
        <f t="shared" si="283"/>
        <v>70</v>
      </c>
      <c r="AD284" s="37">
        <f>INT((INDEX([3]标准单位!$J$2:$J$201,MATCH($AC284,[3]标准单位!$A$2:$A$201,0))*AE284)/(1-AE284))</f>
        <v>0</v>
      </c>
      <c r="AE284" s="37">
        <f t="shared" si="272"/>
        <v>0</v>
      </c>
      <c r="AF284" s="83">
        <f>AG284/AG$14</f>
        <v>0.738645451286435</v>
      </c>
      <c r="AG284" s="37">
        <f t="shared" si="264"/>
        <v>510.2</v>
      </c>
      <c r="AH284" s="37">
        <f t="array" ref="AH284">INDEX([4]Sheet1!H$2:H$36,MATCH($H284,[4]Sheet1!$A$2:$A$36,0))</f>
        <v>2</v>
      </c>
      <c r="AI284">
        <f>INDEX([4]Sheet1!T$2:T$36,MATCH($H284,[4]Sheet1!$A$2:$A$36,0))</f>
        <v>0</v>
      </c>
      <c r="AJ284">
        <f>INDEX([4]Sheet1!U$2:U$36,MATCH($H284,[4]Sheet1!$A$2:$A$36,0))</f>
        <v>7.71428571428571</v>
      </c>
      <c r="AK284">
        <f>INDEX([4]Sheet1!V$2:V$36,MATCH($H284,[4]Sheet1!$A$2:$A$36,0))</f>
        <v>0</v>
      </c>
      <c r="AL284">
        <f>INDEX([4]Sheet1!W$2:W$36,MATCH($H284,[4]Sheet1!$A$2:$A$36,0))</f>
        <v>23.3333333333333</v>
      </c>
      <c r="AM284" s="2">
        <f>INDEX([4]Sheet1!N$2:N$36,MATCH($H284,[4]Sheet1!$A$2:$A$36,0))</f>
        <v>1500</v>
      </c>
      <c r="AN284" s="2" t="str">
        <f>INDEX([4]Sheet1!O$2:O$36,MATCH($H284,[4]Sheet1!$A$2:$A$36,0))</f>
        <v/>
      </c>
    </row>
    <row r="285" spans="1:40" ht="14.25">
      <c r="A285" s="67">
        <v>2005</v>
      </c>
      <c r="B285" s="73">
        <v>12</v>
      </c>
      <c r="C285" s="78" t="str">
        <f t="shared" si="258"/>
        <v>{10222,35},{22005,66}</v>
      </c>
      <c r="D285" s="78">
        <v>550000</v>
      </c>
      <c r="E285" s="79">
        <v>74</v>
      </c>
      <c r="F285" s="78" t="str">
        <f t="shared" si="259"/>
        <v>{1,2359},{2,500},{6,267}</v>
      </c>
      <c r="G285" s="78">
        <f t="shared" ref="G285:G294" si="285">1</f>
        <v>1</v>
      </c>
      <c r="H285" s="67" t="s">
        <v>277</v>
      </c>
      <c r="I285" s="37">
        <f t="array" ref="I285">INDEX([1]英雄界面!$I$4:$I$41,MATCH(A285,[1]英雄界面!$A$4:$A$41,0))</f>
        <v>1</v>
      </c>
      <c r="J285" s="68">
        <f t="shared" si="277"/>
        <v>2</v>
      </c>
      <c r="K285" s="37">
        <f>CHOOSE(J285,INDEX([2]勋章!$I$7:$I$24,MATCH($B285,[2]勋章!$G$7:$G$24,0)),INDEX([2]勋章!$M$7:$M$24,MATCH($B285,[2]勋章!$G$7:$G$24,0)),INDEX([2]勋章!$P$7:$P$24,MATCH($B285,[2]勋章!$G$7:$G$24,0)),INDEX([2]勋章!$S$7:$S$24,MATCH($B285,[2]勋章!$G$7:$G$24,0)))</f>
        <v>10222</v>
      </c>
      <c r="L285" s="37">
        <f t="array" ref="L285">INDEX([2]图纸掉落!$H$4:$H$38,MATCH(H285,[2]图纸掉落!$G$4:$G$38,0))</f>
        <v>22005</v>
      </c>
      <c r="M285" s="37">
        <f t="shared" si="284"/>
        <v>35</v>
      </c>
      <c r="N285" s="37">
        <f t="shared" si="280"/>
        <v>66</v>
      </c>
      <c r="O285" s="47">
        <f>INDEX([1]英雄界面!$J$4:$J$41,MATCH(A285,[1]英雄界面!$A$4:$A$41,0))/2</f>
        <v>0.75</v>
      </c>
      <c r="P285" s="37">
        <f t="shared" si="281"/>
        <v>1</v>
      </c>
      <c r="Q285" s="37">
        <f>INT(INDEX([1]等级属性!B$4:B$203,MATCH($AC285,[1]等级属性!$A$4:$A$203,0))*V285/10000)</f>
        <v>500</v>
      </c>
      <c r="R285" s="37">
        <f>INT(INDEX([1]等级属性!C$4:C$203,MATCH($AC285,[1]等级属性!$A$4:$A$203,0))*W285/10000)</f>
        <v>0</v>
      </c>
      <c r="S285" s="37">
        <f>INT(INDEX([1]等级属性!D$4:D$203,MATCH($AC285,[1]等级属性!$A$4:$A$203,0))*X285/10000)</f>
        <v>2359</v>
      </c>
      <c r="T285" s="37">
        <f>INT(INDEX([1]等级属性!E$4:E$203,MATCH($AC285,[1]等级属性!$A$4:$A$203,0))*Y285/10000)</f>
        <v>267</v>
      </c>
      <c r="U285" s="37"/>
      <c r="V285" s="37">
        <f t="array" ref="V285">INDEX(单位特点规划!D$2:D$37,MATCH($A285,单位特点规划!$A$2:$A$37,0))</f>
        <v>7000</v>
      </c>
      <c r="W285" s="37">
        <f t="array" ref="W285">INDEX(单位特点规划!E$2:E$37,MATCH($A285,单位特点规划!$A$2:$A$37,0))</f>
        <v>0</v>
      </c>
      <c r="X285" s="37">
        <f t="array" ref="X285">INDEX(单位特点规划!F$2:F$37,MATCH($A285,单位特点规划!$A$2:$A$37,0))</f>
        <v>11000</v>
      </c>
      <c r="Y285" s="37">
        <f t="array" ref="Y285">INDEX(单位特点规划!G$2:G$37,MATCH($A285,单位特点规划!$A$2:$A$37,0))</f>
        <v>5400</v>
      </c>
      <c r="Z285" s="37"/>
      <c r="AA285" s="37">
        <f t="shared" ref="AA285" si="286">1/0.515</f>
        <v>1.94174757281553</v>
      </c>
      <c r="AB285" s="37">
        <f>INT(INDEX([3]进阶属性!$C$2:$C$19,MATCH(B285,[3]进阶属性!$A$2:$A$19,0))/2*AH285)</f>
        <v>5322</v>
      </c>
      <c r="AC285" s="37">
        <f t="shared" si="283"/>
        <v>75</v>
      </c>
      <c r="AD285" s="37">
        <f>INT((INDEX([3]标准单位!$J$2:$J$201,MATCH($AC285,[3]标准单位!$A$2:$A$201,0))*AE285)/(1-AE285))</f>
        <v>0</v>
      </c>
      <c r="AE285" s="37">
        <f t="shared" ref="AE285:AE294" si="287">0</f>
        <v>0</v>
      </c>
      <c r="AF285" s="83">
        <f>AG285/AG$15</f>
        <v>0.738839901625577</v>
      </c>
      <c r="AG285" s="37">
        <f t="shared" si="264"/>
        <v>586.53333333333296</v>
      </c>
      <c r="AH285" s="37">
        <f t="array" ref="AH285">INDEX([4]Sheet1!H$2:H$36,MATCH($H285,[4]Sheet1!$A$2:$A$36,0))</f>
        <v>2</v>
      </c>
      <c r="AI285">
        <f>INDEX([4]Sheet1!T$2:T$36,MATCH($H285,[4]Sheet1!$A$2:$A$36,0))</f>
        <v>0</v>
      </c>
      <c r="AJ285">
        <f>INDEX([4]Sheet1!U$2:U$36,MATCH($H285,[4]Sheet1!$A$2:$A$36,0))</f>
        <v>7.71428571428571</v>
      </c>
      <c r="AK285">
        <f>INDEX([4]Sheet1!V$2:V$36,MATCH($H285,[4]Sheet1!$A$2:$A$36,0))</f>
        <v>0</v>
      </c>
      <c r="AL285">
        <f>INDEX([4]Sheet1!W$2:W$36,MATCH($H285,[4]Sheet1!$A$2:$A$36,0))</f>
        <v>23.3333333333333</v>
      </c>
      <c r="AM285" s="2">
        <f>INDEX([4]Sheet1!N$2:N$36,MATCH($H285,[4]Sheet1!$A$2:$A$36,0))</f>
        <v>1500</v>
      </c>
      <c r="AN285" s="2" t="str">
        <f>INDEX([4]Sheet1!O$2:O$36,MATCH($H285,[4]Sheet1!$A$2:$A$36,0))</f>
        <v/>
      </c>
    </row>
    <row r="286" spans="1:40" ht="14.25">
      <c r="A286" s="67">
        <v>2005</v>
      </c>
      <c r="B286" s="73">
        <v>13</v>
      </c>
      <c r="C286" s="78" t="str">
        <f t="shared" si="258"/>
        <v>{10223,37},{22005,70}</v>
      </c>
      <c r="D286" s="78">
        <v>600000</v>
      </c>
      <c r="E286" s="79">
        <v>79</v>
      </c>
      <c r="F286" s="78" t="str">
        <f t="shared" si="259"/>
        <v>{1,2666},{2,565},{6,302}</v>
      </c>
      <c r="G286" s="78">
        <f t="shared" si="285"/>
        <v>1</v>
      </c>
      <c r="H286" s="67" t="s">
        <v>277</v>
      </c>
      <c r="I286" s="37">
        <f t="array" ref="I286">INDEX([1]英雄界面!$I$4:$I$41,MATCH(A286,[1]英雄界面!$A$4:$A$41,0))</f>
        <v>1</v>
      </c>
      <c r="J286" s="68">
        <f t="shared" si="277"/>
        <v>2</v>
      </c>
      <c r="K286" s="37">
        <f>CHOOSE(J286,INDEX([2]勋章!$I$7:$I$24,MATCH($B286,[2]勋章!$G$7:$G$24,0)),INDEX([2]勋章!$M$7:$M$24,MATCH($B286,[2]勋章!$G$7:$G$24,0)),INDEX([2]勋章!$P$7:$P$24,MATCH($B286,[2]勋章!$G$7:$G$24,0)),INDEX([2]勋章!$S$7:$S$24,MATCH($B286,[2]勋章!$G$7:$G$24,0)))</f>
        <v>10223</v>
      </c>
      <c r="L286" s="37">
        <f t="array" ref="L286">INDEX([2]图纸掉落!$H$4:$H$38,MATCH(H286,[2]图纸掉落!$G$4:$G$38,0))</f>
        <v>22005</v>
      </c>
      <c r="M286" s="37">
        <f t="shared" si="284"/>
        <v>37</v>
      </c>
      <c r="N286" s="37">
        <f t="shared" si="280"/>
        <v>70</v>
      </c>
      <c r="O286" s="47">
        <f>INDEX([1]英雄界面!$J$4:$J$41,MATCH(A286,[1]英雄界面!$A$4:$A$41,0))/2</f>
        <v>0.75</v>
      </c>
      <c r="P286" s="37">
        <f t="shared" si="281"/>
        <v>1</v>
      </c>
      <c r="Q286" s="37">
        <f>INT(INDEX([1]等级属性!B$4:B$203,MATCH($AC286,[1]等级属性!$A$4:$A$203,0))*V286/10000)</f>
        <v>565</v>
      </c>
      <c r="R286" s="37">
        <f>INT(INDEX([1]等级属性!C$4:C$203,MATCH($AC286,[1]等级属性!$A$4:$A$203,0))*W286/10000)</f>
        <v>0</v>
      </c>
      <c r="S286" s="37">
        <f>INT(INDEX([1]等级属性!D$4:D$203,MATCH($AC286,[1]等级属性!$A$4:$A$203,0))*X286/10000)</f>
        <v>2666</v>
      </c>
      <c r="T286" s="37">
        <f>INT(INDEX([1]等级属性!E$4:E$203,MATCH($AC286,[1]等级属性!$A$4:$A$203,0))*Y286/10000)</f>
        <v>302</v>
      </c>
      <c r="U286" s="37"/>
      <c r="V286" s="37">
        <f t="array" ref="V286">INDEX(单位特点规划!D$2:D$37,MATCH($A286,单位特点规划!$A$2:$A$37,0))</f>
        <v>7000</v>
      </c>
      <c r="W286" s="37">
        <f t="array" ref="W286">INDEX(单位特点规划!E$2:E$37,MATCH($A286,单位特点规划!$A$2:$A$37,0))</f>
        <v>0</v>
      </c>
      <c r="X286" s="37">
        <f t="array" ref="X286">INDEX(单位特点规划!F$2:F$37,MATCH($A286,单位特点规划!$A$2:$A$37,0))</f>
        <v>11000</v>
      </c>
      <c r="Y286" s="37">
        <f t="array" ref="Y286">INDEX(单位特点规划!G$2:G$37,MATCH($A286,单位特点规划!$A$2:$A$37,0))</f>
        <v>5400</v>
      </c>
      <c r="Z286" s="37"/>
      <c r="AA286" s="37">
        <f t="shared" ref="AA286:AA291" si="288">1/0.515</f>
        <v>1.94174757281553</v>
      </c>
      <c r="AB286" s="37">
        <f>INT(INDEX([3]进阶属性!$C$2:$C$19,MATCH(B286,[3]进阶属性!$A$2:$A$19,0))/2*AH286)</f>
        <v>6918</v>
      </c>
      <c r="AC286" s="37">
        <f t="shared" si="283"/>
        <v>80</v>
      </c>
      <c r="AD286" s="37">
        <f>INT((INDEX([3]标准单位!$J$2:$J$201,MATCH($AC286,[3]标准单位!$A$2:$A$201,0))*AE286)/(1-AE286))</f>
        <v>0</v>
      </c>
      <c r="AE286" s="37">
        <f t="shared" si="287"/>
        <v>0</v>
      </c>
      <c r="AF286" s="83">
        <f>AG286/AG$16</f>
        <v>0.73864456424841896</v>
      </c>
      <c r="AG286" s="37">
        <f t="shared" si="264"/>
        <v>662.86666666666702</v>
      </c>
      <c r="AH286" s="37">
        <f t="array" ref="AH286">INDEX([4]Sheet1!H$2:H$36,MATCH($H286,[4]Sheet1!$A$2:$A$36,0))</f>
        <v>2</v>
      </c>
      <c r="AI286">
        <f>INDEX([4]Sheet1!T$2:T$36,MATCH($H286,[4]Sheet1!$A$2:$A$36,0))</f>
        <v>0</v>
      </c>
      <c r="AJ286">
        <f>INDEX([4]Sheet1!U$2:U$36,MATCH($H286,[4]Sheet1!$A$2:$A$36,0))</f>
        <v>7.71428571428571</v>
      </c>
      <c r="AK286">
        <f>INDEX([4]Sheet1!V$2:V$36,MATCH($H286,[4]Sheet1!$A$2:$A$36,0))</f>
        <v>0</v>
      </c>
      <c r="AL286">
        <f>INDEX([4]Sheet1!W$2:W$36,MATCH($H286,[4]Sheet1!$A$2:$A$36,0))</f>
        <v>23.3333333333333</v>
      </c>
      <c r="AM286" s="2">
        <f>INDEX([4]Sheet1!N$2:N$36,MATCH($H286,[4]Sheet1!$A$2:$A$36,0))</f>
        <v>1500</v>
      </c>
      <c r="AN286" s="2" t="str">
        <f>INDEX([4]Sheet1!O$2:O$36,MATCH($H286,[4]Sheet1!$A$2:$A$36,0))</f>
        <v/>
      </c>
    </row>
    <row r="287" spans="1:40" ht="14.25">
      <c r="A287" s="67">
        <v>2005</v>
      </c>
      <c r="B287" s="73">
        <v>14</v>
      </c>
      <c r="C287" s="78" t="str">
        <f t="shared" si="258"/>
        <v>{10224,40},{22005,91}</v>
      </c>
      <c r="D287" s="78">
        <v>650000</v>
      </c>
      <c r="E287" s="79">
        <v>84</v>
      </c>
      <c r="F287" s="78" t="str">
        <f t="shared" si="259"/>
        <v>{1,3065},{2,650},{6,347}</v>
      </c>
      <c r="G287" s="78">
        <f t="shared" si="285"/>
        <v>1</v>
      </c>
      <c r="H287" s="67" t="s">
        <v>277</v>
      </c>
      <c r="I287" s="37">
        <f t="array" ref="I287">INDEX([1]英雄界面!$I$4:$I$41,MATCH(A287,[1]英雄界面!$A$4:$A$41,0))</f>
        <v>1</v>
      </c>
      <c r="J287" s="68">
        <f t="shared" si="277"/>
        <v>2</v>
      </c>
      <c r="K287" s="37">
        <f>CHOOSE(J287,INDEX([2]勋章!$I$7:$I$24,MATCH($B287,[2]勋章!$G$7:$G$24,0)),INDEX([2]勋章!$M$7:$M$24,MATCH($B287,[2]勋章!$G$7:$G$24,0)),INDEX([2]勋章!$P$7:$P$24,MATCH($B287,[2]勋章!$G$7:$G$24,0)),INDEX([2]勋章!$S$7:$S$24,MATCH($B287,[2]勋章!$G$7:$G$24,0)))</f>
        <v>10224</v>
      </c>
      <c r="L287" s="37">
        <f t="array" ref="L287">INDEX([2]图纸掉落!$H$4:$H$38,MATCH(H287,[2]图纸掉落!$G$4:$G$38,0))</f>
        <v>22005</v>
      </c>
      <c r="M287" s="37">
        <f t="shared" si="284"/>
        <v>40</v>
      </c>
      <c r="N287" s="37">
        <f t="shared" si="280"/>
        <v>91</v>
      </c>
      <c r="O287" s="47">
        <f>INDEX([1]英雄界面!$J$4:$J$41,MATCH(A287,[1]英雄界面!$A$4:$A$41,0))/2</f>
        <v>0.75</v>
      </c>
      <c r="P287" s="37">
        <f t="shared" si="281"/>
        <v>1</v>
      </c>
      <c r="Q287" s="37">
        <f>INT(INDEX([1]等级属性!B$4:B$203,MATCH($AC287,[1]等级属性!$A$4:$A$203,0))*V287/10000)</f>
        <v>650</v>
      </c>
      <c r="R287" s="37">
        <f>INT(INDEX([1]等级属性!C$4:C$203,MATCH($AC287,[1]等级属性!$A$4:$A$203,0))*W287/10000)</f>
        <v>0</v>
      </c>
      <c r="S287" s="37">
        <f>INT(INDEX([1]等级属性!D$4:D$203,MATCH($AC287,[1]等级属性!$A$4:$A$203,0))*X287/10000)</f>
        <v>3065</v>
      </c>
      <c r="T287" s="37">
        <f>INT(INDEX([1]等级属性!E$4:E$203,MATCH($AC287,[1]等级属性!$A$4:$A$203,0))*Y287/10000)</f>
        <v>347</v>
      </c>
      <c r="U287" s="37"/>
      <c r="V287" s="37">
        <f t="array" ref="V287">INDEX(单位特点规划!D$2:D$37,MATCH($A287,单位特点规划!$A$2:$A$37,0))</f>
        <v>7000</v>
      </c>
      <c r="W287" s="37">
        <f t="array" ref="W287">INDEX(单位特点规划!E$2:E$37,MATCH($A287,单位特点规划!$A$2:$A$37,0))</f>
        <v>0</v>
      </c>
      <c r="X287" s="37">
        <f t="array" ref="X287">INDEX(单位特点规划!F$2:F$37,MATCH($A287,单位特点规划!$A$2:$A$37,0))</f>
        <v>11000</v>
      </c>
      <c r="Y287" s="37">
        <f t="array" ref="Y287">INDEX(单位特点规划!G$2:G$37,MATCH($A287,单位特点规划!$A$2:$A$37,0))</f>
        <v>5400</v>
      </c>
      <c r="Z287" s="37"/>
      <c r="AA287" s="37">
        <f t="shared" si="288"/>
        <v>1.94174757281553</v>
      </c>
      <c r="AB287" s="37">
        <f>INT(INDEX([3]进阶属性!$C$2:$C$19,MATCH(B287,[3]进阶属性!$A$2:$A$19,0))/2*AH287)</f>
        <v>8991</v>
      </c>
      <c r="AC287" s="37">
        <f t="shared" si="283"/>
        <v>85</v>
      </c>
      <c r="AD287" s="37">
        <f>INT((INDEX([3]标准单位!$J$2:$J$201,MATCH($AC287,[3]标准单位!$A$2:$A$201,0))*AE287)/(1-AE287))</f>
        <v>0</v>
      </c>
      <c r="AE287" s="37">
        <f t="shared" si="287"/>
        <v>0</v>
      </c>
      <c r="AF287" s="83">
        <f>AG287/AG$17</f>
        <v>0.73882498476763703</v>
      </c>
      <c r="AG287" s="37">
        <f t="shared" si="264"/>
        <v>762.2</v>
      </c>
      <c r="AH287" s="37">
        <f t="array" ref="AH287">INDEX([4]Sheet1!H$2:H$36,MATCH($H287,[4]Sheet1!$A$2:$A$36,0))</f>
        <v>2</v>
      </c>
      <c r="AI287">
        <f>INDEX([4]Sheet1!T$2:T$36,MATCH($H287,[4]Sheet1!$A$2:$A$36,0))</f>
        <v>0</v>
      </c>
      <c r="AJ287">
        <f>INDEX([4]Sheet1!U$2:U$36,MATCH($H287,[4]Sheet1!$A$2:$A$36,0))</f>
        <v>7.71428571428571</v>
      </c>
      <c r="AK287">
        <f>INDEX([4]Sheet1!V$2:V$36,MATCH($H287,[4]Sheet1!$A$2:$A$36,0))</f>
        <v>0</v>
      </c>
      <c r="AL287">
        <f>INDEX([4]Sheet1!W$2:W$36,MATCH($H287,[4]Sheet1!$A$2:$A$36,0))</f>
        <v>23.3333333333333</v>
      </c>
      <c r="AM287" s="2">
        <f>INDEX([4]Sheet1!N$2:N$36,MATCH($H287,[4]Sheet1!$A$2:$A$36,0))</f>
        <v>1500</v>
      </c>
      <c r="AN287" s="2" t="str">
        <f>INDEX([4]Sheet1!O$2:O$36,MATCH($H287,[4]Sheet1!$A$2:$A$36,0))</f>
        <v/>
      </c>
    </row>
    <row r="288" spans="1:40" ht="14.25">
      <c r="A288" s="67">
        <v>2005</v>
      </c>
      <c r="B288" s="73">
        <v>15</v>
      </c>
      <c r="C288" s="78" t="str">
        <f t="shared" si="258"/>
        <v>{10225,42},{22005,95}</v>
      </c>
      <c r="D288" s="78">
        <v>700000</v>
      </c>
      <c r="E288" s="79">
        <v>89</v>
      </c>
      <c r="F288" s="78" t="str">
        <f t="shared" si="259"/>
        <v>{1,3465},{2,735},{6,393}</v>
      </c>
      <c r="G288" s="78">
        <f t="shared" si="285"/>
        <v>1</v>
      </c>
      <c r="H288" s="67" t="s">
        <v>277</v>
      </c>
      <c r="I288" s="37">
        <f t="array" ref="I288">INDEX([1]英雄界面!$I$4:$I$41,MATCH(A288,[1]英雄界面!$A$4:$A$41,0))</f>
        <v>1</v>
      </c>
      <c r="J288" s="68">
        <f t="shared" ref="J288:J297" si="289">2</f>
        <v>2</v>
      </c>
      <c r="K288" s="37">
        <f>CHOOSE(J288,INDEX([2]勋章!$I$7:$I$24,MATCH($B288,[2]勋章!$G$7:$G$24,0)),INDEX([2]勋章!$M$7:$M$24,MATCH($B288,[2]勋章!$G$7:$G$24,0)),INDEX([2]勋章!$P$7:$P$24,MATCH($B288,[2]勋章!$G$7:$G$24,0)),INDEX([2]勋章!$S$7:$S$24,MATCH($B288,[2]勋章!$G$7:$G$24,0)))</f>
        <v>10225</v>
      </c>
      <c r="L288" s="37">
        <f t="array" ref="L288">INDEX([2]图纸掉落!$H$4:$H$38,MATCH(H288,[2]图纸掉落!$G$4:$G$38,0))</f>
        <v>22005</v>
      </c>
      <c r="M288" s="37">
        <f t="shared" si="284"/>
        <v>42</v>
      </c>
      <c r="N288" s="37">
        <f t="shared" si="280"/>
        <v>95</v>
      </c>
      <c r="O288" s="47">
        <f>INDEX([1]英雄界面!$J$4:$J$41,MATCH(A288,[1]英雄界面!$A$4:$A$41,0))/2</f>
        <v>0.75</v>
      </c>
      <c r="P288" s="37">
        <f t="shared" si="281"/>
        <v>1</v>
      </c>
      <c r="Q288" s="37">
        <f>INT(INDEX([1]等级属性!B$4:B$203,MATCH($AC288,[1]等级属性!$A$4:$A$203,0))*V288/10000)</f>
        <v>735</v>
      </c>
      <c r="R288" s="37">
        <f>INT(INDEX([1]等级属性!C$4:C$203,MATCH($AC288,[1]等级属性!$A$4:$A$203,0))*W288/10000)</f>
        <v>0</v>
      </c>
      <c r="S288" s="37">
        <f>INT(INDEX([1]等级属性!D$4:D$203,MATCH($AC288,[1]等级属性!$A$4:$A$203,0))*X288/10000)</f>
        <v>3465</v>
      </c>
      <c r="T288" s="37">
        <f>INT(INDEX([1]等级属性!E$4:E$203,MATCH($AC288,[1]等级属性!$A$4:$A$203,0))*Y288/10000)</f>
        <v>393</v>
      </c>
      <c r="U288" s="37"/>
      <c r="V288" s="37">
        <f t="array" ref="V288">INDEX(单位特点规划!D$2:D$37,MATCH($A288,单位特点规划!$A$2:$A$37,0))</f>
        <v>7000</v>
      </c>
      <c r="W288" s="37">
        <f t="array" ref="W288">INDEX(单位特点规划!E$2:E$37,MATCH($A288,单位特点规划!$A$2:$A$37,0))</f>
        <v>0</v>
      </c>
      <c r="X288" s="37">
        <f t="array" ref="X288">INDEX(单位特点规划!F$2:F$37,MATCH($A288,单位特点规划!$A$2:$A$37,0))</f>
        <v>11000</v>
      </c>
      <c r="Y288" s="37">
        <f t="array" ref="Y288">INDEX(单位特点规划!G$2:G$37,MATCH($A288,单位特点规划!$A$2:$A$37,0))</f>
        <v>5400</v>
      </c>
      <c r="Z288" s="37"/>
      <c r="AA288" s="37">
        <f t="shared" si="288"/>
        <v>1.94174757281553</v>
      </c>
      <c r="AB288" s="37">
        <f>INT(INDEX([3]进阶属性!$C$2:$C$19,MATCH(B288,[3]进阶属性!$A$2:$A$19,0))/2*AH288)</f>
        <v>11688</v>
      </c>
      <c r="AC288" s="37">
        <f t="shared" si="283"/>
        <v>90</v>
      </c>
      <c r="AD288" s="37">
        <f>INT((INDEX([3]标准单位!$J$2:$J$201,MATCH($AC288,[3]标准单位!$A$2:$A$201,0))*AE288)/(1-AE288))</f>
        <v>0</v>
      </c>
      <c r="AE288" s="37">
        <f t="shared" si="287"/>
        <v>0</v>
      </c>
      <c r="AF288" s="83">
        <f>AG288/AG$18</f>
        <v>0.73881236783448601</v>
      </c>
      <c r="AG288" s="37">
        <f t="shared" si="264"/>
        <v>861.8</v>
      </c>
      <c r="AH288" s="37">
        <f t="array" ref="AH288">INDEX([4]Sheet1!H$2:H$36,MATCH($H288,[4]Sheet1!$A$2:$A$36,0))</f>
        <v>2</v>
      </c>
      <c r="AI288">
        <f>INDEX([4]Sheet1!T$2:T$36,MATCH($H288,[4]Sheet1!$A$2:$A$36,0))</f>
        <v>0</v>
      </c>
      <c r="AJ288">
        <f>INDEX([4]Sheet1!U$2:U$36,MATCH($H288,[4]Sheet1!$A$2:$A$36,0))</f>
        <v>7.71428571428571</v>
      </c>
      <c r="AK288">
        <f>INDEX([4]Sheet1!V$2:V$36,MATCH($H288,[4]Sheet1!$A$2:$A$36,0))</f>
        <v>0</v>
      </c>
      <c r="AL288">
        <f>INDEX([4]Sheet1!W$2:W$36,MATCH($H288,[4]Sheet1!$A$2:$A$36,0))</f>
        <v>23.3333333333333</v>
      </c>
      <c r="AM288" s="2">
        <f>INDEX([4]Sheet1!N$2:N$36,MATCH($H288,[4]Sheet1!$A$2:$A$36,0))</f>
        <v>1500</v>
      </c>
      <c r="AN288" s="2" t="str">
        <f>INDEX([4]Sheet1!O$2:O$36,MATCH($H288,[4]Sheet1!$A$2:$A$36,0))</f>
        <v/>
      </c>
    </row>
    <row r="289" spans="1:40" ht="14.25">
      <c r="A289" s="67">
        <v>2005</v>
      </c>
      <c r="B289" s="73">
        <v>16</v>
      </c>
      <c r="C289" s="78" t="str">
        <f t="shared" si="258"/>
        <v>{10226,45},{22005,101}</v>
      </c>
      <c r="D289" s="78">
        <v>750000</v>
      </c>
      <c r="E289" s="79">
        <v>94</v>
      </c>
      <c r="F289" s="78" t="str">
        <f t="shared" si="259"/>
        <v>{1,3983},{2,844},{6,451}</v>
      </c>
      <c r="G289" s="78">
        <f t="shared" si="285"/>
        <v>1</v>
      </c>
      <c r="H289" s="67" t="s">
        <v>277</v>
      </c>
      <c r="I289" s="37">
        <f t="array" ref="I289">INDEX([1]英雄界面!$I$4:$I$41,MATCH(A289,[1]英雄界面!$A$4:$A$41,0))</f>
        <v>1</v>
      </c>
      <c r="J289" s="68">
        <f t="shared" si="289"/>
        <v>2</v>
      </c>
      <c r="K289" s="37">
        <f>CHOOSE(J289,INDEX([2]勋章!$I$7:$I$24,MATCH($B289,[2]勋章!$G$7:$G$24,0)),INDEX([2]勋章!$M$7:$M$24,MATCH($B289,[2]勋章!$G$7:$G$24,0)),INDEX([2]勋章!$P$7:$P$24,MATCH($B289,[2]勋章!$G$7:$G$24,0)),INDEX([2]勋章!$S$7:$S$24,MATCH($B289,[2]勋章!$G$7:$G$24,0)))</f>
        <v>10226</v>
      </c>
      <c r="L289" s="37">
        <f t="array" ref="L289">INDEX([2]图纸掉落!$H$4:$H$38,MATCH(H289,[2]图纸掉落!$G$4:$G$38,0))</f>
        <v>22005</v>
      </c>
      <c r="M289" s="37">
        <f t="shared" si="284"/>
        <v>45</v>
      </c>
      <c r="N289" s="37">
        <f t="shared" si="280"/>
        <v>101</v>
      </c>
      <c r="O289" s="47">
        <f>INDEX([1]英雄界面!$J$4:$J$41,MATCH(A289,[1]英雄界面!$A$4:$A$41,0))/2</f>
        <v>0.75</v>
      </c>
      <c r="P289" s="37">
        <f t="shared" si="281"/>
        <v>1</v>
      </c>
      <c r="Q289" s="37">
        <f>INT(INDEX([1]等级属性!B$4:B$203,MATCH($AC289,[1]等级属性!$A$4:$A$203,0))*V289/10000)</f>
        <v>844</v>
      </c>
      <c r="R289" s="37">
        <f>INT(INDEX([1]等级属性!C$4:C$203,MATCH($AC289,[1]等级属性!$A$4:$A$203,0))*W289/10000)</f>
        <v>0</v>
      </c>
      <c r="S289" s="37">
        <f>INT(INDEX([1]等级属性!D$4:D$203,MATCH($AC289,[1]等级属性!$A$4:$A$203,0))*X289/10000)</f>
        <v>3983</v>
      </c>
      <c r="T289" s="37">
        <f>INT(INDEX([1]等级属性!E$4:E$203,MATCH($AC289,[1]等级属性!$A$4:$A$203,0))*Y289/10000)</f>
        <v>451</v>
      </c>
      <c r="U289" s="37"/>
      <c r="V289" s="37">
        <f t="array" ref="V289">INDEX(单位特点规划!D$2:D$37,MATCH($A289,单位特点规划!$A$2:$A$37,0))</f>
        <v>7000</v>
      </c>
      <c r="W289" s="37">
        <f t="array" ref="W289">INDEX(单位特点规划!E$2:E$37,MATCH($A289,单位特点规划!$A$2:$A$37,0))</f>
        <v>0</v>
      </c>
      <c r="X289" s="37">
        <f t="array" ref="X289">INDEX(单位特点规划!F$2:F$37,MATCH($A289,单位特点规划!$A$2:$A$37,0))</f>
        <v>11000</v>
      </c>
      <c r="Y289" s="37">
        <f t="array" ref="Y289">INDEX(单位特点规划!G$2:G$37,MATCH($A289,单位特点规划!$A$2:$A$37,0))</f>
        <v>5400</v>
      </c>
      <c r="Z289" s="37"/>
      <c r="AA289" s="37">
        <f t="shared" si="288"/>
        <v>1.94174757281553</v>
      </c>
      <c r="AB289" s="37">
        <f>INT(INDEX([3]进阶属性!$C$2:$C$19,MATCH(B289,[3]进阶属性!$A$2:$A$19,0))/2*AH289)</f>
        <v>15192</v>
      </c>
      <c r="AC289" s="37">
        <f t="shared" si="283"/>
        <v>95</v>
      </c>
      <c r="AD289" s="37">
        <f>INT((INDEX([3]标准单位!$J$2:$J$201,MATCH($AC289,[3]标准单位!$A$2:$A$201,0))*AE289)/(1-AE289))</f>
        <v>0</v>
      </c>
      <c r="AE289" s="37">
        <f t="shared" si="287"/>
        <v>0</v>
      </c>
      <c r="AF289" s="83">
        <f>AG289/AG$19</f>
        <v>0.73868209702226795</v>
      </c>
      <c r="AG289" s="37">
        <f t="shared" si="264"/>
        <v>990.26666666666699</v>
      </c>
      <c r="AH289" s="37">
        <f t="array" ref="AH289">INDEX([4]Sheet1!H$2:H$36,MATCH($H289,[4]Sheet1!$A$2:$A$36,0))</f>
        <v>2</v>
      </c>
      <c r="AI289">
        <f>INDEX([4]Sheet1!T$2:T$36,MATCH($H289,[4]Sheet1!$A$2:$A$36,0))</f>
        <v>0</v>
      </c>
      <c r="AJ289">
        <f>INDEX([4]Sheet1!U$2:U$36,MATCH($H289,[4]Sheet1!$A$2:$A$36,0))</f>
        <v>7.71428571428571</v>
      </c>
      <c r="AK289">
        <f>INDEX([4]Sheet1!V$2:V$36,MATCH($H289,[4]Sheet1!$A$2:$A$36,0))</f>
        <v>0</v>
      </c>
      <c r="AL289">
        <f>INDEX([4]Sheet1!W$2:W$36,MATCH($H289,[4]Sheet1!$A$2:$A$36,0))</f>
        <v>23.3333333333333</v>
      </c>
      <c r="AM289" s="2">
        <f>INDEX([4]Sheet1!N$2:N$36,MATCH($H289,[4]Sheet1!$A$2:$A$36,0))</f>
        <v>1500</v>
      </c>
      <c r="AN289" s="2" t="str">
        <f>INDEX([4]Sheet1!O$2:O$36,MATCH($H289,[4]Sheet1!$A$2:$A$36,0))</f>
        <v/>
      </c>
    </row>
    <row r="290" spans="1:40" ht="14.25">
      <c r="A290" s="67">
        <v>2005</v>
      </c>
      <c r="B290" s="73">
        <v>17</v>
      </c>
      <c r="C290" s="78" t="str">
        <f t="shared" si="258"/>
        <v>{10227,47},{22005,105}</v>
      </c>
      <c r="D290" s="78">
        <v>800000</v>
      </c>
      <c r="E290" s="79">
        <v>99</v>
      </c>
      <c r="F290" s="78" t="str">
        <f t="shared" si="259"/>
        <v>{1,4504},{2,955},{6,511}</v>
      </c>
      <c r="G290" s="78">
        <f t="shared" si="285"/>
        <v>1</v>
      </c>
      <c r="H290" s="67" t="s">
        <v>277</v>
      </c>
      <c r="I290" s="37">
        <f t="array" ref="I290">INDEX([1]英雄界面!$I$4:$I$41,MATCH(A290,[1]英雄界面!$A$4:$A$41,0))</f>
        <v>1</v>
      </c>
      <c r="J290" s="68">
        <f t="shared" si="289"/>
        <v>2</v>
      </c>
      <c r="K290" s="37">
        <f>CHOOSE(J290,INDEX([2]勋章!$I$7:$I$24,MATCH($B290,[2]勋章!$G$7:$G$24,0)),INDEX([2]勋章!$M$7:$M$24,MATCH($B290,[2]勋章!$G$7:$G$24,0)),INDEX([2]勋章!$P$7:$P$24,MATCH($B290,[2]勋章!$G$7:$G$24,0)),INDEX([2]勋章!$S$7:$S$24,MATCH($B290,[2]勋章!$G$7:$G$24,0)))</f>
        <v>10227</v>
      </c>
      <c r="L290" s="37">
        <f t="array" ref="L290">INDEX([2]图纸掉落!$H$4:$H$38,MATCH(H290,[2]图纸掉落!$G$4:$G$38,0))</f>
        <v>22005</v>
      </c>
      <c r="M290" s="37">
        <f t="shared" si="284"/>
        <v>47</v>
      </c>
      <c r="N290" s="37">
        <f t="shared" si="280"/>
        <v>105</v>
      </c>
      <c r="O290" s="47">
        <f>INDEX([1]英雄界面!$J$4:$J$41,MATCH(A290,[1]英雄界面!$A$4:$A$41,0))/2</f>
        <v>0.75</v>
      </c>
      <c r="P290" s="37">
        <f t="shared" si="281"/>
        <v>1</v>
      </c>
      <c r="Q290" s="37">
        <f>INT(INDEX([1]等级属性!B$4:B$203,MATCH($AC290,[1]等级属性!$A$4:$A$203,0))*V290/10000)</f>
        <v>955</v>
      </c>
      <c r="R290" s="37">
        <f>INT(INDEX([1]等级属性!C$4:C$203,MATCH($AC290,[1]等级属性!$A$4:$A$203,0))*W290/10000)</f>
        <v>0</v>
      </c>
      <c r="S290" s="37">
        <f>INT(INDEX([1]等级属性!D$4:D$203,MATCH($AC290,[1]等级属性!$A$4:$A$203,0))*X290/10000)</f>
        <v>4504</v>
      </c>
      <c r="T290" s="37">
        <f>INT(INDEX([1]等级属性!E$4:E$203,MATCH($AC290,[1]等级属性!$A$4:$A$203,0))*Y290/10000)</f>
        <v>511</v>
      </c>
      <c r="U290" s="37"/>
      <c r="V290" s="37">
        <f t="array" ref="V290">INDEX(单位特点规划!D$2:D$37,MATCH($A290,单位特点规划!$A$2:$A$37,0))</f>
        <v>7000</v>
      </c>
      <c r="W290" s="37">
        <f t="array" ref="W290">INDEX(单位特点规划!E$2:E$37,MATCH($A290,单位特点规划!$A$2:$A$37,0))</f>
        <v>0</v>
      </c>
      <c r="X290" s="37">
        <f t="array" ref="X290">INDEX(单位特点规划!F$2:F$37,MATCH($A290,单位特点规划!$A$2:$A$37,0))</f>
        <v>11000</v>
      </c>
      <c r="Y290" s="37">
        <f t="array" ref="Y290">INDEX(单位特点规划!G$2:G$37,MATCH($A290,单位特点规划!$A$2:$A$37,0))</f>
        <v>5400</v>
      </c>
      <c r="Z290" s="37"/>
      <c r="AA290" s="37">
        <f t="shared" si="288"/>
        <v>1.94174757281553</v>
      </c>
      <c r="AB290" s="37">
        <f>INT(INDEX([3]进阶属性!$C$2:$C$19,MATCH(B290,[3]进阶属性!$A$2:$A$19,0))/2*AH290)</f>
        <v>19749</v>
      </c>
      <c r="AC290" s="37">
        <f t="shared" si="283"/>
        <v>100</v>
      </c>
      <c r="AD290" s="37">
        <f>INT((INDEX([3]标准单位!$J$2:$J$201,MATCH($AC290,[3]标准单位!$A$2:$A$201,0))*AE290)/(1-AE290))</f>
        <v>0</v>
      </c>
      <c r="AE290" s="37">
        <f t="shared" si="287"/>
        <v>0</v>
      </c>
      <c r="AF290" s="83">
        <f>AG290/AG$20</f>
        <v>0.73873390052479304</v>
      </c>
      <c r="AG290" s="37">
        <f t="shared" si="264"/>
        <v>1120.0999999999999</v>
      </c>
      <c r="AH290" s="37">
        <f t="array" ref="AH290">INDEX([4]Sheet1!H$2:H$36,MATCH($H290,[4]Sheet1!$A$2:$A$36,0))</f>
        <v>2</v>
      </c>
      <c r="AI290">
        <f>INDEX([4]Sheet1!T$2:T$36,MATCH($H290,[4]Sheet1!$A$2:$A$36,0))</f>
        <v>0</v>
      </c>
      <c r="AJ290">
        <f>INDEX([4]Sheet1!U$2:U$36,MATCH($H290,[4]Sheet1!$A$2:$A$36,0))</f>
        <v>7.71428571428571</v>
      </c>
      <c r="AK290">
        <f>INDEX([4]Sheet1!V$2:V$36,MATCH($H290,[4]Sheet1!$A$2:$A$36,0))</f>
        <v>0</v>
      </c>
      <c r="AL290">
        <f>INDEX([4]Sheet1!W$2:W$36,MATCH($H290,[4]Sheet1!$A$2:$A$36,0))</f>
        <v>23.3333333333333</v>
      </c>
      <c r="AM290" s="2">
        <f>INDEX([4]Sheet1!N$2:N$36,MATCH($H290,[4]Sheet1!$A$2:$A$36,0))</f>
        <v>1500</v>
      </c>
      <c r="AN290" s="2" t="str">
        <f>INDEX([4]Sheet1!O$2:O$36,MATCH($H290,[4]Sheet1!$A$2:$A$36,0))</f>
        <v/>
      </c>
    </row>
    <row r="291" spans="1:40" ht="14.25">
      <c r="A291" s="67">
        <v>2005</v>
      </c>
      <c r="B291" s="73">
        <v>18</v>
      </c>
      <c r="C291" s="78" t="str">
        <f t="shared" si="258"/>
        <v>{10228,50},{22005,112}</v>
      </c>
      <c r="D291" s="78">
        <v>800000</v>
      </c>
      <c r="E291" s="79">
        <v>104</v>
      </c>
      <c r="F291" s="78" t="str">
        <f t="shared" si="259"/>
        <v>{1,5177},{2,1098},{6,588}</v>
      </c>
      <c r="G291" s="78">
        <f t="shared" si="285"/>
        <v>1</v>
      </c>
      <c r="H291" s="67" t="s">
        <v>277</v>
      </c>
      <c r="I291" s="37">
        <f t="array" ref="I291">INDEX([1]英雄界面!$I$4:$I$41,MATCH(A291,[1]英雄界面!$A$4:$A$41,0))</f>
        <v>1</v>
      </c>
      <c r="J291" s="68">
        <f t="shared" si="289"/>
        <v>2</v>
      </c>
      <c r="K291" s="37">
        <f>CHOOSE(J291,INDEX([2]勋章!$I$7:$I$24,MATCH($B291,[2]勋章!$G$7:$G$24,0)),INDEX([2]勋章!$M$7:$M$24,MATCH($B291,[2]勋章!$G$7:$G$24,0)),INDEX([2]勋章!$P$7:$P$24,MATCH($B291,[2]勋章!$G$7:$G$24,0)),INDEX([2]勋章!$S$7:$S$24,MATCH($B291,[2]勋章!$G$7:$G$24,0)))</f>
        <v>10228</v>
      </c>
      <c r="L291" s="37">
        <f t="array" ref="L291">INDEX([2]图纸掉落!$H$4:$H$38,MATCH(H291,[2]图纸掉落!$G$4:$G$38,0))</f>
        <v>22005</v>
      </c>
      <c r="M291" s="37">
        <f t="shared" si="284"/>
        <v>50</v>
      </c>
      <c r="N291" s="37">
        <f t="shared" si="280"/>
        <v>112</v>
      </c>
      <c r="O291" s="47">
        <f>INDEX([1]英雄界面!$J$4:$J$41,MATCH(A291,[1]英雄界面!$A$4:$A$41,0))/2</f>
        <v>0.75</v>
      </c>
      <c r="P291" s="37">
        <f t="shared" si="281"/>
        <v>1</v>
      </c>
      <c r="Q291" s="37">
        <f>INT(INDEX([1]等级属性!B$4:B$203,MATCH($AC291,[1]等级属性!$A$4:$A$203,0))*V291/10000)</f>
        <v>1098</v>
      </c>
      <c r="R291" s="37">
        <f>INT(INDEX([1]等级属性!C$4:C$203,MATCH($AC291,[1]等级属性!$A$4:$A$203,0))*W291/10000)</f>
        <v>0</v>
      </c>
      <c r="S291" s="37">
        <f>INT(INDEX([1]等级属性!D$4:D$203,MATCH($AC291,[1]等级属性!$A$4:$A$203,0))*X291/10000)</f>
        <v>5177</v>
      </c>
      <c r="T291" s="37">
        <f>INT(INDEX([1]等级属性!E$4:E$203,MATCH($AC291,[1]等级属性!$A$4:$A$203,0))*Y291/10000)</f>
        <v>588</v>
      </c>
      <c r="U291" s="37"/>
      <c r="V291" s="37">
        <f t="array" ref="V291">INDEX(单位特点规划!D$2:D$37,MATCH($A291,单位特点规划!$A$2:$A$37,0))</f>
        <v>7000</v>
      </c>
      <c r="W291" s="37">
        <f t="array" ref="W291">INDEX(单位特点规划!E$2:E$37,MATCH($A291,单位特点规划!$A$2:$A$37,0))</f>
        <v>0</v>
      </c>
      <c r="X291" s="37">
        <f t="array" ref="X291">INDEX(单位特点规划!F$2:F$37,MATCH($A291,单位特点规划!$A$2:$A$37,0))</f>
        <v>11000</v>
      </c>
      <c r="Y291" s="37">
        <f t="array" ref="Y291">INDEX(单位特点规划!G$2:G$37,MATCH($A291,单位特点规划!$A$2:$A$37,0))</f>
        <v>5400</v>
      </c>
      <c r="Z291" s="37"/>
      <c r="AA291" s="37">
        <f t="shared" si="288"/>
        <v>1.94174757281553</v>
      </c>
      <c r="AB291" s="37">
        <f>INT(INDEX([3]进阶属性!$C$2:$C$19,MATCH(B291,[3]进阶属性!$A$2:$A$19,0))/2*AH291)</f>
        <v>25671</v>
      </c>
      <c r="AC291" s="37">
        <f t="shared" si="283"/>
        <v>105</v>
      </c>
      <c r="AD291" s="37">
        <f>INT((INDEX([3]标准单位!$J$2:$J$201,MATCH($AC291,[3]标准单位!$A$2:$A$201,0))*AE291)/(1-AE291))</f>
        <v>0</v>
      </c>
      <c r="AE291" s="37">
        <f t="shared" si="287"/>
        <v>0</v>
      </c>
      <c r="AF291" s="83">
        <f>AG291/AG$21</f>
        <v>0.73878784401476505</v>
      </c>
      <c r="AG291" s="37">
        <f t="shared" si="264"/>
        <v>1287.63333333333</v>
      </c>
      <c r="AH291" s="37">
        <f t="array" ref="AH291">INDEX([4]Sheet1!H$2:H$36,MATCH($H291,[4]Sheet1!$A$2:$A$36,0))</f>
        <v>2</v>
      </c>
      <c r="AI291">
        <f>INDEX([4]Sheet1!T$2:T$36,MATCH($H291,[4]Sheet1!$A$2:$A$36,0))</f>
        <v>0</v>
      </c>
      <c r="AJ291">
        <f>INDEX([4]Sheet1!U$2:U$36,MATCH($H291,[4]Sheet1!$A$2:$A$36,0))</f>
        <v>7.71428571428571</v>
      </c>
      <c r="AK291">
        <f>INDEX([4]Sheet1!V$2:V$36,MATCH($H291,[4]Sheet1!$A$2:$A$36,0))</f>
        <v>0</v>
      </c>
      <c r="AL291">
        <f>INDEX([4]Sheet1!W$2:W$36,MATCH($H291,[4]Sheet1!$A$2:$A$36,0))</f>
        <v>23.3333333333333</v>
      </c>
      <c r="AM291" s="2">
        <f>INDEX([4]Sheet1!N$2:N$36,MATCH($H291,[4]Sheet1!$A$2:$A$36,0))</f>
        <v>1500</v>
      </c>
      <c r="AN291" s="2" t="str">
        <f>INDEX([4]Sheet1!O$2:O$36,MATCH($H291,[4]Sheet1!$A$2:$A$36,0))</f>
        <v/>
      </c>
    </row>
    <row r="292" spans="1:40" ht="14.25">
      <c r="A292" s="11">
        <v>2006</v>
      </c>
      <c r="B292" s="78">
        <v>1</v>
      </c>
      <c r="C292" s="78" t="str">
        <f t="shared" si="258"/>
        <v>{10211,1},{22006,2}</v>
      </c>
      <c r="D292" s="78">
        <v>1000</v>
      </c>
      <c r="E292" s="79">
        <v>11</v>
      </c>
      <c r="F292" s="78" t="str">
        <f t="shared" si="259"/>
        <v>{1,1172},{2,1352},{6,142}</v>
      </c>
      <c r="G292" s="78">
        <f t="shared" si="285"/>
        <v>1</v>
      </c>
      <c r="H292" s="11" t="s">
        <v>284</v>
      </c>
      <c r="I292" s="37">
        <f t="array" ref="I292">INDEX([1]英雄界面!$I$4:$I$41,MATCH(A292,[1]英雄界面!$A$4:$A$41,0))</f>
        <v>75</v>
      </c>
      <c r="J292" s="68">
        <f t="shared" si="289"/>
        <v>2</v>
      </c>
      <c r="K292" s="37">
        <f>CHOOSE(J292,INDEX([2]勋章!$I$7:$I$24,MATCH($B292,[2]勋章!$G$7:$G$24,0)),INDEX([2]勋章!$M$7:$M$24,MATCH($B292,[2]勋章!$G$7:$G$24,0)),INDEX([2]勋章!$P$7:$P$24,MATCH($B292,[2]勋章!$G$7:$G$24,0)),INDEX([2]勋章!$S$7:$S$24,MATCH($B292,[2]勋章!$G$7:$G$24,0)))</f>
        <v>10211</v>
      </c>
      <c r="L292" s="37">
        <f t="array" ref="L292">INDEX([2]图纸掉落!$H$4:$H$38,MATCH(H292,[2]图纸掉落!$G$4:$G$38,0))</f>
        <v>22006</v>
      </c>
      <c r="M292" s="37">
        <f t="shared" si="284"/>
        <v>1</v>
      </c>
      <c r="N292" s="37">
        <f t="shared" si="280"/>
        <v>2</v>
      </c>
      <c r="O292" s="47">
        <f>INDEX([1]英雄界面!$J$4:$J$41,MATCH(A292,[1]英雄界面!$A$4:$A$41,0))/2</f>
        <v>2</v>
      </c>
      <c r="P292" s="37">
        <f t="shared" si="281"/>
        <v>1.6</v>
      </c>
      <c r="Q292" s="37">
        <f>INT(INDEX([1]等级属性!B$4:B$203,MATCH($AC292,[1]等级属性!$A$4:$A$203,0))*V292/10000)</f>
        <v>845</v>
      </c>
      <c r="R292" s="37">
        <f>INT(INDEX([1]等级属性!C$4:C$203,MATCH($AC292,[1]等级属性!$A$4:$A$203,0))*W292/10000)</f>
        <v>0</v>
      </c>
      <c r="S292" s="37">
        <f>INT(INDEX([1]等级属性!D$4:D$203,MATCH($AC292,[1]等级属性!$A$4:$A$203,0))*X292/10000)</f>
        <v>733</v>
      </c>
      <c r="T292" s="37">
        <f>INT(INDEX([1]等级属性!E$4:E$203,MATCH($AC292,[1]等级属性!$A$4:$A$203,0))*Y292/10000)</f>
        <v>89</v>
      </c>
      <c r="U292" s="37"/>
      <c r="V292" s="37">
        <f t="array" ref="V292">INDEX(单位特点规划!D$2:D$37,MATCH($A292,单位特点规划!$A$2:$A$37,0))</f>
        <v>65000</v>
      </c>
      <c r="W292" s="37">
        <f t="array" ref="W292">INDEX(单位特点规划!E$2:E$37,MATCH($A292,单位特点规划!$A$2:$A$37,0))</f>
        <v>0</v>
      </c>
      <c r="X292" s="37">
        <f t="array" ref="X292">INDEX(单位特点规划!F$2:F$37,MATCH($A292,单位特点规划!$A$2:$A$37,0))</f>
        <v>18800</v>
      </c>
      <c r="Y292" s="37">
        <f t="array" ref="Y292">INDEX(单位特点规划!G$2:G$37,MATCH($A292,单位特点规划!$A$2:$A$37,0))</f>
        <v>10100</v>
      </c>
      <c r="Z292" s="37"/>
      <c r="AA292" s="37">
        <f>1/0.98</f>
        <v>1.0204081632653099</v>
      </c>
      <c r="AB292" s="37">
        <f>INT(INDEX([3]进阶属性!$C$2:$C$19,MATCH(B292,[3]进阶属性!$A$2:$A$19,0))/2*AH292)</f>
        <v>450</v>
      </c>
      <c r="AC292" s="37">
        <f t="shared" si="283"/>
        <v>10</v>
      </c>
      <c r="AD292" s="37">
        <f>INT((INDEX([3]标准单位!$J$2:$J$201,MATCH($AC292,[3]标准单位!$A$2:$A$201,0))*AE292)/(1-AE292))</f>
        <v>0</v>
      </c>
      <c r="AE292" s="37">
        <f t="shared" si="287"/>
        <v>0</v>
      </c>
      <c r="AF292" s="83">
        <f>AG292/AG$4</f>
        <v>0.91244819052658299</v>
      </c>
      <c r="AG292" s="37">
        <f t="shared" si="264"/>
        <v>131.388194444444</v>
      </c>
      <c r="AH292" s="37">
        <f t="array" ref="AH292">INDEX([4]Sheet1!H$2:H$36,MATCH($H292,[4]Sheet1!$A$2:$A$36,0))</f>
        <v>3</v>
      </c>
      <c r="AI292">
        <f>INDEX([4]Sheet1!T$2:T$36,MATCH($H292,[4]Sheet1!$A$2:$A$36,0))</f>
        <v>0</v>
      </c>
      <c r="AJ292">
        <f>INDEX([4]Sheet1!U$2:U$36,MATCH($H292,[4]Sheet1!$A$2:$A$36,0))</f>
        <v>12.8</v>
      </c>
      <c r="AK292">
        <f>INDEX([4]Sheet1!V$2:V$36,MATCH($H292,[4]Sheet1!$A$2:$A$36,0))</f>
        <v>0</v>
      </c>
      <c r="AL292">
        <f>INDEX([4]Sheet1!W$2:W$36,MATCH($H292,[4]Sheet1!$A$2:$A$36,0))</f>
        <v>31.25</v>
      </c>
      <c r="AM292" s="2">
        <f>INDEX([4]Sheet1!N$2:N$36,MATCH($H292,[4]Sheet1!$A$2:$A$36,0))</f>
        <v>6400</v>
      </c>
      <c r="AN292" s="2" t="str">
        <f>INDEX([4]Sheet1!O$2:O$36,MATCH($H292,[4]Sheet1!$A$2:$A$36,0))</f>
        <v/>
      </c>
    </row>
    <row r="293" spans="1:40" ht="14.25">
      <c r="A293" s="11">
        <v>2006</v>
      </c>
      <c r="B293" s="78">
        <v>2</v>
      </c>
      <c r="C293" s="78" t="str">
        <f t="shared" si="258"/>
        <v>{10212,5},{22006,5}</v>
      </c>
      <c r="D293" s="78">
        <v>5000</v>
      </c>
      <c r="E293" s="79">
        <v>18</v>
      </c>
      <c r="F293" s="78" t="str">
        <f t="shared" si="259"/>
        <v>{1,1429},{2,1647},{6,175}</v>
      </c>
      <c r="G293" s="78">
        <f t="shared" si="285"/>
        <v>1</v>
      </c>
      <c r="H293" s="11" t="s">
        <v>284</v>
      </c>
      <c r="I293" s="37">
        <f t="array" ref="I293">INDEX([1]英雄界面!$I$4:$I$41,MATCH(A293,[1]英雄界面!$A$4:$A$41,0))</f>
        <v>75</v>
      </c>
      <c r="J293" s="68">
        <f t="shared" si="289"/>
        <v>2</v>
      </c>
      <c r="K293" s="37">
        <f>CHOOSE(J293,INDEX([2]勋章!$I$7:$I$24,MATCH($B293,[2]勋章!$G$7:$G$24,0)),INDEX([2]勋章!$M$7:$M$24,MATCH($B293,[2]勋章!$G$7:$G$24,0)),INDEX([2]勋章!$P$7:$P$24,MATCH($B293,[2]勋章!$G$7:$G$24,0)),INDEX([2]勋章!$S$7:$S$24,MATCH($B293,[2]勋章!$G$7:$G$24,0)))</f>
        <v>10212</v>
      </c>
      <c r="L293" s="37">
        <f t="array" ref="L293">INDEX([2]图纸掉落!$H$4:$H$38,MATCH(H293,[2]图纸掉落!$G$4:$G$38,0))</f>
        <v>22006</v>
      </c>
      <c r="M293" s="37">
        <f t="shared" si="284"/>
        <v>5</v>
      </c>
      <c r="N293" s="37">
        <f t="shared" si="280"/>
        <v>5</v>
      </c>
      <c r="O293" s="47">
        <f>INDEX([1]英雄界面!$J$4:$J$41,MATCH(A293,[1]英雄界面!$A$4:$A$41,0))/2</f>
        <v>2</v>
      </c>
      <c r="P293" s="37">
        <f t="shared" si="281"/>
        <v>1.5</v>
      </c>
      <c r="Q293" s="37">
        <f>INT(INDEX([1]等级属性!B$4:B$203,MATCH($AC293,[1]等级属性!$A$4:$A$203,0))*V293/10000)</f>
        <v>1098</v>
      </c>
      <c r="R293" s="37">
        <f>INT(INDEX([1]等级属性!C$4:C$203,MATCH($AC293,[1]等级属性!$A$4:$A$203,0))*W293/10000)</f>
        <v>0</v>
      </c>
      <c r="S293" s="37">
        <f>INT(INDEX([1]等级属性!D$4:D$203,MATCH($AC293,[1]等级属性!$A$4:$A$203,0))*X293/10000)</f>
        <v>953</v>
      </c>
      <c r="T293" s="37">
        <f>INT(INDEX([1]等级属性!E$4:E$203,MATCH($AC293,[1]等级属性!$A$4:$A$203,0))*Y293/10000)</f>
        <v>117</v>
      </c>
      <c r="U293" s="37"/>
      <c r="V293" s="37">
        <f t="array" ref="V293">INDEX(单位特点规划!D$2:D$37,MATCH($A293,单位特点规划!$A$2:$A$37,0))</f>
        <v>65000</v>
      </c>
      <c r="W293" s="37">
        <f t="array" ref="W293">INDEX(单位特点规划!E$2:E$37,MATCH($A293,单位特点规划!$A$2:$A$37,0))</f>
        <v>0</v>
      </c>
      <c r="X293" s="37">
        <f t="array" ref="X293">INDEX(单位特点规划!F$2:F$37,MATCH($A293,单位特点规划!$A$2:$A$37,0))</f>
        <v>18800</v>
      </c>
      <c r="Y293" s="37">
        <f t="array" ref="Y293">INDEX(单位特点规划!G$2:G$37,MATCH($A293,单位特点规划!$A$2:$A$37,0))</f>
        <v>10100</v>
      </c>
      <c r="Z293" s="37"/>
      <c r="AA293" s="37">
        <f t="shared" ref="AA293" si="290">1/0.98</f>
        <v>1.0204081632653099</v>
      </c>
      <c r="AB293" s="37">
        <f>INT(INDEX([3]进阶属性!$C$2:$C$19,MATCH(B293,[3]进阶属性!$A$2:$A$19,0))/2*AH293)</f>
        <v>585</v>
      </c>
      <c r="AC293" s="37">
        <f t="shared" si="283"/>
        <v>20</v>
      </c>
      <c r="AD293" s="37">
        <f>INT((INDEX([3]标准单位!$J$2:$J$201,MATCH($AC293,[3]标准单位!$A$2:$A$201,0))*AE293)/(1-AE293))</f>
        <v>0</v>
      </c>
      <c r="AE293" s="37">
        <f t="shared" si="287"/>
        <v>0</v>
      </c>
      <c r="AF293" s="83">
        <f>AG293/AG$5</f>
        <v>0.91263871580321598</v>
      </c>
      <c r="AG293" s="37">
        <f t="shared" si="264"/>
        <v>170.87638888888901</v>
      </c>
      <c r="AH293" s="37">
        <f t="array" ref="AH293">INDEX([4]Sheet1!H$2:H$36,MATCH($H293,[4]Sheet1!$A$2:$A$36,0))</f>
        <v>3</v>
      </c>
      <c r="AI293">
        <f>INDEX([4]Sheet1!T$2:T$36,MATCH($H293,[4]Sheet1!$A$2:$A$36,0))</f>
        <v>0</v>
      </c>
      <c r="AJ293">
        <f>INDEX([4]Sheet1!U$2:U$36,MATCH($H293,[4]Sheet1!$A$2:$A$36,0))</f>
        <v>12.8</v>
      </c>
      <c r="AK293">
        <f>INDEX([4]Sheet1!V$2:V$36,MATCH($H293,[4]Sheet1!$A$2:$A$36,0))</f>
        <v>0</v>
      </c>
      <c r="AL293">
        <f>INDEX([4]Sheet1!W$2:W$36,MATCH($H293,[4]Sheet1!$A$2:$A$36,0))</f>
        <v>31.25</v>
      </c>
      <c r="AM293" s="2">
        <f>INDEX([4]Sheet1!N$2:N$36,MATCH($H293,[4]Sheet1!$A$2:$A$36,0))</f>
        <v>6400</v>
      </c>
      <c r="AN293" s="2" t="str">
        <f>INDEX([4]Sheet1!O$2:O$36,MATCH($H293,[4]Sheet1!$A$2:$A$36,0))</f>
        <v/>
      </c>
    </row>
    <row r="294" spans="1:40" ht="14.25">
      <c r="A294" s="11">
        <v>2006</v>
      </c>
      <c r="B294" s="78">
        <v>3</v>
      </c>
      <c r="C294" s="78" t="str">
        <f t="shared" si="258"/>
        <v>{10213,7},{22006,8}</v>
      </c>
      <c r="D294" s="78">
        <v>10000</v>
      </c>
      <c r="E294" s="79">
        <v>27</v>
      </c>
      <c r="F294" s="78" t="str">
        <f t="shared" si="259"/>
        <v>{1,1729},{2,1992},{6,214}</v>
      </c>
      <c r="G294" s="78">
        <f t="shared" si="285"/>
        <v>1</v>
      </c>
      <c r="H294" s="11" t="s">
        <v>284</v>
      </c>
      <c r="I294" s="37">
        <f t="array" ref="I294">INDEX([1]英雄界面!$I$4:$I$41,MATCH(A294,[1]英雄界面!$A$4:$A$41,0))</f>
        <v>75</v>
      </c>
      <c r="J294" s="68">
        <f t="shared" si="289"/>
        <v>2</v>
      </c>
      <c r="K294" s="37">
        <f>CHOOSE(J294,INDEX([2]勋章!$I$7:$I$24,MATCH($B294,[2]勋章!$G$7:$G$24,0)),INDEX([2]勋章!$M$7:$M$24,MATCH($B294,[2]勋章!$G$7:$G$24,0)),INDEX([2]勋章!$P$7:$P$24,MATCH($B294,[2]勋章!$G$7:$G$24,0)),INDEX([2]勋章!$S$7:$S$24,MATCH($B294,[2]勋章!$G$7:$G$24,0)))</f>
        <v>10213</v>
      </c>
      <c r="L294" s="37">
        <f t="array" ref="L294">INDEX([2]图纸掉落!$H$4:$H$38,MATCH(H294,[2]图纸掉落!$G$4:$G$38,0))</f>
        <v>22006</v>
      </c>
      <c r="M294" s="37">
        <f t="shared" si="284"/>
        <v>7</v>
      </c>
      <c r="N294" s="37">
        <f t="shared" si="280"/>
        <v>8</v>
      </c>
      <c r="O294" s="47">
        <f>INDEX([1]英雄界面!$J$4:$J$41,MATCH(A294,[1]英雄界面!$A$4:$A$41,0))/2</f>
        <v>2</v>
      </c>
      <c r="P294" s="37">
        <f t="shared" si="281"/>
        <v>1.4</v>
      </c>
      <c r="Q294" s="37">
        <f>INT(INDEX([1]等级属性!B$4:B$203,MATCH($AC294,[1]等级属性!$A$4:$A$203,0))*V294/10000)</f>
        <v>1423</v>
      </c>
      <c r="R294" s="37">
        <f>INT(INDEX([1]等级属性!C$4:C$203,MATCH($AC294,[1]等级属性!$A$4:$A$203,0))*W294/10000)</f>
        <v>0</v>
      </c>
      <c r="S294" s="37">
        <f>INT(INDEX([1]等级属性!D$4:D$203,MATCH($AC294,[1]等级属性!$A$4:$A$203,0))*X294/10000)</f>
        <v>1235</v>
      </c>
      <c r="T294" s="37">
        <f>INT(INDEX([1]等级属性!E$4:E$203,MATCH($AC294,[1]等级属性!$A$4:$A$203,0))*Y294/10000)</f>
        <v>153</v>
      </c>
      <c r="U294" s="37"/>
      <c r="V294" s="37">
        <f t="array" ref="V294">INDEX(单位特点规划!D$2:D$37,MATCH($A294,单位特点规划!$A$2:$A$37,0))</f>
        <v>65000</v>
      </c>
      <c r="W294" s="37">
        <f t="array" ref="W294">INDEX(单位特点规划!E$2:E$37,MATCH($A294,单位特点规划!$A$2:$A$37,0))</f>
        <v>0</v>
      </c>
      <c r="X294" s="37">
        <f t="array" ref="X294">INDEX(单位特点规划!F$2:F$37,MATCH($A294,单位特点规划!$A$2:$A$37,0))</f>
        <v>18800</v>
      </c>
      <c r="Y294" s="37">
        <f t="array" ref="Y294">INDEX(单位特点规划!G$2:G$37,MATCH($A294,单位特点规划!$A$2:$A$37,0))</f>
        <v>10100</v>
      </c>
      <c r="Z294" s="37"/>
      <c r="AA294" s="37">
        <f t="shared" ref="AA294" si="291">1/0.98</f>
        <v>1.0204081632653099</v>
      </c>
      <c r="AB294" s="37">
        <f>INT(INDEX([3]进阶属性!$C$2:$C$19,MATCH(B294,[3]进阶属性!$A$2:$A$19,0))/2*AH294)</f>
        <v>760</v>
      </c>
      <c r="AC294" s="37">
        <f t="shared" si="283"/>
        <v>30</v>
      </c>
      <c r="AD294" s="37">
        <f>INT((INDEX([3]标准单位!$J$2:$J$201,MATCH($AC294,[3]标准单位!$A$2:$A$201,0))*AE294)/(1-AE294))</f>
        <v>0</v>
      </c>
      <c r="AE294" s="37">
        <f t="shared" si="287"/>
        <v>0</v>
      </c>
      <c r="AF294" s="83">
        <f>AG294/AG$6</f>
        <v>0.91112060411403395</v>
      </c>
      <c r="AG294" s="37">
        <f t="shared" ref="AG294" si="292">(Q294/AM294*1000+IF(AN294&lt;&gt;"",R294/AN294*1000,0)+S294/3+T294/5)/AH294</f>
        <v>221.53680555555599</v>
      </c>
      <c r="AH294" s="37">
        <f t="array" ref="AH294">INDEX([4]Sheet1!H$2:H$36,MATCH($H294,[4]Sheet1!$A$2:$A$36,0))</f>
        <v>3</v>
      </c>
      <c r="AI294">
        <f>INDEX([4]Sheet1!T$2:T$36,MATCH($H294,[4]Sheet1!$A$2:$A$36,0))</f>
        <v>0</v>
      </c>
      <c r="AJ294">
        <f>INDEX([4]Sheet1!U$2:U$36,MATCH($H294,[4]Sheet1!$A$2:$A$36,0))</f>
        <v>12.8</v>
      </c>
      <c r="AK294">
        <f>INDEX([4]Sheet1!V$2:V$36,MATCH($H294,[4]Sheet1!$A$2:$A$36,0))</f>
        <v>0</v>
      </c>
      <c r="AL294">
        <f>INDEX([4]Sheet1!W$2:W$36,MATCH($H294,[4]Sheet1!$A$2:$A$36,0))</f>
        <v>31.25</v>
      </c>
      <c r="AM294" s="2">
        <f>INDEX([4]Sheet1!N$2:N$36,MATCH($H294,[4]Sheet1!$A$2:$A$36,0))</f>
        <v>6400</v>
      </c>
      <c r="AN294" s="2" t="str">
        <f>INDEX([4]Sheet1!O$2:O$36,MATCH($H294,[4]Sheet1!$A$2:$A$36,0))</f>
        <v/>
      </c>
    </row>
    <row r="295" spans="1:40" ht="14.25">
      <c r="A295" s="11">
        <v>2006</v>
      </c>
      <c r="B295" s="78">
        <v>4</v>
      </c>
      <c r="C295" s="78" t="str">
        <f t="shared" si="258"/>
        <v>{10214,10},{22006,12}</v>
      </c>
      <c r="D295" s="78">
        <v>80000</v>
      </c>
      <c r="E295" s="79">
        <v>28</v>
      </c>
      <c r="F295" s="78" t="str">
        <f t="shared" si="259"/>
        <v>{1,1839},{2,2120},{6,224}</v>
      </c>
      <c r="G295" s="78">
        <f t="shared" ref="G295:G304" si="293">1</f>
        <v>1</v>
      </c>
      <c r="H295" s="11" t="s">
        <v>284</v>
      </c>
      <c r="I295" s="37">
        <f t="array" ref="I295">INDEX([1]英雄界面!$I$4:$I$41,MATCH(A295,[1]英雄界面!$A$4:$A$41,0))</f>
        <v>75</v>
      </c>
      <c r="J295" s="68">
        <f t="shared" si="289"/>
        <v>2</v>
      </c>
      <c r="K295" s="37">
        <f>CHOOSE(J295,INDEX([2]勋章!$I$7:$I$24,MATCH($B295,[2]勋章!$G$7:$G$24,0)),INDEX([2]勋章!$M$7:$M$24,MATCH($B295,[2]勋章!$G$7:$G$24,0)),INDEX([2]勋章!$P$7:$P$24,MATCH($B295,[2]勋章!$G$7:$G$24,0)),INDEX([2]勋章!$S$7:$S$24,MATCH($B295,[2]勋章!$G$7:$G$24,0)))</f>
        <v>10214</v>
      </c>
      <c r="L295" s="37">
        <f t="array" ref="L295">INDEX([2]图纸掉落!$H$4:$H$38,MATCH(H295,[2]图纸掉落!$G$4:$G$38,0))</f>
        <v>22006</v>
      </c>
      <c r="M295" s="37">
        <f t="shared" si="284"/>
        <v>10</v>
      </c>
      <c r="N295" s="37">
        <f t="shared" si="280"/>
        <v>12</v>
      </c>
      <c r="O295" s="47">
        <f>INDEX([1]英雄界面!$J$4:$J$41,MATCH(A295,[1]英雄界面!$A$4:$A$41,0))/2</f>
        <v>2</v>
      </c>
      <c r="P295" s="37">
        <f t="shared" si="281"/>
        <v>1.3</v>
      </c>
      <c r="Q295" s="37">
        <f>INT(INDEX([1]等级属性!B$4:B$203,MATCH($AC295,[1]等级属性!$A$4:$A$203,0))*V295/10000)</f>
        <v>1631</v>
      </c>
      <c r="R295" s="37">
        <f>INT(INDEX([1]等级属性!C$4:C$203,MATCH($AC295,[1]等级属性!$A$4:$A$203,0))*W295/10000)</f>
        <v>0</v>
      </c>
      <c r="S295" s="37">
        <f>INT(INDEX([1]等级属性!D$4:D$203,MATCH($AC295,[1]等级属性!$A$4:$A$203,0))*X295/10000)</f>
        <v>1415</v>
      </c>
      <c r="T295" s="37">
        <f>INT(INDEX([1]等级属性!E$4:E$203,MATCH($AC295,[1]等级属性!$A$4:$A$203,0))*Y295/10000)</f>
        <v>173</v>
      </c>
      <c r="U295" s="37"/>
      <c r="V295" s="37">
        <f t="array" ref="V295">INDEX(单位特点规划!D$2:D$37,MATCH($A295,单位特点规划!$A$2:$A$37,0))</f>
        <v>65000</v>
      </c>
      <c r="W295" s="37">
        <f t="array" ref="W295">INDEX(单位特点规划!E$2:E$37,MATCH($A295,单位特点规划!$A$2:$A$37,0))</f>
        <v>0</v>
      </c>
      <c r="X295" s="37">
        <f t="array" ref="X295">INDEX(单位特点规划!F$2:F$37,MATCH($A295,单位特点规划!$A$2:$A$37,0))</f>
        <v>18800</v>
      </c>
      <c r="Y295" s="37">
        <f t="array" ref="Y295">INDEX(单位特点规划!G$2:G$37,MATCH($A295,单位特点规划!$A$2:$A$37,0))</f>
        <v>10100</v>
      </c>
      <c r="Z295" s="37"/>
      <c r="AA295" s="37">
        <f t="shared" ref="AA295" si="294">1/0.98</f>
        <v>1.0204081632653099</v>
      </c>
      <c r="AB295" s="37">
        <f>INT(INDEX([3]进阶属性!$C$2:$C$19,MATCH(B295,[3]进阶属性!$A$2:$A$19,0))/2*AH295)</f>
        <v>985</v>
      </c>
      <c r="AC295" s="37">
        <f t="shared" si="283"/>
        <v>35</v>
      </c>
      <c r="AD295" s="37">
        <f>INT((INDEX([3]标准单位!$J$2:$J$201,MATCH($AC295,[3]标准单位!$A$2:$A$201,0))*AE295)/(1-AE295))</f>
        <v>0</v>
      </c>
      <c r="AE295" s="37">
        <f t="shared" ref="AE295:AE304" si="295">0</f>
        <v>0</v>
      </c>
      <c r="AF295" s="83">
        <f>AG295/AG$7</f>
        <v>0.91154067148006201</v>
      </c>
      <c r="AG295" s="37">
        <f t="shared" ref="AG295" si="296">(Q295/AM295*1000+IF(AN295&lt;&gt;"",R295/AN295*1000,0)+S295/3+T295/5)/AH295</f>
        <v>253.70347222222199</v>
      </c>
      <c r="AH295" s="37">
        <f t="array" ref="AH295">INDEX([4]Sheet1!H$2:H$36,MATCH($H295,[4]Sheet1!$A$2:$A$36,0))</f>
        <v>3</v>
      </c>
      <c r="AI295">
        <f>INDEX([4]Sheet1!T$2:T$36,MATCH($H295,[4]Sheet1!$A$2:$A$36,0))</f>
        <v>0</v>
      </c>
      <c r="AJ295">
        <f>INDEX([4]Sheet1!U$2:U$36,MATCH($H295,[4]Sheet1!$A$2:$A$36,0))</f>
        <v>12.8</v>
      </c>
      <c r="AK295">
        <f>INDEX([4]Sheet1!V$2:V$36,MATCH($H295,[4]Sheet1!$A$2:$A$36,0))</f>
        <v>0</v>
      </c>
      <c r="AL295">
        <f>INDEX([4]Sheet1!W$2:W$36,MATCH($H295,[4]Sheet1!$A$2:$A$36,0))</f>
        <v>31.25</v>
      </c>
      <c r="AM295" s="2">
        <f>INDEX([4]Sheet1!N$2:N$36,MATCH($H295,[4]Sheet1!$A$2:$A$36,0))</f>
        <v>6400</v>
      </c>
      <c r="AN295" s="2" t="str">
        <f>INDEX([4]Sheet1!O$2:O$36,MATCH($H295,[4]Sheet1!$A$2:$A$36,0))</f>
        <v/>
      </c>
    </row>
    <row r="296" spans="1:40" ht="14.25">
      <c r="A296" s="11">
        <v>2006</v>
      </c>
      <c r="B296" s="78">
        <v>5</v>
      </c>
      <c r="C296" s="78" t="str">
        <f t="shared" si="258"/>
        <v>{10215,15},{22006,15}</v>
      </c>
      <c r="D296" s="78">
        <v>150000</v>
      </c>
      <c r="E296" s="79">
        <v>37</v>
      </c>
      <c r="F296" s="78" t="str">
        <f t="shared" si="259"/>
        <v>{1,1921},{2,2215},{6,235}</v>
      </c>
      <c r="G296" s="78">
        <f t="shared" si="293"/>
        <v>1</v>
      </c>
      <c r="H296" s="11" t="s">
        <v>284</v>
      </c>
      <c r="I296" s="37">
        <f t="array" ref="I296">INDEX([1]英雄界面!$I$4:$I$41,MATCH(A296,[1]英雄界面!$A$4:$A$41,0))</f>
        <v>75</v>
      </c>
      <c r="J296" s="68">
        <f t="shared" si="289"/>
        <v>2</v>
      </c>
      <c r="K296" s="37">
        <f>CHOOSE(J296,INDEX([2]勋章!$I$7:$I$24,MATCH($B296,[2]勋章!$G$7:$G$24,0)),INDEX([2]勋章!$M$7:$M$24,MATCH($B296,[2]勋章!$G$7:$G$24,0)),INDEX([2]勋章!$P$7:$P$24,MATCH($B296,[2]勋章!$G$7:$G$24,0)),INDEX([2]勋章!$S$7:$S$24,MATCH($B296,[2]勋章!$G$7:$G$24,0)))</f>
        <v>10215</v>
      </c>
      <c r="L296" s="37">
        <f t="array" ref="L296">INDEX([2]图纸掉落!$H$4:$H$38,MATCH(H296,[2]图纸掉落!$G$4:$G$38,0))</f>
        <v>22006</v>
      </c>
      <c r="M296" s="37">
        <f t="shared" si="284"/>
        <v>15</v>
      </c>
      <c r="N296" s="37">
        <f t="shared" si="280"/>
        <v>15</v>
      </c>
      <c r="O296" s="47">
        <f>INDEX([1]英雄界面!$J$4:$J$41,MATCH(A296,[1]英雄界面!$A$4:$A$41,0))/2</f>
        <v>2</v>
      </c>
      <c r="P296" s="37">
        <f t="shared" si="281"/>
        <v>1.2</v>
      </c>
      <c r="Q296" s="37">
        <f>INT(INDEX([1]等级属性!B$4:B$203,MATCH($AC296,[1]等级属性!$A$4:$A$203,0))*V296/10000)</f>
        <v>1846</v>
      </c>
      <c r="R296" s="37">
        <f>INT(INDEX([1]等级属性!C$4:C$203,MATCH($AC296,[1]等级属性!$A$4:$A$203,0))*W296/10000)</f>
        <v>0</v>
      </c>
      <c r="S296" s="37">
        <f>INT(INDEX([1]等级属性!D$4:D$203,MATCH($AC296,[1]等级属性!$A$4:$A$203,0))*X296/10000)</f>
        <v>1601</v>
      </c>
      <c r="T296" s="37">
        <f>INT(INDEX([1]等级属性!E$4:E$203,MATCH($AC296,[1]等级属性!$A$4:$A$203,0))*Y296/10000)</f>
        <v>196</v>
      </c>
      <c r="U296" s="37"/>
      <c r="V296" s="37">
        <f t="array" ref="V296">INDEX(单位特点规划!D$2:D$37,MATCH($A296,单位特点规划!$A$2:$A$37,0))</f>
        <v>65000</v>
      </c>
      <c r="W296" s="37">
        <f t="array" ref="W296">INDEX(单位特点规划!E$2:E$37,MATCH($A296,单位特点规划!$A$2:$A$37,0))</f>
        <v>0</v>
      </c>
      <c r="X296" s="37">
        <f t="array" ref="X296">INDEX(单位特点规划!F$2:F$37,MATCH($A296,单位特点规划!$A$2:$A$37,0))</f>
        <v>18800</v>
      </c>
      <c r="Y296" s="37">
        <f t="array" ref="Y296">INDEX(单位特点规划!G$2:G$37,MATCH($A296,单位特点规划!$A$2:$A$37,0))</f>
        <v>10100</v>
      </c>
      <c r="Z296" s="37"/>
      <c r="AA296" s="37">
        <f t="shared" ref="AA296" si="297">1/0.98</f>
        <v>1.0204081632653099</v>
      </c>
      <c r="AB296" s="37">
        <f>INT(INDEX([3]进阶属性!$C$2:$C$19,MATCH(B296,[3]进阶属性!$A$2:$A$19,0))/2*AH296)</f>
        <v>1278</v>
      </c>
      <c r="AC296" s="37">
        <f t="shared" si="283"/>
        <v>40</v>
      </c>
      <c r="AD296" s="37">
        <f>INT((INDEX([3]标准单位!$J$2:$J$201,MATCH($AC296,[3]标准单位!$A$2:$A$201,0))*AE296)/(1-AE296))</f>
        <v>0</v>
      </c>
      <c r="AE296" s="37">
        <f t="shared" si="295"/>
        <v>0</v>
      </c>
      <c r="AF296" s="83">
        <f>AG296/AG$8</f>
        <v>0.91170862946721098</v>
      </c>
      <c r="AG296" s="37">
        <f t="shared" ref="AG296:AG324" si="298">(Q296/AM296*1000+IF(AN296&lt;&gt;"",R296/AN296*1000,0)+S296/3+T296/5)/AH296</f>
        <v>287.10138888888901</v>
      </c>
      <c r="AH296" s="37">
        <f t="array" ref="AH296">INDEX([4]Sheet1!H$2:H$36,MATCH($H296,[4]Sheet1!$A$2:$A$36,0))</f>
        <v>3</v>
      </c>
      <c r="AI296">
        <f>INDEX([4]Sheet1!T$2:T$36,MATCH($H296,[4]Sheet1!$A$2:$A$36,0))</f>
        <v>0</v>
      </c>
      <c r="AJ296">
        <f>INDEX([4]Sheet1!U$2:U$36,MATCH($H296,[4]Sheet1!$A$2:$A$36,0))</f>
        <v>12.8</v>
      </c>
      <c r="AK296">
        <f>INDEX([4]Sheet1!V$2:V$36,MATCH($H296,[4]Sheet1!$A$2:$A$36,0))</f>
        <v>0</v>
      </c>
      <c r="AL296">
        <f>INDEX([4]Sheet1!W$2:W$36,MATCH($H296,[4]Sheet1!$A$2:$A$36,0))</f>
        <v>31.25</v>
      </c>
      <c r="AM296" s="2">
        <f>INDEX([4]Sheet1!N$2:N$36,MATCH($H296,[4]Sheet1!$A$2:$A$36,0))</f>
        <v>6400</v>
      </c>
      <c r="AN296" s="2" t="str">
        <f>INDEX([4]Sheet1!O$2:O$36,MATCH($H296,[4]Sheet1!$A$2:$A$36,0))</f>
        <v/>
      </c>
    </row>
    <row r="297" spans="1:40" ht="14.25">
      <c r="A297" s="11">
        <v>2006</v>
      </c>
      <c r="B297" s="78">
        <v>6</v>
      </c>
      <c r="C297" s="78" t="str">
        <f t="shared" si="258"/>
        <v>{10216,20},{22006,16}</v>
      </c>
      <c r="D297" s="78">
        <v>250000</v>
      </c>
      <c r="E297" s="79">
        <v>42</v>
      </c>
      <c r="F297" s="78" t="str">
        <f t="shared" si="259"/>
        <v>{1,2021},{2,2330},{6,249}</v>
      </c>
      <c r="G297" s="78">
        <f t="shared" si="293"/>
        <v>1</v>
      </c>
      <c r="H297" s="11" t="s">
        <v>284</v>
      </c>
      <c r="I297" s="37">
        <f t="array" ref="I297">INDEX([1]英雄界面!$I$4:$I$41,MATCH(A297,[1]英雄界面!$A$4:$A$41,0))</f>
        <v>75</v>
      </c>
      <c r="J297" s="68">
        <f t="shared" si="289"/>
        <v>2</v>
      </c>
      <c r="K297" s="37">
        <f>CHOOSE(J297,INDEX([2]勋章!$I$7:$I$24,MATCH($B297,[2]勋章!$G$7:$G$24,0)),INDEX([2]勋章!$M$7:$M$24,MATCH($B297,[2]勋章!$G$7:$G$24,0)),INDEX([2]勋章!$P$7:$P$24,MATCH($B297,[2]勋章!$G$7:$G$24,0)),INDEX([2]勋章!$S$7:$S$24,MATCH($B297,[2]勋章!$G$7:$G$24,0)))</f>
        <v>10216</v>
      </c>
      <c r="L297" s="37">
        <f t="array" ref="L297">INDEX([2]图纸掉落!$H$4:$H$38,MATCH(H297,[2]图纸掉落!$G$4:$G$38,0))</f>
        <v>22006</v>
      </c>
      <c r="M297" s="37">
        <f t="shared" si="284"/>
        <v>20</v>
      </c>
      <c r="N297" s="37">
        <f t="shared" si="280"/>
        <v>16</v>
      </c>
      <c r="O297" s="47">
        <f>INDEX([1]英雄界面!$J$4:$J$41,MATCH(A297,[1]英雄界面!$A$4:$A$41,0))/2</f>
        <v>2</v>
      </c>
      <c r="P297" s="37">
        <f t="shared" si="281"/>
        <v>1.1000000000000001</v>
      </c>
      <c r="Q297" s="37">
        <f>INT(INDEX([1]等级属性!B$4:B$203,MATCH($AC297,[1]等级属性!$A$4:$A$203,0))*V297/10000)</f>
        <v>2119</v>
      </c>
      <c r="R297" s="37">
        <f>INT(INDEX([1]等级属性!C$4:C$203,MATCH($AC297,[1]等级属性!$A$4:$A$203,0))*W297/10000)</f>
        <v>0</v>
      </c>
      <c r="S297" s="37">
        <f>INT(INDEX([1]等级属性!D$4:D$203,MATCH($AC297,[1]等级属性!$A$4:$A$203,0))*X297/10000)</f>
        <v>1838</v>
      </c>
      <c r="T297" s="37">
        <f>INT(INDEX([1]等级属性!E$4:E$203,MATCH($AC297,[1]等级属性!$A$4:$A$203,0))*Y297/10000)</f>
        <v>227</v>
      </c>
      <c r="U297" s="37"/>
      <c r="V297" s="37">
        <f t="array" ref="V297">INDEX(单位特点规划!D$2:D$37,MATCH($A297,单位特点规划!$A$2:$A$37,0))</f>
        <v>65000</v>
      </c>
      <c r="W297" s="37">
        <f t="array" ref="W297">INDEX(单位特点规划!E$2:E$37,MATCH($A297,单位特点规划!$A$2:$A$37,0))</f>
        <v>0</v>
      </c>
      <c r="X297" s="37">
        <f t="array" ref="X297">INDEX(单位特点规划!F$2:F$37,MATCH($A297,单位特点规划!$A$2:$A$37,0))</f>
        <v>18800</v>
      </c>
      <c r="Y297" s="37">
        <f t="array" ref="Y297">INDEX(单位特点规划!G$2:G$37,MATCH($A297,单位特点规划!$A$2:$A$37,0))</f>
        <v>10100</v>
      </c>
      <c r="Z297" s="37"/>
      <c r="AA297" s="37">
        <f t="shared" ref="AA297:AA302" si="299">1/0.98</f>
        <v>1.0204081632653099</v>
      </c>
      <c r="AB297" s="37">
        <f>INT(INDEX([3]进阶属性!$C$2:$C$19,MATCH(B297,[3]进阶属性!$A$2:$A$19,0))/2*AH297)</f>
        <v>1660</v>
      </c>
      <c r="AC297" s="37">
        <f t="shared" si="283"/>
        <v>45</v>
      </c>
      <c r="AD297" s="37">
        <f>INT((INDEX([3]标准单位!$J$2:$J$201,MATCH($AC297,[3]标准单位!$A$2:$A$201,0))*AE297)/(1-AE297))</f>
        <v>0</v>
      </c>
      <c r="AE297" s="37">
        <f t="shared" si="295"/>
        <v>0</v>
      </c>
      <c r="AF297" s="83">
        <f>AG297/AG$9</f>
        <v>0.91123666421007399</v>
      </c>
      <c r="AG297" s="37">
        <f t="shared" si="298"/>
        <v>329.72013888888898</v>
      </c>
      <c r="AH297" s="37">
        <f t="array" ref="AH297">INDEX([4]Sheet1!H$2:H$36,MATCH($H297,[4]Sheet1!$A$2:$A$36,0))</f>
        <v>3</v>
      </c>
      <c r="AI297">
        <f>INDEX([4]Sheet1!T$2:T$36,MATCH($H297,[4]Sheet1!$A$2:$A$36,0))</f>
        <v>0</v>
      </c>
      <c r="AJ297">
        <f>INDEX([4]Sheet1!U$2:U$36,MATCH($H297,[4]Sheet1!$A$2:$A$36,0))</f>
        <v>12.8</v>
      </c>
      <c r="AK297">
        <f>INDEX([4]Sheet1!V$2:V$36,MATCH($H297,[4]Sheet1!$A$2:$A$36,0))</f>
        <v>0</v>
      </c>
      <c r="AL297">
        <f>INDEX([4]Sheet1!W$2:W$36,MATCH($H297,[4]Sheet1!$A$2:$A$36,0))</f>
        <v>31.25</v>
      </c>
      <c r="AM297" s="2">
        <f>INDEX([4]Sheet1!N$2:N$36,MATCH($H297,[4]Sheet1!$A$2:$A$36,0))</f>
        <v>6400</v>
      </c>
      <c r="AN297" s="2" t="str">
        <f>INDEX([4]Sheet1!O$2:O$36,MATCH($H297,[4]Sheet1!$A$2:$A$36,0))</f>
        <v/>
      </c>
    </row>
    <row r="298" spans="1:40" ht="14.25">
      <c r="A298" s="11">
        <v>2006</v>
      </c>
      <c r="B298" s="78">
        <v>7</v>
      </c>
      <c r="C298" s="78" t="str">
        <f t="shared" si="258"/>
        <v>{10217,22},{22006,26}</v>
      </c>
      <c r="D298" s="78">
        <v>300000</v>
      </c>
      <c r="E298" s="79">
        <v>47</v>
      </c>
      <c r="F298" s="78" t="str">
        <f t="shared" si="259"/>
        <v>{1,2081},{2,2398},{6,258}</v>
      </c>
      <c r="G298" s="78">
        <f t="shared" si="293"/>
        <v>1</v>
      </c>
      <c r="H298" s="11" t="s">
        <v>284</v>
      </c>
      <c r="I298" s="37">
        <f t="array" ref="I298">INDEX([1]英雄界面!$I$4:$I$41,MATCH(A298,[1]英雄界面!$A$4:$A$41,0))</f>
        <v>75</v>
      </c>
      <c r="J298" s="68">
        <f t="shared" ref="J298:J307" si="300">2</f>
        <v>2</v>
      </c>
      <c r="K298" s="37">
        <f>CHOOSE(J298,INDEX([2]勋章!$I$7:$I$24,MATCH($B298,[2]勋章!$G$7:$G$24,0)),INDEX([2]勋章!$M$7:$M$24,MATCH($B298,[2]勋章!$G$7:$G$24,0)),INDEX([2]勋章!$P$7:$P$24,MATCH($B298,[2]勋章!$G$7:$G$24,0)),INDEX([2]勋章!$S$7:$S$24,MATCH($B298,[2]勋章!$G$7:$G$24,0)))</f>
        <v>10217</v>
      </c>
      <c r="L298" s="37">
        <f t="array" ref="L298">INDEX([2]图纸掉落!$H$4:$H$38,MATCH(H298,[2]图纸掉落!$G$4:$G$38,0))</f>
        <v>22006</v>
      </c>
      <c r="M298" s="37">
        <f t="shared" si="284"/>
        <v>22</v>
      </c>
      <c r="N298" s="37">
        <f t="shared" si="280"/>
        <v>26</v>
      </c>
      <c r="O298" s="47">
        <f>INDEX([1]英雄界面!$J$4:$J$41,MATCH(A298,[1]英雄界面!$A$4:$A$41,0))/2</f>
        <v>2</v>
      </c>
      <c r="P298" s="37">
        <f t="shared" si="281"/>
        <v>1</v>
      </c>
      <c r="Q298" s="37">
        <f>INT(INDEX([1]等级属性!B$4:B$203,MATCH($AC298,[1]等级属性!$A$4:$A$203,0))*V298/10000)</f>
        <v>2398</v>
      </c>
      <c r="R298" s="37">
        <f>INT(INDEX([1]等级属性!C$4:C$203,MATCH($AC298,[1]等级属性!$A$4:$A$203,0))*W298/10000)</f>
        <v>0</v>
      </c>
      <c r="S298" s="37">
        <f>INT(INDEX([1]等级属性!D$4:D$203,MATCH($AC298,[1]等级属性!$A$4:$A$203,0))*X298/10000)</f>
        <v>2081</v>
      </c>
      <c r="T298" s="37">
        <f>INT(INDEX([1]等级属性!E$4:E$203,MATCH($AC298,[1]等级属性!$A$4:$A$203,0))*Y298/10000)</f>
        <v>258</v>
      </c>
      <c r="U298" s="37"/>
      <c r="V298" s="37">
        <f t="array" ref="V298">INDEX(单位特点规划!D$2:D$37,MATCH($A298,单位特点规划!$A$2:$A$37,0))</f>
        <v>65000</v>
      </c>
      <c r="W298" s="37">
        <f t="array" ref="W298">INDEX(单位特点规划!E$2:E$37,MATCH($A298,单位特点规划!$A$2:$A$37,0))</f>
        <v>0</v>
      </c>
      <c r="X298" s="37">
        <f t="array" ref="X298">INDEX(单位特点规划!F$2:F$37,MATCH($A298,单位特点规划!$A$2:$A$37,0))</f>
        <v>18800</v>
      </c>
      <c r="Y298" s="37">
        <f t="array" ref="Y298">INDEX(单位特点规划!G$2:G$37,MATCH($A298,单位特点规划!$A$2:$A$37,0))</f>
        <v>10100</v>
      </c>
      <c r="Z298" s="37"/>
      <c r="AA298" s="37">
        <f t="shared" si="299"/>
        <v>1.0204081632653099</v>
      </c>
      <c r="AB298" s="37">
        <f>INT(INDEX([3]进阶属性!$C$2:$C$19,MATCH(B298,[3]进阶属性!$A$2:$A$19,0))/2*AH298)</f>
        <v>2155</v>
      </c>
      <c r="AC298" s="37">
        <f t="shared" si="283"/>
        <v>50</v>
      </c>
      <c r="AD298" s="37">
        <f>INT((INDEX([3]标准单位!$J$2:$J$201,MATCH($AC298,[3]标准单位!$A$2:$A$201,0))*AE298)/(1-AE298))</f>
        <v>0</v>
      </c>
      <c r="AE298" s="37">
        <f t="shared" si="295"/>
        <v>0</v>
      </c>
      <c r="AF298" s="83">
        <f>AG298/AG$10</f>
        <v>0.91129390043551695</v>
      </c>
      <c r="AG298" s="37">
        <f t="shared" si="298"/>
        <v>373.31805555555502</v>
      </c>
      <c r="AH298" s="37">
        <f t="array" ref="AH298">INDEX([4]Sheet1!H$2:H$36,MATCH($H298,[4]Sheet1!$A$2:$A$36,0))</f>
        <v>3</v>
      </c>
      <c r="AI298">
        <f>INDEX([4]Sheet1!T$2:T$36,MATCH($H298,[4]Sheet1!$A$2:$A$36,0))</f>
        <v>0</v>
      </c>
      <c r="AJ298">
        <f>INDEX([4]Sheet1!U$2:U$36,MATCH($H298,[4]Sheet1!$A$2:$A$36,0))</f>
        <v>12.8</v>
      </c>
      <c r="AK298">
        <f>INDEX([4]Sheet1!V$2:V$36,MATCH($H298,[4]Sheet1!$A$2:$A$36,0))</f>
        <v>0</v>
      </c>
      <c r="AL298">
        <f>INDEX([4]Sheet1!W$2:W$36,MATCH($H298,[4]Sheet1!$A$2:$A$36,0))</f>
        <v>31.25</v>
      </c>
      <c r="AM298" s="2">
        <f>INDEX([4]Sheet1!N$2:N$36,MATCH($H298,[4]Sheet1!$A$2:$A$36,0))</f>
        <v>6400</v>
      </c>
      <c r="AN298" s="2" t="str">
        <f>INDEX([4]Sheet1!O$2:O$36,MATCH($H298,[4]Sheet1!$A$2:$A$36,0))</f>
        <v/>
      </c>
    </row>
    <row r="299" spans="1:40" ht="14.25">
      <c r="A299" s="11">
        <v>2006</v>
      </c>
      <c r="B299" s="78">
        <v>8</v>
      </c>
      <c r="C299" s="78" t="str">
        <f t="shared" si="258"/>
        <v>{10218,25},{22006,29}</v>
      </c>
      <c r="D299" s="78">
        <v>350000</v>
      </c>
      <c r="E299" s="79">
        <v>52</v>
      </c>
      <c r="F299" s="78" t="str">
        <f t="shared" si="259"/>
        <v>{1,2391},{2,2756},{6,295}</v>
      </c>
      <c r="G299" s="78">
        <f t="shared" si="293"/>
        <v>1</v>
      </c>
      <c r="H299" s="11" t="s">
        <v>284</v>
      </c>
      <c r="I299" s="37">
        <f t="array" ref="I299">INDEX([1]英雄界面!$I$4:$I$41,MATCH(A299,[1]英雄界面!$A$4:$A$41,0))</f>
        <v>75</v>
      </c>
      <c r="J299" s="68">
        <f t="shared" si="300"/>
        <v>2</v>
      </c>
      <c r="K299" s="37">
        <f>CHOOSE(J299,INDEX([2]勋章!$I$7:$I$24,MATCH($B299,[2]勋章!$G$7:$G$24,0)),INDEX([2]勋章!$M$7:$M$24,MATCH($B299,[2]勋章!$G$7:$G$24,0)),INDEX([2]勋章!$P$7:$P$24,MATCH($B299,[2]勋章!$G$7:$G$24,0)),INDEX([2]勋章!$S$7:$S$24,MATCH($B299,[2]勋章!$G$7:$G$24,0)))</f>
        <v>10218</v>
      </c>
      <c r="L299" s="37">
        <f t="array" ref="L299">INDEX([2]图纸掉落!$H$4:$H$38,MATCH(H299,[2]图纸掉落!$G$4:$G$38,0))</f>
        <v>22006</v>
      </c>
      <c r="M299" s="37">
        <f t="shared" si="284"/>
        <v>25</v>
      </c>
      <c r="N299" s="37">
        <f t="shared" si="280"/>
        <v>29</v>
      </c>
      <c r="O299" s="47">
        <f>INDEX([1]英雄界面!$J$4:$J$41,MATCH(A299,[1]英雄界面!$A$4:$A$41,0))/2</f>
        <v>2</v>
      </c>
      <c r="P299" s="37">
        <f t="shared" si="281"/>
        <v>1</v>
      </c>
      <c r="Q299" s="37">
        <f>INT(INDEX([1]等级属性!B$4:B$203,MATCH($AC299,[1]等级属性!$A$4:$A$203,0))*V299/10000)</f>
        <v>2756</v>
      </c>
      <c r="R299" s="37">
        <f>INT(INDEX([1]等级属性!C$4:C$203,MATCH($AC299,[1]等级属性!$A$4:$A$203,0))*W299/10000)</f>
        <v>0</v>
      </c>
      <c r="S299" s="37">
        <f>INT(INDEX([1]等级属性!D$4:D$203,MATCH($AC299,[1]等级属性!$A$4:$A$203,0))*X299/10000)</f>
        <v>2391</v>
      </c>
      <c r="T299" s="37">
        <f>INT(INDEX([1]等级属性!E$4:E$203,MATCH($AC299,[1]等级属性!$A$4:$A$203,0))*Y299/10000)</f>
        <v>295</v>
      </c>
      <c r="U299" s="37"/>
      <c r="V299" s="37">
        <f t="array" ref="V299">INDEX(单位特点规划!D$2:D$37,MATCH($A299,单位特点规划!$A$2:$A$37,0))</f>
        <v>65000</v>
      </c>
      <c r="W299" s="37">
        <f t="array" ref="W299">INDEX(单位特点规划!E$2:E$37,MATCH($A299,单位特点规划!$A$2:$A$37,0))</f>
        <v>0</v>
      </c>
      <c r="X299" s="37">
        <f t="array" ref="X299">INDEX(单位特点规划!F$2:F$37,MATCH($A299,单位特点规划!$A$2:$A$37,0))</f>
        <v>18800</v>
      </c>
      <c r="Y299" s="37">
        <f t="array" ref="Y299">INDEX(单位特点规划!G$2:G$37,MATCH($A299,单位特点规划!$A$2:$A$37,0))</f>
        <v>10100</v>
      </c>
      <c r="Z299" s="37"/>
      <c r="AA299" s="37">
        <f t="shared" si="299"/>
        <v>1.0204081632653099</v>
      </c>
      <c r="AB299" s="37">
        <f>INT(INDEX([3]进阶属性!$C$2:$C$19,MATCH(B299,[3]进阶属性!$A$2:$A$19,0))/2*AH299)</f>
        <v>2799</v>
      </c>
      <c r="AC299" s="37">
        <f t="shared" si="283"/>
        <v>55</v>
      </c>
      <c r="AD299" s="37">
        <f>INT((INDEX([3]标准单位!$J$2:$J$201,MATCH($AC299,[3]标准单位!$A$2:$A$201,0))*AE299)/(1-AE299))</f>
        <v>0</v>
      </c>
      <c r="AE299" s="37">
        <f t="shared" si="295"/>
        <v>0</v>
      </c>
      <c r="AF299" s="83">
        <f>AG299/AG$11</f>
        <v>0.91109689232387803</v>
      </c>
      <c r="AG299" s="37">
        <f t="shared" si="298"/>
        <v>428.875</v>
      </c>
      <c r="AH299" s="37">
        <f t="array" ref="AH299">INDEX([4]Sheet1!H$2:H$36,MATCH($H299,[4]Sheet1!$A$2:$A$36,0))</f>
        <v>3</v>
      </c>
      <c r="AI299">
        <f>INDEX([4]Sheet1!T$2:T$36,MATCH($H299,[4]Sheet1!$A$2:$A$36,0))</f>
        <v>0</v>
      </c>
      <c r="AJ299">
        <f>INDEX([4]Sheet1!U$2:U$36,MATCH($H299,[4]Sheet1!$A$2:$A$36,0))</f>
        <v>12.8</v>
      </c>
      <c r="AK299">
        <f>INDEX([4]Sheet1!V$2:V$36,MATCH($H299,[4]Sheet1!$A$2:$A$36,0))</f>
        <v>0</v>
      </c>
      <c r="AL299">
        <f>INDEX([4]Sheet1!W$2:W$36,MATCH($H299,[4]Sheet1!$A$2:$A$36,0))</f>
        <v>31.25</v>
      </c>
      <c r="AM299" s="2">
        <f>INDEX([4]Sheet1!N$2:N$36,MATCH($H299,[4]Sheet1!$A$2:$A$36,0))</f>
        <v>6400</v>
      </c>
      <c r="AN299" s="2" t="str">
        <f>INDEX([4]Sheet1!O$2:O$36,MATCH($H299,[4]Sheet1!$A$2:$A$36,0))</f>
        <v/>
      </c>
    </row>
    <row r="300" spans="1:40" ht="14.25">
      <c r="A300" s="11">
        <v>2006</v>
      </c>
      <c r="B300" s="78">
        <v>9</v>
      </c>
      <c r="C300" s="78" t="str">
        <f t="shared" si="258"/>
        <v>{10219,27},{22006,30}</v>
      </c>
      <c r="D300" s="78">
        <v>400000</v>
      </c>
      <c r="E300" s="79">
        <v>57</v>
      </c>
      <c r="F300" s="78" t="str">
        <f t="shared" si="259"/>
        <v>{1,2701},{2,3113},{6,334}</v>
      </c>
      <c r="G300" s="78">
        <f t="shared" si="293"/>
        <v>1</v>
      </c>
      <c r="H300" s="11" t="s">
        <v>284</v>
      </c>
      <c r="I300" s="37">
        <f t="array" ref="I300">INDEX([1]英雄界面!$I$4:$I$41,MATCH(A300,[1]英雄界面!$A$4:$A$41,0))</f>
        <v>75</v>
      </c>
      <c r="J300" s="68">
        <f t="shared" si="300"/>
        <v>2</v>
      </c>
      <c r="K300" s="37">
        <f>CHOOSE(J300,INDEX([2]勋章!$I$7:$I$24,MATCH($B300,[2]勋章!$G$7:$G$24,0)),INDEX([2]勋章!$M$7:$M$24,MATCH($B300,[2]勋章!$G$7:$G$24,0)),INDEX([2]勋章!$P$7:$P$24,MATCH($B300,[2]勋章!$G$7:$G$24,0)),INDEX([2]勋章!$S$7:$S$24,MATCH($B300,[2]勋章!$G$7:$G$24,0)))</f>
        <v>10219</v>
      </c>
      <c r="L300" s="37">
        <f t="array" ref="L300">INDEX([2]图纸掉落!$H$4:$H$38,MATCH(H300,[2]图纸掉落!$G$4:$G$38,0))</f>
        <v>22006</v>
      </c>
      <c r="M300" s="37">
        <f t="shared" ref="M300" si="301">M282</f>
        <v>27</v>
      </c>
      <c r="N300" s="37">
        <f t="shared" si="280"/>
        <v>30</v>
      </c>
      <c r="O300" s="47">
        <f>INDEX([1]英雄界面!$J$4:$J$41,MATCH(A300,[1]英雄界面!$A$4:$A$41,0))/2</f>
        <v>2</v>
      </c>
      <c r="P300" s="37">
        <f t="shared" si="281"/>
        <v>1</v>
      </c>
      <c r="Q300" s="37">
        <f>INT(INDEX([1]等级属性!B$4:B$203,MATCH($AC300,[1]等级属性!$A$4:$A$203,0))*V300/10000)</f>
        <v>3113</v>
      </c>
      <c r="R300" s="37">
        <f>INT(INDEX([1]等级属性!C$4:C$203,MATCH($AC300,[1]等级属性!$A$4:$A$203,0))*W300/10000)</f>
        <v>0</v>
      </c>
      <c r="S300" s="37">
        <f>INT(INDEX([1]等级属性!D$4:D$203,MATCH($AC300,[1]等级属性!$A$4:$A$203,0))*X300/10000)</f>
        <v>2701</v>
      </c>
      <c r="T300" s="37">
        <f>INT(INDEX([1]等级属性!E$4:E$203,MATCH($AC300,[1]等级属性!$A$4:$A$203,0))*Y300/10000)</f>
        <v>334</v>
      </c>
      <c r="U300" s="37"/>
      <c r="V300" s="37">
        <f t="array" ref="V300">INDEX(单位特点规划!D$2:D$37,MATCH($A300,单位特点规划!$A$2:$A$37,0))</f>
        <v>65000</v>
      </c>
      <c r="W300" s="37">
        <f t="array" ref="W300">INDEX(单位特点规划!E$2:E$37,MATCH($A300,单位特点规划!$A$2:$A$37,0))</f>
        <v>0</v>
      </c>
      <c r="X300" s="37">
        <f t="array" ref="X300">INDEX(单位特点规划!F$2:F$37,MATCH($A300,单位特点规划!$A$2:$A$37,0))</f>
        <v>18800</v>
      </c>
      <c r="Y300" s="37">
        <f t="array" ref="Y300">INDEX(单位特点规划!G$2:G$37,MATCH($A300,单位特点规划!$A$2:$A$37,0))</f>
        <v>10100</v>
      </c>
      <c r="Z300" s="37"/>
      <c r="AA300" s="37">
        <f t="shared" si="299"/>
        <v>1.0204081632653099</v>
      </c>
      <c r="AB300" s="37">
        <f>INT(INDEX([3]进阶属性!$C$2:$C$19,MATCH(B300,[3]进阶属性!$A$2:$A$19,0))/2*AH300)</f>
        <v>3636</v>
      </c>
      <c r="AC300" s="37">
        <f t="shared" si="283"/>
        <v>60</v>
      </c>
      <c r="AD300" s="37">
        <f>INT((INDEX([3]标准单位!$J$2:$J$201,MATCH($AC300,[3]标准单位!$A$2:$A$201,0))*AE300)/(1-AE300))</f>
        <v>0</v>
      </c>
      <c r="AE300" s="37">
        <f t="shared" si="295"/>
        <v>0</v>
      </c>
      <c r="AF300" s="83">
        <f>AG300/AG$12</f>
        <v>0.91100818209221601</v>
      </c>
      <c r="AG300" s="37">
        <f t="shared" si="298"/>
        <v>484.51319444444403</v>
      </c>
      <c r="AH300" s="37">
        <f t="array" ref="AH300">INDEX([4]Sheet1!H$2:H$36,MATCH($H300,[4]Sheet1!$A$2:$A$36,0))</f>
        <v>3</v>
      </c>
      <c r="AI300">
        <f>INDEX([4]Sheet1!T$2:T$36,MATCH($H300,[4]Sheet1!$A$2:$A$36,0))</f>
        <v>0</v>
      </c>
      <c r="AJ300">
        <f>INDEX([4]Sheet1!U$2:U$36,MATCH($H300,[4]Sheet1!$A$2:$A$36,0))</f>
        <v>12.8</v>
      </c>
      <c r="AK300">
        <f>INDEX([4]Sheet1!V$2:V$36,MATCH($H300,[4]Sheet1!$A$2:$A$36,0))</f>
        <v>0</v>
      </c>
      <c r="AL300">
        <f>INDEX([4]Sheet1!W$2:W$36,MATCH($H300,[4]Sheet1!$A$2:$A$36,0))</f>
        <v>31.25</v>
      </c>
      <c r="AM300" s="2">
        <f>INDEX([4]Sheet1!N$2:N$36,MATCH($H300,[4]Sheet1!$A$2:$A$36,0))</f>
        <v>6400</v>
      </c>
      <c r="AN300" s="2" t="str">
        <f>INDEX([4]Sheet1!O$2:O$36,MATCH($H300,[4]Sheet1!$A$2:$A$36,0))</f>
        <v/>
      </c>
    </row>
    <row r="301" spans="1:40" ht="14.25">
      <c r="A301" s="11">
        <v>2006</v>
      </c>
      <c r="B301" s="78">
        <v>10</v>
      </c>
      <c r="C301" s="78" t="str">
        <f t="shared" si="258"/>
        <v>{10220,30},{22006,45}</v>
      </c>
      <c r="D301" s="78">
        <v>450000</v>
      </c>
      <c r="E301" s="79">
        <v>62</v>
      </c>
      <c r="F301" s="78" t="str">
        <f t="shared" si="259"/>
        <v>{1,3102},{2,3575},{6,384}</v>
      </c>
      <c r="G301" s="78">
        <f t="shared" si="293"/>
        <v>1</v>
      </c>
      <c r="H301" s="11" t="s">
        <v>284</v>
      </c>
      <c r="I301" s="37">
        <f t="array" ref="I301">INDEX([1]英雄界面!$I$4:$I$41,MATCH(A301,[1]英雄界面!$A$4:$A$41,0))</f>
        <v>75</v>
      </c>
      <c r="J301" s="68">
        <f t="shared" si="300"/>
        <v>2</v>
      </c>
      <c r="K301" s="37">
        <f>CHOOSE(J301,INDEX([2]勋章!$I$7:$I$24,MATCH($B301,[2]勋章!$G$7:$G$24,0)),INDEX([2]勋章!$M$7:$M$24,MATCH($B301,[2]勋章!$G$7:$G$24,0)),INDEX([2]勋章!$P$7:$P$24,MATCH($B301,[2]勋章!$G$7:$G$24,0)),INDEX([2]勋章!$S$7:$S$24,MATCH($B301,[2]勋章!$G$7:$G$24,0)))</f>
        <v>10220</v>
      </c>
      <c r="L301" s="37">
        <f t="array" ref="L301">INDEX([2]图纸掉落!$H$4:$H$38,MATCH(H301,[2]图纸掉落!$G$4:$G$38,0))</f>
        <v>22006</v>
      </c>
      <c r="M301" s="37">
        <f t="shared" ref="M301:M319" si="302">M283</f>
        <v>30</v>
      </c>
      <c r="N301" s="37">
        <f t="shared" si="280"/>
        <v>45</v>
      </c>
      <c r="O301" s="47">
        <f>INDEX([1]英雄界面!$J$4:$J$41,MATCH(A301,[1]英雄界面!$A$4:$A$41,0))/2</f>
        <v>2</v>
      </c>
      <c r="P301" s="37">
        <f t="shared" si="281"/>
        <v>1</v>
      </c>
      <c r="Q301" s="37">
        <f>INT(INDEX([1]等级属性!B$4:B$203,MATCH($AC301,[1]等级属性!$A$4:$A$203,0))*V301/10000)</f>
        <v>3575</v>
      </c>
      <c r="R301" s="37">
        <f>INT(INDEX([1]等级属性!C$4:C$203,MATCH($AC301,[1]等级属性!$A$4:$A$203,0))*W301/10000)</f>
        <v>0</v>
      </c>
      <c r="S301" s="37">
        <f>INT(INDEX([1]等级属性!D$4:D$203,MATCH($AC301,[1]等级属性!$A$4:$A$203,0))*X301/10000)</f>
        <v>3102</v>
      </c>
      <c r="T301" s="37">
        <f>INT(INDEX([1]等级属性!E$4:E$203,MATCH($AC301,[1]等级属性!$A$4:$A$203,0))*Y301/10000)</f>
        <v>384</v>
      </c>
      <c r="U301" s="37"/>
      <c r="V301" s="37">
        <f t="array" ref="V301">INDEX(单位特点规划!D$2:D$37,MATCH($A301,单位特点规划!$A$2:$A$37,0))</f>
        <v>65000</v>
      </c>
      <c r="W301" s="37">
        <f t="array" ref="W301">INDEX(单位特点规划!E$2:E$37,MATCH($A301,单位特点规划!$A$2:$A$37,0))</f>
        <v>0</v>
      </c>
      <c r="X301" s="37">
        <f t="array" ref="X301">INDEX(单位特点规划!F$2:F$37,MATCH($A301,单位特点规划!$A$2:$A$37,0))</f>
        <v>18800</v>
      </c>
      <c r="Y301" s="37">
        <f t="array" ref="Y301">INDEX(单位特点规划!G$2:G$37,MATCH($A301,单位特点规划!$A$2:$A$37,0))</f>
        <v>10100</v>
      </c>
      <c r="Z301" s="37"/>
      <c r="AA301" s="37">
        <f t="shared" si="299"/>
        <v>1.0204081632653099</v>
      </c>
      <c r="AB301" s="37">
        <f>INT(INDEX([3]进阶属性!$C$2:$C$19,MATCH(B301,[3]进阶属性!$A$2:$A$19,0))/2*AH301)</f>
        <v>4725</v>
      </c>
      <c r="AC301" s="37">
        <f t="shared" si="283"/>
        <v>65</v>
      </c>
      <c r="AD301" s="37">
        <f>INT((INDEX([3]标准单位!$J$2:$J$201,MATCH($AC301,[3]标准单位!$A$2:$A$201,0))*AE301)/(1-AE301))</f>
        <v>0</v>
      </c>
      <c r="AE301" s="37">
        <f t="shared" si="295"/>
        <v>0</v>
      </c>
      <c r="AF301" s="83">
        <f>AG301/AG$13</f>
        <v>0.91110614069967799</v>
      </c>
      <c r="AG301" s="37">
        <f t="shared" si="298"/>
        <v>556.46458333333305</v>
      </c>
      <c r="AH301" s="37">
        <f t="array" ref="AH301">INDEX([4]Sheet1!H$2:H$36,MATCH($H301,[4]Sheet1!$A$2:$A$36,0))</f>
        <v>3</v>
      </c>
      <c r="AI301">
        <f>INDEX([4]Sheet1!T$2:T$36,MATCH($H301,[4]Sheet1!$A$2:$A$36,0))</f>
        <v>0</v>
      </c>
      <c r="AJ301">
        <f>INDEX([4]Sheet1!U$2:U$36,MATCH($H301,[4]Sheet1!$A$2:$A$36,0))</f>
        <v>12.8</v>
      </c>
      <c r="AK301">
        <f>INDEX([4]Sheet1!V$2:V$36,MATCH($H301,[4]Sheet1!$A$2:$A$36,0))</f>
        <v>0</v>
      </c>
      <c r="AL301">
        <f>INDEX([4]Sheet1!W$2:W$36,MATCH($H301,[4]Sheet1!$A$2:$A$36,0))</f>
        <v>31.25</v>
      </c>
      <c r="AM301" s="2">
        <f>INDEX([4]Sheet1!N$2:N$36,MATCH($H301,[4]Sheet1!$A$2:$A$36,0))</f>
        <v>6400</v>
      </c>
      <c r="AN301" s="2" t="str">
        <f>INDEX([4]Sheet1!O$2:O$36,MATCH($H301,[4]Sheet1!$A$2:$A$36,0))</f>
        <v/>
      </c>
    </row>
    <row r="302" spans="1:40" ht="14.25">
      <c r="A302" s="11">
        <v>2006</v>
      </c>
      <c r="B302" s="78">
        <v>11</v>
      </c>
      <c r="C302" s="78" t="str">
        <f t="shared" si="258"/>
        <v>{10221,32},{22006,61}</v>
      </c>
      <c r="D302" s="78">
        <v>500000</v>
      </c>
      <c r="E302" s="79">
        <v>67</v>
      </c>
      <c r="F302" s="78" t="str">
        <f t="shared" si="259"/>
        <v>{1,3508},{2,4043},{6,435}</v>
      </c>
      <c r="G302" s="78">
        <f t="shared" si="293"/>
        <v>1</v>
      </c>
      <c r="H302" s="11" t="s">
        <v>284</v>
      </c>
      <c r="I302" s="37">
        <f t="array" ref="I302">INDEX([1]英雄界面!$I$4:$I$41,MATCH(A302,[1]英雄界面!$A$4:$A$41,0))</f>
        <v>75</v>
      </c>
      <c r="J302" s="68">
        <f t="shared" si="300"/>
        <v>2</v>
      </c>
      <c r="K302" s="37">
        <f>CHOOSE(J302,INDEX([2]勋章!$I$7:$I$24,MATCH($B302,[2]勋章!$G$7:$G$24,0)),INDEX([2]勋章!$M$7:$M$24,MATCH($B302,[2]勋章!$G$7:$G$24,0)),INDEX([2]勋章!$P$7:$P$24,MATCH($B302,[2]勋章!$G$7:$G$24,0)),INDEX([2]勋章!$S$7:$S$24,MATCH($B302,[2]勋章!$G$7:$G$24,0)))</f>
        <v>10221</v>
      </c>
      <c r="L302" s="37">
        <f t="array" ref="L302">INDEX([2]图纸掉落!$H$4:$H$38,MATCH(H302,[2]图纸掉落!$G$4:$G$38,0))</f>
        <v>22006</v>
      </c>
      <c r="M302" s="37">
        <f t="shared" si="302"/>
        <v>32</v>
      </c>
      <c r="N302" s="37">
        <f t="shared" si="280"/>
        <v>61</v>
      </c>
      <c r="O302" s="47">
        <f>INDEX([1]英雄界面!$J$4:$J$41,MATCH(A302,[1]英雄界面!$A$4:$A$41,0))/2</f>
        <v>2</v>
      </c>
      <c r="P302" s="37">
        <f t="shared" si="281"/>
        <v>1</v>
      </c>
      <c r="Q302" s="37">
        <f>INT(INDEX([1]等级属性!B$4:B$203,MATCH($AC302,[1]等级属性!$A$4:$A$203,0))*V302/10000)</f>
        <v>4043</v>
      </c>
      <c r="R302" s="37">
        <f>INT(INDEX([1]等级属性!C$4:C$203,MATCH($AC302,[1]等级属性!$A$4:$A$203,0))*W302/10000)</f>
        <v>0</v>
      </c>
      <c r="S302" s="37">
        <f>INT(INDEX([1]等级属性!D$4:D$203,MATCH($AC302,[1]等级属性!$A$4:$A$203,0))*X302/10000)</f>
        <v>3508</v>
      </c>
      <c r="T302" s="37">
        <f>INT(INDEX([1]等级属性!E$4:E$203,MATCH($AC302,[1]等级属性!$A$4:$A$203,0))*Y302/10000)</f>
        <v>435</v>
      </c>
      <c r="U302" s="37"/>
      <c r="V302" s="37">
        <f t="array" ref="V302">INDEX(单位特点规划!D$2:D$37,MATCH($A302,单位特点规划!$A$2:$A$37,0))</f>
        <v>65000</v>
      </c>
      <c r="W302" s="37">
        <f t="array" ref="W302">INDEX(单位特点规划!E$2:E$37,MATCH($A302,单位特点规划!$A$2:$A$37,0))</f>
        <v>0</v>
      </c>
      <c r="X302" s="37">
        <f t="array" ref="X302">INDEX(单位特点规划!F$2:F$37,MATCH($A302,单位特点规划!$A$2:$A$37,0))</f>
        <v>18800</v>
      </c>
      <c r="Y302" s="37">
        <f t="array" ref="Y302">INDEX(单位特点规划!G$2:G$37,MATCH($A302,单位特点规划!$A$2:$A$37,0))</f>
        <v>10100</v>
      </c>
      <c r="Z302" s="37"/>
      <c r="AA302" s="37">
        <f t="shared" si="299"/>
        <v>1.0204081632653099</v>
      </c>
      <c r="AB302" s="37">
        <f>INT(INDEX([3]进阶属性!$C$2:$C$19,MATCH(B302,[3]进阶属性!$A$2:$A$19,0))/2*AH302)</f>
        <v>6142</v>
      </c>
      <c r="AC302" s="37">
        <f t="shared" si="283"/>
        <v>70</v>
      </c>
      <c r="AD302" s="37">
        <f>INT((INDEX([3]标准单位!$J$2:$J$201,MATCH($AC302,[3]标准单位!$A$2:$A$201,0))*AE302)/(1-AE302))</f>
        <v>0</v>
      </c>
      <c r="AE302" s="37">
        <f t="shared" si="295"/>
        <v>0</v>
      </c>
      <c r="AF302" s="83">
        <f>AG302/AG$14</f>
        <v>0.91114666349538997</v>
      </c>
      <c r="AG302" s="37">
        <f t="shared" si="298"/>
        <v>629.350694444444</v>
      </c>
      <c r="AH302" s="37">
        <f t="array" ref="AH302">INDEX([4]Sheet1!H$2:H$36,MATCH($H302,[4]Sheet1!$A$2:$A$36,0))</f>
        <v>3</v>
      </c>
      <c r="AI302">
        <f>INDEX([4]Sheet1!T$2:T$36,MATCH($H302,[4]Sheet1!$A$2:$A$36,0))</f>
        <v>0</v>
      </c>
      <c r="AJ302">
        <f>INDEX([4]Sheet1!U$2:U$36,MATCH($H302,[4]Sheet1!$A$2:$A$36,0))</f>
        <v>12.8</v>
      </c>
      <c r="AK302">
        <f>INDEX([4]Sheet1!V$2:V$36,MATCH($H302,[4]Sheet1!$A$2:$A$36,0))</f>
        <v>0</v>
      </c>
      <c r="AL302">
        <f>INDEX([4]Sheet1!W$2:W$36,MATCH($H302,[4]Sheet1!$A$2:$A$36,0))</f>
        <v>31.25</v>
      </c>
      <c r="AM302" s="2">
        <f>INDEX([4]Sheet1!N$2:N$36,MATCH($H302,[4]Sheet1!$A$2:$A$36,0))</f>
        <v>6400</v>
      </c>
      <c r="AN302" s="2" t="str">
        <f>INDEX([4]Sheet1!O$2:O$36,MATCH($H302,[4]Sheet1!$A$2:$A$36,0))</f>
        <v/>
      </c>
    </row>
    <row r="303" spans="1:40" ht="14.25">
      <c r="A303" s="11">
        <v>2006</v>
      </c>
      <c r="B303" s="78">
        <v>12</v>
      </c>
      <c r="C303" s="78" t="str">
        <f t="shared" si="258"/>
        <v>{10222,35},{22006,66}</v>
      </c>
      <c r="D303" s="78">
        <v>550000</v>
      </c>
      <c r="E303" s="79">
        <v>72</v>
      </c>
      <c r="F303" s="78" t="str">
        <f t="shared" si="259"/>
        <v>{1,4032},{2,4647},{6,499}</v>
      </c>
      <c r="G303" s="78">
        <f t="shared" si="293"/>
        <v>1</v>
      </c>
      <c r="H303" s="11" t="s">
        <v>284</v>
      </c>
      <c r="I303" s="37">
        <f t="array" ref="I303">INDEX([1]英雄界面!$I$4:$I$41,MATCH(A303,[1]英雄界面!$A$4:$A$41,0))</f>
        <v>75</v>
      </c>
      <c r="J303" s="68">
        <f t="shared" si="300"/>
        <v>2</v>
      </c>
      <c r="K303" s="37">
        <f>CHOOSE(J303,INDEX([2]勋章!$I$7:$I$24,MATCH($B303,[2]勋章!$G$7:$G$24,0)),INDEX([2]勋章!$M$7:$M$24,MATCH($B303,[2]勋章!$G$7:$G$24,0)),INDEX([2]勋章!$P$7:$P$24,MATCH($B303,[2]勋章!$G$7:$G$24,0)),INDEX([2]勋章!$S$7:$S$24,MATCH($B303,[2]勋章!$G$7:$G$24,0)))</f>
        <v>10222</v>
      </c>
      <c r="L303" s="37">
        <f t="array" ref="L303">INDEX([2]图纸掉落!$H$4:$H$38,MATCH(H303,[2]图纸掉落!$G$4:$G$38,0))</f>
        <v>22006</v>
      </c>
      <c r="M303" s="37">
        <f t="shared" si="302"/>
        <v>35</v>
      </c>
      <c r="N303" s="37">
        <f t="shared" si="280"/>
        <v>66</v>
      </c>
      <c r="O303" s="47">
        <f>INDEX([1]英雄界面!$J$4:$J$41,MATCH(A303,[1]英雄界面!$A$4:$A$41,0))/2</f>
        <v>2</v>
      </c>
      <c r="P303" s="37">
        <f t="shared" si="281"/>
        <v>1</v>
      </c>
      <c r="Q303" s="37">
        <f>INT(INDEX([1]等级属性!B$4:B$203,MATCH($AC303,[1]等级属性!$A$4:$A$203,0))*V303/10000)</f>
        <v>4647</v>
      </c>
      <c r="R303" s="37">
        <f>INT(INDEX([1]等级属性!C$4:C$203,MATCH($AC303,[1]等级属性!$A$4:$A$203,0))*W303/10000)</f>
        <v>0</v>
      </c>
      <c r="S303" s="37">
        <f>INT(INDEX([1]等级属性!D$4:D$203,MATCH($AC303,[1]等级属性!$A$4:$A$203,0))*X303/10000)</f>
        <v>4032</v>
      </c>
      <c r="T303" s="37">
        <f>INT(INDEX([1]等级属性!E$4:E$203,MATCH($AC303,[1]等级属性!$A$4:$A$203,0))*Y303/10000)</f>
        <v>499</v>
      </c>
      <c r="U303" s="37"/>
      <c r="V303" s="37">
        <f t="array" ref="V303">INDEX(单位特点规划!D$2:D$37,MATCH($A303,单位特点规划!$A$2:$A$37,0))</f>
        <v>65000</v>
      </c>
      <c r="W303" s="37">
        <f t="array" ref="W303">INDEX(单位特点规划!E$2:E$37,MATCH($A303,单位特点规划!$A$2:$A$37,0))</f>
        <v>0</v>
      </c>
      <c r="X303" s="37">
        <f t="array" ref="X303">INDEX(单位特点规划!F$2:F$37,MATCH($A303,单位特点规划!$A$2:$A$37,0))</f>
        <v>18800</v>
      </c>
      <c r="Y303" s="37">
        <f t="array" ref="Y303">INDEX(单位特点规划!G$2:G$37,MATCH($A303,单位特点规划!$A$2:$A$37,0))</f>
        <v>10100</v>
      </c>
      <c r="Z303" s="37"/>
      <c r="AA303" s="37">
        <f t="shared" ref="AA303" si="303">1/0.98</f>
        <v>1.0204081632653099</v>
      </c>
      <c r="AB303" s="37">
        <f>INT(INDEX([3]进阶属性!$C$2:$C$19,MATCH(B303,[3]进阶属性!$A$2:$A$19,0))/2*AH303)</f>
        <v>7983</v>
      </c>
      <c r="AC303" s="37">
        <f t="shared" si="283"/>
        <v>75</v>
      </c>
      <c r="AD303" s="37">
        <f>INT((INDEX([3]标准单位!$J$2:$J$201,MATCH($AC303,[3]标准单位!$A$2:$A$201,0))*AE303)/(1-AE303))</f>
        <v>0</v>
      </c>
      <c r="AE303" s="37">
        <f t="shared" si="295"/>
        <v>0</v>
      </c>
      <c r="AF303" s="83">
        <f>AG303/AG$15</f>
        <v>0.91111848419411001</v>
      </c>
      <c r="AG303" s="37">
        <f t="shared" si="298"/>
        <v>723.29791666666699</v>
      </c>
      <c r="AH303" s="37">
        <f t="array" ref="AH303">INDEX([4]Sheet1!H$2:H$36,MATCH($H303,[4]Sheet1!$A$2:$A$36,0))</f>
        <v>3</v>
      </c>
      <c r="AI303">
        <f>INDEX([4]Sheet1!T$2:T$36,MATCH($H303,[4]Sheet1!$A$2:$A$36,0))</f>
        <v>0</v>
      </c>
      <c r="AJ303">
        <f>INDEX([4]Sheet1!U$2:U$36,MATCH($H303,[4]Sheet1!$A$2:$A$36,0))</f>
        <v>12.8</v>
      </c>
      <c r="AK303">
        <f>INDEX([4]Sheet1!V$2:V$36,MATCH($H303,[4]Sheet1!$A$2:$A$36,0))</f>
        <v>0</v>
      </c>
      <c r="AL303">
        <f>INDEX([4]Sheet1!W$2:W$36,MATCH($H303,[4]Sheet1!$A$2:$A$36,0))</f>
        <v>31.25</v>
      </c>
      <c r="AM303" s="2">
        <f>INDEX([4]Sheet1!N$2:N$36,MATCH($H303,[4]Sheet1!$A$2:$A$36,0))</f>
        <v>6400</v>
      </c>
      <c r="AN303" s="2" t="str">
        <f>INDEX([4]Sheet1!O$2:O$36,MATCH($H303,[4]Sheet1!$A$2:$A$36,0))</f>
        <v/>
      </c>
    </row>
    <row r="304" spans="1:40" ht="14.25">
      <c r="A304" s="11">
        <v>2006</v>
      </c>
      <c r="B304" s="78">
        <v>13</v>
      </c>
      <c r="C304" s="78" t="str">
        <f t="shared" si="258"/>
        <v>{10223,37},{22006,70}</v>
      </c>
      <c r="D304" s="78">
        <v>600000</v>
      </c>
      <c r="E304" s="79">
        <v>77</v>
      </c>
      <c r="F304" s="78" t="str">
        <f t="shared" si="259"/>
        <v>{1,4557},{2,5252},{6,565}</v>
      </c>
      <c r="G304" s="78">
        <f t="shared" si="293"/>
        <v>1</v>
      </c>
      <c r="H304" s="11" t="s">
        <v>284</v>
      </c>
      <c r="I304" s="37">
        <f t="array" ref="I304">INDEX([1]英雄界面!$I$4:$I$41,MATCH(A304,[1]英雄界面!$A$4:$A$41,0))</f>
        <v>75</v>
      </c>
      <c r="J304" s="68">
        <f t="shared" si="300"/>
        <v>2</v>
      </c>
      <c r="K304" s="37">
        <f>CHOOSE(J304,INDEX([2]勋章!$I$7:$I$24,MATCH($B304,[2]勋章!$G$7:$G$24,0)),INDEX([2]勋章!$M$7:$M$24,MATCH($B304,[2]勋章!$G$7:$G$24,0)),INDEX([2]勋章!$P$7:$P$24,MATCH($B304,[2]勋章!$G$7:$G$24,0)),INDEX([2]勋章!$S$7:$S$24,MATCH($B304,[2]勋章!$G$7:$G$24,0)))</f>
        <v>10223</v>
      </c>
      <c r="L304" s="37">
        <f t="array" ref="L304">INDEX([2]图纸掉落!$H$4:$H$38,MATCH(H304,[2]图纸掉落!$G$4:$G$38,0))</f>
        <v>22006</v>
      </c>
      <c r="M304" s="37">
        <f t="shared" si="302"/>
        <v>37</v>
      </c>
      <c r="N304" s="37">
        <f t="shared" si="280"/>
        <v>70</v>
      </c>
      <c r="O304" s="47">
        <f>INDEX([1]英雄界面!$J$4:$J$41,MATCH(A304,[1]英雄界面!$A$4:$A$41,0))/2</f>
        <v>2</v>
      </c>
      <c r="P304" s="37">
        <f t="shared" si="281"/>
        <v>1</v>
      </c>
      <c r="Q304" s="37">
        <f>INT(INDEX([1]等级属性!B$4:B$203,MATCH($AC304,[1]等级属性!$A$4:$A$203,0))*V304/10000)</f>
        <v>5252</v>
      </c>
      <c r="R304" s="37">
        <f>INT(INDEX([1]等级属性!C$4:C$203,MATCH($AC304,[1]等级属性!$A$4:$A$203,0))*W304/10000)</f>
        <v>0</v>
      </c>
      <c r="S304" s="37">
        <f>INT(INDEX([1]等级属性!D$4:D$203,MATCH($AC304,[1]等级属性!$A$4:$A$203,0))*X304/10000)</f>
        <v>4557</v>
      </c>
      <c r="T304" s="37">
        <f>INT(INDEX([1]等级属性!E$4:E$203,MATCH($AC304,[1]等级属性!$A$4:$A$203,0))*Y304/10000)</f>
        <v>565</v>
      </c>
      <c r="U304" s="37"/>
      <c r="V304" s="37">
        <f t="array" ref="V304">INDEX(单位特点规划!D$2:D$37,MATCH($A304,单位特点规划!$A$2:$A$37,0))</f>
        <v>65000</v>
      </c>
      <c r="W304" s="37">
        <f t="array" ref="W304">INDEX(单位特点规划!E$2:E$37,MATCH($A304,单位特点规划!$A$2:$A$37,0))</f>
        <v>0</v>
      </c>
      <c r="X304" s="37">
        <f t="array" ref="X304">INDEX(单位特点规划!F$2:F$37,MATCH($A304,单位特点规划!$A$2:$A$37,0))</f>
        <v>18800</v>
      </c>
      <c r="Y304" s="37">
        <f t="array" ref="Y304">INDEX(单位特点规划!G$2:G$37,MATCH($A304,单位特点规划!$A$2:$A$37,0))</f>
        <v>10100</v>
      </c>
      <c r="Z304" s="37"/>
      <c r="AA304" s="37">
        <f t="shared" ref="AA304:AA309" si="304">1/0.98</f>
        <v>1.0204081632653099</v>
      </c>
      <c r="AB304" s="37">
        <f>INT(INDEX([3]进阶属性!$C$2:$C$19,MATCH(B304,[3]进阶属性!$A$2:$A$19,0))/2*AH304)</f>
        <v>10377</v>
      </c>
      <c r="AC304" s="37">
        <f t="shared" si="283"/>
        <v>80</v>
      </c>
      <c r="AD304" s="37">
        <f>INT((INDEX([3]标准单位!$J$2:$J$201,MATCH($AC304,[3]标准单位!$A$2:$A$201,0))*AE304)/(1-AE304))</f>
        <v>0</v>
      </c>
      <c r="AE304" s="37">
        <f t="shared" si="295"/>
        <v>0</v>
      </c>
      <c r="AF304" s="83">
        <f>AG304/AG$16</f>
        <v>0.91100177229698198</v>
      </c>
      <c r="AG304" s="37">
        <f t="shared" si="298"/>
        <v>817.54166666666697</v>
      </c>
      <c r="AH304" s="37">
        <f t="array" ref="AH304">INDEX([4]Sheet1!H$2:H$36,MATCH($H304,[4]Sheet1!$A$2:$A$36,0))</f>
        <v>3</v>
      </c>
      <c r="AI304">
        <f>INDEX([4]Sheet1!T$2:T$36,MATCH($H304,[4]Sheet1!$A$2:$A$36,0))</f>
        <v>0</v>
      </c>
      <c r="AJ304">
        <f>INDEX([4]Sheet1!U$2:U$36,MATCH($H304,[4]Sheet1!$A$2:$A$36,0))</f>
        <v>12.8</v>
      </c>
      <c r="AK304">
        <f>INDEX([4]Sheet1!V$2:V$36,MATCH($H304,[4]Sheet1!$A$2:$A$36,0))</f>
        <v>0</v>
      </c>
      <c r="AL304">
        <f>INDEX([4]Sheet1!W$2:W$36,MATCH($H304,[4]Sheet1!$A$2:$A$36,0))</f>
        <v>31.25</v>
      </c>
      <c r="AM304" s="2">
        <f>INDEX([4]Sheet1!N$2:N$36,MATCH($H304,[4]Sheet1!$A$2:$A$36,0))</f>
        <v>6400</v>
      </c>
      <c r="AN304" s="2" t="str">
        <f>INDEX([4]Sheet1!O$2:O$36,MATCH($H304,[4]Sheet1!$A$2:$A$36,0))</f>
        <v/>
      </c>
    </row>
    <row r="305" spans="1:40" ht="14.25">
      <c r="A305" s="11">
        <v>2006</v>
      </c>
      <c r="B305" s="78">
        <v>14</v>
      </c>
      <c r="C305" s="78" t="str">
        <f t="shared" si="258"/>
        <v>{10224,40},{22006,91}</v>
      </c>
      <c r="D305" s="78">
        <v>650000</v>
      </c>
      <c r="E305" s="79">
        <v>82</v>
      </c>
      <c r="F305" s="78" t="str">
        <f t="shared" si="259"/>
        <v>{1,5239},{2,6038},{6,649}</v>
      </c>
      <c r="G305" s="78">
        <f t="shared" ref="G305:G314" si="305">1</f>
        <v>1</v>
      </c>
      <c r="H305" s="11" t="s">
        <v>284</v>
      </c>
      <c r="I305" s="37">
        <f t="array" ref="I305">INDEX([1]英雄界面!$I$4:$I$41,MATCH(A305,[1]英雄界面!$A$4:$A$41,0))</f>
        <v>75</v>
      </c>
      <c r="J305" s="68">
        <f t="shared" si="300"/>
        <v>2</v>
      </c>
      <c r="K305" s="37">
        <f>CHOOSE(J305,INDEX([2]勋章!$I$7:$I$24,MATCH($B305,[2]勋章!$G$7:$G$24,0)),INDEX([2]勋章!$M$7:$M$24,MATCH($B305,[2]勋章!$G$7:$G$24,0)),INDEX([2]勋章!$P$7:$P$24,MATCH($B305,[2]勋章!$G$7:$G$24,0)),INDEX([2]勋章!$S$7:$S$24,MATCH($B305,[2]勋章!$G$7:$G$24,0)))</f>
        <v>10224</v>
      </c>
      <c r="L305" s="37">
        <f t="array" ref="L305">INDEX([2]图纸掉落!$H$4:$H$38,MATCH(H305,[2]图纸掉落!$G$4:$G$38,0))</f>
        <v>22006</v>
      </c>
      <c r="M305" s="37">
        <f t="shared" si="302"/>
        <v>40</v>
      </c>
      <c r="N305" s="37">
        <f t="shared" si="280"/>
        <v>91</v>
      </c>
      <c r="O305" s="47">
        <f>INDEX([1]英雄界面!$J$4:$J$41,MATCH(A305,[1]英雄界面!$A$4:$A$41,0))/2</f>
        <v>2</v>
      </c>
      <c r="P305" s="37">
        <f t="shared" si="281"/>
        <v>1</v>
      </c>
      <c r="Q305" s="37">
        <f>INT(INDEX([1]等级属性!B$4:B$203,MATCH($AC305,[1]等级属性!$A$4:$A$203,0))*V305/10000)</f>
        <v>6038</v>
      </c>
      <c r="R305" s="37">
        <f>INT(INDEX([1]等级属性!C$4:C$203,MATCH($AC305,[1]等级属性!$A$4:$A$203,0))*W305/10000)</f>
        <v>0</v>
      </c>
      <c r="S305" s="37">
        <f>INT(INDEX([1]等级属性!D$4:D$203,MATCH($AC305,[1]等级属性!$A$4:$A$203,0))*X305/10000)</f>
        <v>5239</v>
      </c>
      <c r="T305" s="37">
        <f>INT(INDEX([1]等级属性!E$4:E$203,MATCH($AC305,[1]等级属性!$A$4:$A$203,0))*Y305/10000)</f>
        <v>649</v>
      </c>
      <c r="U305" s="37"/>
      <c r="V305" s="37">
        <f t="array" ref="V305">INDEX(单位特点规划!D$2:D$37,MATCH($A305,单位特点规划!$A$2:$A$37,0))</f>
        <v>65000</v>
      </c>
      <c r="W305" s="37">
        <f t="array" ref="W305">INDEX(单位特点规划!E$2:E$37,MATCH($A305,单位特点规划!$A$2:$A$37,0))</f>
        <v>0</v>
      </c>
      <c r="X305" s="37">
        <f t="array" ref="X305">INDEX(单位特点规划!F$2:F$37,MATCH($A305,单位特点规划!$A$2:$A$37,0))</f>
        <v>18800</v>
      </c>
      <c r="Y305" s="37">
        <f t="array" ref="Y305">INDEX(单位特点规划!G$2:G$37,MATCH($A305,单位特点规划!$A$2:$A$37,0))</f>
        <v>10100</v>
      </c>
      <c r="Z305" s="37"/>
      <c r="AA305" s="37">
        <f t="shared" si="304"/>
        <v>1.0204081632653099</v>
      </c>
      <c r="AB305" s="37">
        <f>INT(INDEX([3]进阶属性!$C$2:$C$19,MATCH(B305,[3]进阶属性!$A$2:$A$19,0))/2*AH305)</f>
        <v>13486</v>
      </c>
      <c r="AC305" s="37">
        <f t="shared" si="283"/>
        <v>85</v>
      </c>
      <c r="AD305" s="37">
        <f>INT((INDEX([3]标准单位!$J$2:$J$201,MATCH($AC305,[3]标准单位!$A$2:$A$201,0))*AE305)/(1-AE305))</f>
        <v>0</v>
      </c>
      <c r="AE305" s="37">
        <f t="shared" ref="AE305:AE314" si="306">0</f>
        <v>0</v>
      </c>
      <c r="AF305" s="83">
        <f>AG305/AG$17</f>
        <v>0.91103357735886203</v>
      </c>
      <c r="AG305" s="37">
        <f t="shared" si="298"/>
        <v>939.85694444444403</v>
      </c>
      <c r="AH305" s="37">
        <f t="array" ref="AH305">INDEX([4]Sheet1!H$2:H$36,MATCH($H305,[4]Sheet1!$A$2:$A$36,0))</f>
        <v>3</v>
      </c>
      <c r="AI305">
        <f>INDEX([4]Sheet1!T$2:T$36,MATCH($H305,[4]Sheet1!$A$2:$A$36,0))</f>
        <v>0</v>
      </c>
      <c r="AJ305">
        <f>INDEX([4]Sheet1!U$2:U$36,MATCH($H305,[4]Sheet1!$A$2:$A$36,0))</f>
        <v>12.8</v>
      </c>
      <c r="AK305">
        <f>INDEX([4]Sheet1!V$2:V$36,MATCH($H305,[4]Sheet1!$A$2:$A$36,0))</f>
        <v>0</v>
      </c>
      <c r="AL305">
        <f>INDEX([4]Sheet1!W$2:W$36,MATCH($H305,[4]Sheet1!$A$2:$A$36,0))</f>
        <v>31.25</v>
      </c>
      <c r="AM305" s="2">
        <f>INDEX([4]Sheet1!N$2:N$36,MATCH($H305,[4]Sheet1!$A$2:$A$36,0))</f>
        <v>6400</v>
      </c>
      <c r="AN305" s="2" t="str">
        <f>INDEX([4]Sheet1!O$2:O$36,MATCH($H305,[4]Sheet1!$A$2:$A$36,0))</f>
        <v/>
      </c>
    </row>
    <row r="306" spans="1:40" ht="14.25">
      <c r="A306" s="11">
        <v>2006</v>
      </c>
      <c r="B306" s="78">
        <v>15</v>
      </c>
      <c r="C306" s="78" t="str">
        <f t="shared" si="258"/>
        <v>{10225,42},{22006,95}</v>
      </c>
      <c r="D306" s="78">
        <v>700000</v>
      </c>
      <c r="E306" s="79">
        <v>87</v>
      </c>
      <c r="F306" s="78" t="str">
        <f t="shared" si="259"/>
        <v>{1,5922},{2,6825},{6,736}</v>
      </c>
      <c r="G306" s="78">
        <f t="shared" si="305"/>
        <v>1</v>
      </c>
      <c r="H306" s="11" t="s">
        <v>284</v>
      </c>
      <c r="I306" s="37">
        <f t="array" ref="I306">INDEX([1]英雄界面!$I$4:$I$41,MATCH(A306,[1]英雄界面!$A$4:$A$41,0))</f>
        <v>75</v>
      </c>
      <c r="J306" s="68">
        <f t="shared" si="300"/>
        <v>2</v>
      </c>
      <c r="K306" s="37">
        <f>CHOOSE(J306,INDEX([2]勋章!$I$7:$I$24,MATCH($B306,[2]勋章!$G$7:$G$24,0)),INDEX([2]勋章!$M$7:$M$24,MATCH($B306,[2]勋章!$G$7:$G$24,0)),INDEX([2]勋章!$P$7:$P$24,MATCH($B306,[2]勋章!$G$7:$G$24,0)),INDEX([2]勋章!$S$7:$S$24,MATCH($B306,[2]勋章!$G$7:$G$24,0)))</f>
        <v>10225</v>
      </c>
      <c r="L306" s="37">
        <f t="array" ref="L306">INDEX([2]图纸掉落!$H$4:$H$38,MATCH(H306,[2]图纸掉落!$G$4:$G$38,0))</f>
        <v>22006</v>
      </c>
      <c r="M306" s="37">
        <f t="shared" si="302"/>
        <v>42</v>
      </c>
      <c r="N306" s="37">
        <f t="shared" si="280"/>
        <v>95</v>
      </c>
      <c r="O306" s="47">
        <f>INDEX([1]英雄界面!$J$4:$J$41,MATCH(A306,[1]英雄界面!$A$4:$A$41,0))/2</f>
        <v>2</v>
      </c>
      <c r="P306" s="37">
        <f t="shared" si="281"/>
        <v>1</v>
      </c>
      <c r="Q306" s="37">
        <f>INT(INDEX([1]等级属性!B$4:B$203,MATCH($AC306,[1]等级属性!$A$4:$A$203,0))*V306/10000)</f>
        <v>6825</v>
      </c>
      <c r="R306" s="37">
        <f>INT(INDEX([1]等级属性!C$4:C$203,MATCH($AC306,[1]等级属性!$A$4:$A$203,0))*W306/10000)</f>
        <v>0</v>
      </c>
      <c r="S306" s="37">
        <f>INT(INDEX([1]等级属性!D$4:D$203,MATCH($AC306,[1]等级属性!$A$4:$A$203,0))*X306/10000)</f>
        <v>5922</v>
      </c>
      <c r="T306" s="37">
        <f>INT(INDEX([1]等级属性!E$4:E$203,MATCH($AC306,[1]等级属性!$A$4:$A$203,0))*Y306/10000)</f>
        <v>736</v>
      </c>
      <c r="U306" s="37"/>
      <c r="V306" s="37">
        <f t="array" ref="V306">INDEX(单位特点规划!D$2:D$37,MATCH($A306,单位特点规划!$A$2:$A$37,0))</f>
        <v>65000</v>
      </c>
      <c r="W306" s="37">
        <f t="array" ref="W306">INDEX(单位特点规划!E$2:E$37,MATCH($A306,单位特点规划!$A$2:$A$37,0))</f>
        <v>0</v>
      </c>
      <c r="X306" s="37">
        <f t="array" ref="X306">INDEX(单位特点规划!F$2:F$37,MATCH($A306,单位特点规划!$A$2:$A$37,0))</f>
        <v>18800</v>
      </c>
      <c r="Y306" s="37">
        <f t="array" ref="Y306">INDEX(单位特点规划!G$2:G$37,MATCH($A306,单位特点规划!$A$2:$A$37,0))</f>
        <v>10100</v>
      </c>
      <c r="Z306" s="37"/>
      <c r="AA306" s="37">
        <f t="shared" si="304"/>
        <v>1.0204081632653099</v>
      </c>
      <c r="AB306" s="37">
        <f>INT(INDEX([3]进阶属性!$C$2:$C$19,MATCH(B306,[3]进阶属性!$A$2:$A$19,0))/2*AH306)</f>
        <v>17532</v>
      </c>
      <c r="AC306" s="37">
        <f t="shared" si="283"/>
        <v>90</v>
      </c>
      <c r="AD306" s="37">
        <f>INT((INDEX([3]标准单位!$J$2:$J$201,MATCH($AC306,[3]标准单位!$A$2:$A$201,0))*AE306)/(1-AE306))</f>
        <v>0</v>
      </c>
      <c r="AE306" s="37">
        <f t="shared" si="306"/>
        <v>0</v>
      </c>
      <c r="AF306" s="83">
        <f>AG306/AG$18</f>
        <v>0.91090079727953399</v>
      </c>
      <c r="AG306" s="37">
        <f t="shared" si="298"/>
        <v>1062.53541666667</v>
      </c>
      <c r="AH306" s="37">
        <f t="array" ref="AH306">INDEX([4]Sheet1!H$2:H$36,MATCH($H306,[4]Sheet1!$A$2:$A$36,0))</f>
        <v>3</v>
      </c>
      <c r="AI306">
        <f>INDEX([4]Sheet1!T$2:T$36,MATCH($H306,[4]Sheet1!$A$2:$A$36,0))</f>
        <v>0</v>
      </c>
      <c r="AJ306">
        <f>INDEX([4]Sheet1!U$2:U$36,MATCH($H306,[4]Sheet1!$A$2:$A$36,0))</f>
        <v>12.8</v>
      </c>
      <c r="AK306">
        <f>INDEX([4]Sheet1!V$2:V$36,MATCH($H306,[4]Sheet1!$A$2:$A$36,0))</f>
        <v>0</v>
      </c>
      <c r="AL306">
        <f>INDEX([4]Sheet1!W$2:W$36,MATCH($H306,[4]Sheet1!$A$2:$A$36,0))</f>
        <v>31.25</v>
      </c>
      <c r="AM306" s="2">
        <f>INDEX([4]Sheet1!N$2:N$36,MATCH($H306,[4]Sheet1!$A$2:$A$36,0))</f>
        <v>6400</v>
      </c>
      <c r="AN306" s="2" t="str">
        <f>INDEX([4]Sheet1!O$2:O$36,MATCH($H306,[4]Sheet1!$A$2:$A$36,0))</f>
        <v/>
      </c>
    </row>
    <row r="307" spans="1:40" ht="14.25">
      <c r="A307" s="11">
        <v>2006</v>
      </c>
      <c r="B307" s="78">
        <v>16</v>
      </c>
      <c r="C307" s="78" t="str">
        <f t="shared" si="258"/>
        <v>{10226,45},{22006,101}</v>
      </c>
      <c r="D307" s="78">
        <v>750000</v>
      </c>
      <c r="E307" s="79">
        <v>92</v>
      </c>
      <c r="F307" s="78" t="str">
        <f t="shared" si="259"/>
        <v>{1,6807},{2,7845},{6,845}</v>
      </c>
      <c r="G307" s="78">
        <f t="shared" si="305"/>
        <v>1</v>
      </c>
      <c r="H307" s="11" t="s">
        <v>284</v>
      </c>
      <c r="I307" s="37">
        <f t="array" ref="I307">INDEX([1]英雄界面!$I$4:$I$41,MATCH(A307,[1]英雄界面!$A$4:$A$41,0))</f>
        <v>75</v>
      </c>
      <c r="J307" s="68">
        <f t="shared" si="300"/>
        <v>2</v>
      </c>
      <c r="K307" s="37">
        <f>CHOOSE(J307,INDEX([2]勋章!$I$7:$I$24,MATCH($B307,[2]勋章!$G$7:$G$24,0)),INDEX([2]勋章!$M$7:$M$24,MATCH($B307,[2]勋章!$G$7:$G$24,0)),INDEX([2]勋章!$P$7:$P$24,MATCH($B307,[2]勋章!$G$7:$G$24,0)),INDEX([2]勋章!$S$7:$S$24,MATCH($B307,[2]勋章!$G$7:$G$24,0)))</f>
        <v>10226</v>
      </c>
      <c r="L307" s="37">
        <f t="array" ref="L307">INDEX([2]图纸掉落!$H$4:$H$38,MATCH(H307,[2]图纸掉落!$G$4:$G$38,0))</f>
        <v>22006</v>
      </c>
      <c r="M307" s="37">
        <f t="shared" si="302"/>
        <v>45</v>
      </c>
      <c r="N307" s="37">
        <f t="shared" si="280"/>
        <v>101</v>
      </c>
      <c r="O307" s="47">
        <f>INDEX([1]英雄界面!$J$4:$J$41,MATCH(A307,[1]英雄界面!$A$4:$A$41,0))/2</f>
        <v>2</v>
      </c>
      <c r="P307" s="37">
        <f t="shared" si="281"/>
        <v>1</v>
      </c>
      <c r="Q307" s="37">
        <f>INT(INDEX([1]等级属性!B$4:B$203,MATCH($AC307,[1]等级属性!$A$4:$A$203,0))*V307/10000)</f>
        <v>7845</v>
      </c>
      <c r="R307" s="37">
        <f>INT(INDEX([1]等级属性!C$4:C$203,MATCH($AC307,[1]等级属性!$A$4:$A$203,0))*W307/10000)</f>
        <v>0</v>
      </c>
      <c r="S307" s="37">
        <f>INT(INDEX([1]等级属性!D$4:D$203,MATCH($AC307,[1]等级属性!$A$4:$A$203,0))*X307/10000)</f>
        <v>6807</v>
      </c>
      <c r="T307" s="37">
        <f>INT(INDEX([1]等级属性!E$4:E$203,MATCH($AC307,[1]等级属性!$A$4:$A$203,0))*Y307/10000)</f>
        <v>845</v>
      </c>
      <c r="U307" s="37"/>
      <c r="V307" s="37">
        <f t="array" ref="V307">INDEX(单位特点规划!D$2:D$37,MATCH($A307,单位特点规划!$A$2:$A$37,0))</f>
        <v>65000</v>
      </c>
      <c r="W307" s="37">
        <f t="array" ref="W307">INDEX(单位特点规划!E$2:E$37,MATCH($A307,单位特点规划!$A$2:$A$37,0))</f>
        <v>0</v>
      </c>
      <c r="X307" s="37">
        <f t="array" ref="X307">INDEX(单位特点规划!F$2:F$37,MATCH($A307,单位特点规划!$A$2:$A$37,0))</f>
        <v>18800</v>
      </c>
      <c r="Y307" s="37">
        <f t="array" ref="Y307">INDEX(单位特点规划!G$2:G$37,MATCH($A307,单位特点规划!$A$2:$A$37,0))</f>
        <v>10100</v>
      </c>
      <c r="Z307" s="37"/>
      <c r="AA307" s="37">
        <f t="shared" si="304"/>
        <v>1.0204081632653099</v>
      </c>
      <c r="AB307" s="37">
        <f>INT(INDEX([3]进阶属性!$C$2:$C$19,MATCH(B307,[3]进阶属性!$A$2:$A$19,0))/2*AH307)</f>
        <v>22788</v>
      </c>
      <c r="AC307" s="37">
        <f t="shared" si="283"/>
        <v>95</v>
      </c>
      <c r="AD307" s="37">
        <f>INT((INDEX([3]标准单位!$J$2:$J$201,MATCH($AC307,[3]标准单位!$A$2:$A$201,0))*AE307)/(1-AE307))</f>
        <v>0</v>
      </c>
      <c r="AE307" s="37">
        <f t="shared" si="306"/>
        <v>0</v>
      </c>
      <c r="AF307" s="83">
        <f>AG307/AG$19</f>
        <v>0.91099017664631299</v>
      </c>
      <c r="AG307" s="37">
        <f t="shared" si="298"/>
        <v>1221.2604166666699</v>
      </c>
      <c r="AH307" s="37">
        <f t="array" ref="AH307">INDEX([4]Sheet1!H$2:H$36,MATCH($H307,[4]Sheet1!$A$2:$A$36,0))</f>
        <v>3</v>
      </c>
      <c r="AI307">
        <f>INDEX([4]Sheet1!T$2:T$36,MATCH($H307,[4]Sheet1!$A$2:$A$36,0))</f>
        <v>0</v>
      </c>
      <c r="AJ307">
        <f>INDEX([4]Sheet1!U$2:U$36,MATCH($H307,[4]Sheet1!$A$2:$A$36,0))</f>
        <v>12.8</v>
      </c>
      <c r="AK307">
        <f>INDEX([4]Sheet1!V$2:V$36,MATCH($H307,[4]Sheet1!$A$2:$A$36,0))</f>
        <v>0</v>
      </c>
      <c r="AL307">
        <f>INDEX([4]Sheet1!W$2:W$36,MATCH($H307,[4]Sheet1!$A$2:$A$36,0))</f>
        <v>31.25</v>
      </c>
      <c r="AM307" s="2">
        <f>INDEX([4]Sheet1!N$2:N$36,MATCH($H307,[4]Sheet1!$A$2:$A$36,0))</f>
        <v>6400</v>
      </c>
      <c r="AN307" s="2" t="str">
        <f>INDEX([4]Sheet1!O$2:O$36,MATCH($H307,[4]Sheet1!$A$2:$A$36,0))</f>
        <v/>
      </c>
    </row>
    <row r="308" spans="1:40" ht="14.25">
      <c r="A308" s="11">
        <v>2006</v>
      </c>
      <c r="B308" s="78">
        <v>17</v>
      </c>
      <c r="C308" s="78" t="str">
        <f t="shared" si="258"/>
        <v>{10227,47},{22006,105}</v>
      </c>
      <c r="D308" s="78">
        <v>800000</v>
      </c>
      <c r="E308" s="79">
        <v>97</v>
      </c>
      <c r="F308" s="78" t="str">
        <f t="shared" si="259"/>
        <v>{1,7698},{2,8872},{6,956}</v>
      </c>
      <c r="G308" s="78">
        <f t="shared" si="305"/>
        <v>1</v>
      </c>
      <c r="H308" s="11" t="s">
        <v>284</v>
      </c>
      <c r="I308" s="37">
        <f t="array" ref="I308">INDEX([1]英雄界面!$I$4:$I$41,MATCH(A308,[1]英雄界面!$A$4:$A$41,0))</f>
        <v>75</v>
      </c>
      <c r="J308" s="68">
        <f t="shared" ref="J308:J317" si="307">2</f>
        <v>2</v>
      </c>
      <c r="K308" s="37">
        <f>CHOOSE(J308,INDEX([2]勋章!$I$7:$I$24,MATCH($B308,[2]勋章!$G$7:$G$24,0)),INDEX([2]勋章!$M$7:$M$24,MATCH($B308,[2]勋章!$G$7:$G$24,0)),INDEX([2]勋章!$P$7:$P$24,MATCH($B308,[2]勋章!$G$7:$G$24,0)),INDEX([2]勋章!$S$7:$S$24,MATCH($B308,[2]勋章!$G$7:$G$24,0)))</f>
        <v>10227</v>
      </c>
      <c r="L308" s="37">
        <f t="array" ref="L308">INDEX([2]图纸掉落!$H$4:$H$38,MATCH(H308,[2]图纸掉落!$G$4:$G$38,0))</f>
        <v>22006</v>
      </c>
      <c r="M308" s="37">
        <f t="shared" si="302"/>
        <v>47</v>
      </c>
      <c r="N308" s="37">
        <f t="shared" si="280"/>
        <v>105</v>
      </c>
      <c r="O308" s="47">
        <f>INDEX([1]英雄界面!$J$4:$J$41,MATCH(A308,[1]英雄界面!$A$4:$A$41,0))/2</f>
        <v>2</v>
      </c>
      <c r="P308" s="37">
        <f t="shared" si="281"/>
        <v>1</v>
      </c>
      <c r="Q308" s="37">
        <f>INT(INDEX([1]等级属性!B$4:B$203,MATCH($AC308,[1]等级属性!$A$4:$A$203,0))*V308/10000)</f>
        <v>8872</v>
      </c>
      <c r="R308" s="37">
        <f>INT(INDEX([1]等级属性!C$4:C$203,MATCH($AC308,[1]等级属性!$A$4:$A$203,0))*W308/10000)</f>
        <v>0</v>
      </c>
      <c r="S308" s="37">
        <f>INT(INDEX([1]等级属性!D$4:D$203,MATCH($AC308,[1]等级属性!$A$4:$A$203,0))*X308/10000)</f>
        <v>7698</v>
      </c>
      <c r="T308" s="37">
        <f>INT(INDEX([1]等级属性!E$4:E$203,MATCH($AC308,[1]等级属性!$A$4:$A$203,0))*Y308/10000)</f>
        <v>956</v>
      </c>
      <c r="U308" s="37"/>
      <c r="V308" s="37">
        <f t="array" ref="V308">INDEX(单位特点规划!D$2:D$37,MATCH($A308,单位特点规划!$A$2:$A$37,0))</f>
        <v>65000</v>
      </c>
      <c r="W308" s="37">
        <f t="array" ref="W308">INDEX(单位特点规划!E$2:E$37,MATCH($A308,单位特点规划!$A$2:$A$37,0))</f>
        <v>0</v>
      </c>
      <c r="X308" s="37">
        <f t="array" ref="X308">INDEX(单位特点规划!F$2:F$37,MATCH($A308,单位特点规划!$A$2:$A$37,0))</f>
        <v>18800</v>
      </c>
      <c r="Y308" s="37">
        <f t="array" ref="Y308">INDEX(单位特点规划!G$2:G$37,MATCH($A308,单位特点规划!$A$2:$A$37,0))</f>
        <v>10100</v>
      </c>
      <c r="Z308" s="37"/>
      <c r="AA308" s="37">
        <f t="shared" si="304"/>
        <v>1.0204081632653099</v>
      </c>
      <c r="AB308" s="37">
        <f>INT(INDEX([3]进阶属性!$C$2:$C$19,MATCH(B308,[3]进阶属性!$A$2:$A$19,0))/2*AH308)</f>
        <v>29623</v>
      </c>
      <c r="AC308" s="37">
        <f t="shared" si="283"/>
        <v>100</v>
      </c>
      <c r="AD308" s="37">
        <f>INT((INDEX([3]标准单位!$J$2:$J$201,MATCH($AC308,[3]标准单位!$A$2:$A$201,0))*AE308)/(1-AE308))</f>
        <v>0</v>
      </c>
      <c r="AE308" s="37">
        <f t="shared" si="306"/>
        <v>0</v>
      </c>
      <c r="AF308" s="83">
        <f>AG308/AG$20</f>
        <v>0.91090288966147503</v>
      </c>
      <c r="AG308" s="37">
        <f t="shared" si="298"/>
        <v>1381.15</v>
      </c>
      <c r="AH308" s="37">
        <f t="array" ref="AH308">INDEX([4]Sheet1!H$2:H$36,MATCH($H308,[4]Sheet1!$A$2:$A$36,0))</f>
        <v>3</v>
      </c>
      <c r="AI308">
        <f>INDEX([4]Sheet1!T$2:T$36,MATCH($H308,[4]Sheet1!$A$2:$A$36,0))</f>
        <v>0</v>
      </c>
      <c r="AJ308">
        <f>INDEX([4]Sheet1!U$2:U$36,MATCH($H308,[4]Sheet1!$A$2:$A$36,0))</f>
        <v>12.8</v>
      </c>
      <c r="AK308">
        <f>INDEX([4]Sheet1!V$2:V$36,MATCH($H308,[4]Sheet1!$A$2:$A$36,0))</f>
        <v>0</v>
      </c>
      <c r="AL308">
        <f>INDEX([4]Sheet1!W$2:W$36,MATCH($H308,[4]Sheet1!$A$2:$A$36,0))</f>
        <v>31.25</v>
      </c>
      <c r="AM308" s="2">
        <f>INDEX([4]Sheet1!N$2:N$36,MATCH($H308,[4]Sheet1!$A$2:$A$36,0))</f>
        <v>6400</v>
      </c>
      <c r="AN308" s="2" t="str">
        <f>INDEX([4]Sheet1!O$2:O$36,MATCH($H308,[4]Sheet1!$A$2:$A$36,0))</f>
        <v/>
      </c>
    </row>
    <row r="309" spans="1:40" ht="14.25">
      <c r="A309" s="11">
        <v>2006</v>
      </c>
      <c r="B309" s="78">
        <v>18</v>
      </c>
      <c r="C309" s="78" t="str">
        <f t="shared" si="258"/>
        <v>{10228,50},{22006,112}</v>
      </c>
      <c r="D309" s="78">
        <v>800000</v>
      </c>
      <c r="E309" s="79">
        <v>102</v>
      </c>
      <c r="F309" s="78" t="str">
        <f t="shared" si="259"/>
        <v>{1,8849},{2,10198},{6,1099}</v>
      </c>
      <c r="G309" s="78">
        <f t="shared" si="305"/>
        <v>1</v>
      </c>
      <c r="H309" s="11" t="s">
        <v>284</v>
      </c>
      <c r="I309" s="37">
        <f t="array" ref="I309">INDEX([1]英雄界面!$I$4:$I$41,MATCH(A309,[1]英雄界面!$A$4:$A$41,0))</f>
        <v>75</v>
      </c>
      <c r="J309" s="68">
        <f t="shared" si="307"/>
        <v>2</v>
      </c>
      <c r="K309" s="37">
        <f>CHOOSE(J309,INDEX([2]勋章!$I$7:$I$24,MATCH($B309,[2]勋章!$G$7:$G$24,0)),INDEX([2]勋章!$M$7:$M$24,MATCH($B309,[2]勋章!$G$7:$G$24,0)),INDEX([2]勋章!$P$7:$P$24,MATCH($B309,[2]勋章!$G$7:$G$24,0)),INDEX([2]勋章!$S$7:$S$24,MATCH($B309,[2]勋章!$G$7:$G$24,0)))</f>
        <v>10228</v>
      </c>
      <c r="L309" s="37">
        <f t="array" ref="L309">INDEX([2]图纸掉落!$H$4:$H$38,MATCH(H309,[2]图纸掉落!$G$4:$G$38,0))</f>
        <v>22006</v>
      </c>
      <c r="M309" s="37">
        <f t="shared" si="302"/>
        <v>50</v>
      </c>
      <c r="N309" s="37">
        <f t="shared" si="280"/>
        <v>112</v>
      </c>
      <c r="O309" s="47">
        <f>INDEX([1]英雄界面!$J$4:$J$41,MATCH(A309,[1]英雄界面!$A$4:$A$41,0))/2</f>
        <v>2</v>
      </c>
      <c r="P309" s="37">
        <f t="shared" si="281"/>
        <v>1</v>
      </c>
      <c r="Q309" s="37">
        <f>INT(INDEX([1]等级属性!B$4:B$203,MATCH($AC309,[1]等级属性!$A$4:$A$203,0))*V309/10000)</f>
        <v>10198</v>
      </c>
      <c r="R309" s="37">
        <f>INT(INDEX([1]等级属性!C$4:C$203,MATCH($AC309,[1]等级属性!$A$4:$A$203,0))*W309/10000)</f>
        <v>0</v>
      </c>
      <c r="S309" s="37">
        <f>INT(INDEX([1]等级属性!D$4:D$203,MATCH($AC309,[1]等级属性!$A$4:$A$203,0))*X309/10000)</f>
        <v>8849</v>
      </c>
      <c r="T309" s="37">
        <f>INT(INDEX([1]等级属性!E$4:E$203,MATCH($AC309,[1]等级属性!$A$4:$A$203,0))*Y309/10000)</f>
        <v>1099</v>
      </c>
      <c r="U309" s="37"/>
      <c r="V309" s="37">
        <f t="array" ref="V309">INDEX(单位特点规划!D$2:D$37,MATCH($A309,单位特点规划!$A$2:$A$37,0))</f>
        <v>65000</v>
      </c>
      <c r="W309" s="37">
        <f t="array" ref="W309">INDEX(单位特点规划!E$2:E$37,MATCH($A309,单位特点规划!$A$2:$A$37,0))</f>
        <v>0</v>
      </c>
      <c r="X309" s="37">
        <f t="array" ref="X309">INDEX(单位特点规划!F$2:F$37,MATCH($A309,单位特点规划!$A$2:$A$37,0))</f>
        <v>18800</v>
      </c>
      <c r="Y309" s="37">
        <f t="array" ref="Y309">INDEX(单位特点规划!G$2:G$37,MATCH($A309,单位特点规划!$A$2:$A$37,0))</f>
        <v>10100</v>
      </c>
      <c r="Z309" s="37"/>
      <c r="AA309" s="37">
        <f t="shared" si="304"/>
        <v>1.0204081632653099</v>
      </c>
      <c r="AB309" s="37">
        <f>INT(INDEX([3]进阶属性!$C$2:$C$19,MATCH(B309,[3]进阶属性!$A$2:$A$19,0))/2*AH309)</f>
        <v>38506</v>
      </c>
      <c r="AC309" s="37">
        <f t="shared" si="283"/>
        <v>105</v>
      </c>
      <c r="AD309" s="37">
        <f>INT((INDEX([3]标准单位!$J$2:$J$201,MATCH($AC309,[3]标准单位!$A$2:$A$201,0))*AE309)/(1-AE309))</f>
        <v>0</v>
      </c>
      <c r="AE309" s="37">
        <f t="shared" si="306"/>
        <v>0</v>
      </c>
      <c r="AF309" s="83">
        <f>AG309/AG$21</f>
        <v>0.91091555581055805</v>
      </c>
      <c r="AG309" s="37">
        <f t="shared" si="298"/>
        <v>1587.63472222222</v>
      </c>
      <c r="AH309" s="37">
        <f t="array" ref="AH309">INDEX([4]Sheet1!H$2:H$36,MATCH($H309,[4]Sheet1!$A$2:$A$36,0))</f>
        <v>3</v>
      </c>
      <c r="AI309">
        <f>INDEX([4]Sheet1!T$2:T$36,MATCH($H309,[4]Sheet1!$A$2:$A$36,0))</f>
        <v>0</v>
      </c>
      <c r="AJ309">
        <f>INDEX([4]Sheet1!U$2:U$36,MATCH($H309,[4]Sheet1!$A$2:$A$36,0))</f>
        <v>12.8</v>
      </c>
      <c r="AK309">
        <f>INDEX([4]Sheet1!V$2:V$36,MATCH($H309,[4]Sheet1!$A$2:$A$36,0))</f>
        <v>0</v>
      </c>
      <c r="AL309">
        <f>INDEX([4]Sheet1!W$2:W$36,MATCH($H309,[4]Sheet1!$A$2:$A$36,0))</f>
        <v>31.25</v>
      </c>
      <c r="AM309" s="2">
        <f>INDEX([4]Sheet1!N$2:N$36,MATCH($H309,[4]Sheet1!$A$2:$A$36,0))</f>
        <v>6400</v>
      </c>
      <c r="AN309" s="2" t="str">
        <f>INDEX([4]Sheet1!O$2:O$36,MATCH($H309,[4]Sheet1!$A$2:$A$36,0))</f>
        <v/>
      </c>
    </row>
    <row r="310" spans="1:40" ht="14.25">
      <c r="A310" s="67">
        <v>2007</v>
      </c>
      <c r="B310" s="73">
        <v>1</v>
      </c>
      <c r="C310" s="78" t="str">
        <f t="shared" si="258"/>
        <v>{10211,1},{22007,2}</v>
      </c>
      <c r="D310" s="78">
        <v>1000</v>
      </c>
      <c r="E310" s="79">
        <v>15</v>
      </c>
      <c r="F310" s="78" t="str">
        <f t="shared" si="259"/>
        <v>{1,667},{2,105},{6,25}</v>
      </c>
      <c r="G310" s="78">
        <f t="shared" si="305"/>
        <v>1</v>
      </c>
      <c r="H310" s="67" t="s">
        <v>292</v>
      </c>
      <c r="I310" s="37">
        <f t="array" ref="I310">INDEX([1]英雄界面!$I$4:$I$41,MATCH(A310,[1]英雄界面!$A$4:$A$41,0))</f>
        <v>45</v>
      </c>
      <c r="J310" s="68">
        <f t="shared" si="307"/>
        <v>2</v>
      </c>
      <c r="K310" s="37">
        <f>CHOOSE(J310,INDEX([2]勋章!$I$7:$I$24,MATCH($B310,[2]勋章!$G$7:$G$24,0)),INDEX([2]勋章!$M$7:$M$24,MATCH($B310,[2]勋章!$G$7:$G$24,0)),INDEX([2]勋章!$P$7:$P$24,MATCH($B310,[2]勋章!$G$7:$G$24,0)),INDEX([2]勋章!$S$7:$S$24,MATCH($B310,[2]勋章!$G$7:$G$24,0)))</f>
        <v>10211</v>
      </c>
      <c r="L310" s="37">
        <f t="array" ref="L310">INDEX([2]图纸掉落!$H$4:$H$38,MATCH(H310,[2]图纸掉落!$G$4:$G$38,0))</f>
        <v>22007</v>
      </c>
      <c r="M310" s="37">
        <f t="shared" si="302"/>
        <v>1</v>
      </c>
      <c r="N310" s="37">
        <f t="shared" si="280"/>
        <v>2</v>
      </c>
      <c r="O310" s="47">
        <f>INDEX([1]英雄界面!$J$4:$J$41,MATCH(A310,[1]英雄界面!$A$4:$A$41,0))/2</f>
        <v>1.5</v>
      </c>
      <c r="P310" s="37">
        <f t="shared" si="281"/>
        <v>1.6</v>
      </c>
      <c r="Q310" s="37">
        <f>INT(INDEX([1]等级属性!B$4:B$203,MATCH($AC310,[1]等级属性!$A$4:$A$203,0))*V310/10000)</f>
        <v>66</v>
      </c>
      <c r="R310" s="37">
        <f>INT(INDEX([1]等级属性!C$4:C$203,MATCH($AC310,[1]等级属性!$A$4:$A$203,0))*W310/10000)</f>
        <v>0</v>
      </c>
      <c r="S310" s="37">
        <f>INT(INDEX([1]等级属性!D$4:D$203,MATCH($AC310,[1]等级属性!$A$4:$A$203,0))*X310/10000)</f>
        <v>417</v>
      </c>
      <c r="T310" s="37">
        <f>INT(INDEX([1]等级属性!E$4:E$203,MATCH($AC310,[1]等级属性!$A$4:$A$203,0))*Y310/10000)</f>
        <v>16</v>
      </c>
      <c r="U310" s="37"/>
      <c r="V310" s="37">
        <f t="array" ref="V310">INDEX(单位特点规划!D$2:D$37,MATCH($A310,单位特点规划!$A$2:$A$37,0))</f>
        <v>5100</v>
      </c>
      <c r="W310" s="37">
        <f t="array" ref="W310">INDEX(单位特点规划!E$2:E$37,MATCH($A310,单位特点规划!$A$2:$A$37,0))</f>
        <v>0</v>
      </c>
      <c r="X310" s="37">
        <f t="array" ref="X310">INDEX(单位特点规划!F$2:F$37,MATCH($A310,单位特点规划!$A$2:$A$37,0))</f>
        <v>10700</v>
      </c>
      <c r="Y310" s="37">
        <f t="array" ref="Y310">INDEX(单位特点规划!G$2:G$37,MATCH($A310,单位特点规划!$A$2:$A$37,0))</f>
        <v>1900</v>
      </c>
      <c r="Z310" s="37"/>
      <c r="AA310" s="37">
        <f>1/0.525</f>
        <v>1.9047619047619</v>
      </c>
      <c r="AB310" s="37">
        <f>INT(INDEX([3]进阶属性!$C$2:$C$19,MATCH(B310,[3]进阶属性!$A$2:$A$19,0))/2*AH310)</f>
        <v>300</v>
      </c>
      <c r="AC310" s="37">
        <f t="shared" si="283"/>
        <v>10</v>
      </c>
      <c r="AD310" s="37">
        <f>INT((INDEX([3]标准单位!$J$2:$J$201,MATCH($AC310,[3]标准单位!$A$2:$A$201,0))*AE310)/(1-AE310))</f>
        <v>0</v>
      </c>
      <c r="AE310" s="37">
        <f t="shared" si="306"/>
        <v>0</v>
      </c>
      <c r="AF310" s="83">
        <f>AG310/AG$4</f>
        <v>0.62108535335163195</v>
      </c>
      <c r="AG310" s="37">
        <f t="shared" si="298"/>
        <v>89.433333333333294</v>
      </c>
      <c r="AH310" s="37">
        <f t="array" ref="AH310">INDEX([4]Sheet1!H$2:H$36,MATCH($H310,[4]Sheet1!$A$2:$A$36,0))</f>
        <v>2</v>
      </c>
      <c r="AI310">
        <f>INDEX([4]Sheet1!T$2:T$36,MATCH($H310,[4]Sheet1!$A$2:$A$36,0))</f>
        <v>0</v>
      </c>
      <c r="AJ310">
        <f>INDEX([4]Sheet1!U$2:U$36,MATCH($H310,[4]Sheet1!$A$2:$A$36,0))</f>
        <v>12</v>
      </c>
      <c r="AK310">
        <f>INDEX([4]Sheet1!V$2:V$36,MATCH($H310,[4]Sheet1!$A$2:$A$36,0))</f>
        <v>0</v>
      </c>
      <c r="AL310">
        <f>INDEX([4]Sheet1!W$2:W$36,MATCH($H310,[4]Sheet1!$A$2:$A$36,0))</f>
        <v>16.6666666666667</v>
      </c>
      <c r="AM310" s="2">
        <f>INDEX([4]Sheet1!N$2:N$36,MATCH($H310,[4]Sheet1!$A$2:$A$36,0))</f>
        <v>1800</v>
      </c>
      <c r="AN310" s="2" t="str">
        <f>INDEX([4]Sheet1!O$2:O$36,MATCH($H310,[4]Sheet1!$A$2:$A$36,0))</f>
        <v/>
      </c>
    </row>
    <row r="311" spans="1:40" ht="14.25">
      <c r="A311" s="67">
        <v>2007</v>
      </c>
      <c r="B311" s="73">
        <v>2</v>
      </c>
      <c r="C311" s="78" t="str">
        <f t="shared" si="258"/>
        <v>{10212,5},{22007,5}</v>
      </c>
      <c r="D311" s="78">
        <v>5000</v>
      </c>
      <c r="E311" s="79">
        <v>17</v>
      </c>
      <c r="F311" s="78" t="str">
        <f t="shared" si="259"/>
        <v>{1,813},{2,129},{6,33}</v>
      </c>
      <c r="G311" s="78">
        <f t="shared" si="305"/>
        <v>1</v>
      </c>
      <c r="H311" s="67" t="s">
        <v>292</v>
      </c>
      <c r="I311" s="37">
        <f t="array" ref="I311">INDEX([1]英雄界面!$I$4:$I$41,MATCH(A311,[1]英雄界面!$A$4:$A$41,0))</f>
        <v>45</v>
      </c>
      <c r="J311" s="68">
        <f t="shared" si="307"/>
        <v>2</v>
      </c>
      <c r="K311" s="37">
        <f>CHOOSE(J311,INDEX([2]勋章!$I$7:$I$24,MATCH($B311,[2]勋章!$G$7:$G$24,0)),INDEX([2]勋章!$M$7:$M$24,MATCH($B311,[2]勋章!$G$7:$G$24,0)),INDEX([2]勋章!$P$7:$P$24,MATCH($B311,[2]勋章!$G$7:$G$24,0)),INDEX([2]勋章!$S$7:$S$24,MATCH($B311,[2]勋章!$G$7:$G$24,0)))</f>
        <v>10212</v>
      </c>
      <c r="L311" s="37">
        <f t="array" ref="L311">INDEX([2]图纸掉落!$H$4:$H$38,MATCH(H311,[2]图纸掉落!$G$4:$G$38,0))</f>
        <v>22007</v>
      </c>
      <c r="M311" s="37">
        <f t="shared" si="302"/>
        <v>5</v>
      </c>
      <c r="N311" s="37">
        <f t="shared" si="280"/>
        <v>5</v>
      </c>
      <c r="O311" s="47">
        <f>INDEX([1]英雄界面!$J$4:$J$41,MATCH(A311,[1]英雄界面!$A$4:$A$41,0))/2</f>
        <v>1.5</v>
      </c>
      <c r="P311" s="37">
        <f t="shared" si="281"/>
        <v>1.5</v>
      </c>
      <c r="Q311" s="37">
        <f>INT(INDEX([1]等级属性!B$4:B$203,MATCH($AC311,[1]等级属性!$A$4:$A$203,0))*V311/10000)</f>
        <v>86</v>
      </c>
      <c r="R311" s="37">
        <f>INT(INDEX([1]等级属性!C$4:C$203,MATCH($AC311,[1]等级属性!$A$4:$A$203,0))*W311/10000)</f>
        <v>0</v>
      </c>
      <c r="S311" s="37">
        <f>INT(INDEX([1]等级属性!D$4:D$203,MATCH($AC311,[1]等级属性!$A$4:$A$203,0))*X311/10000)</f>
        <v>542</v>
      </c>
      <c r="T311" s="37">
        <f>INT(INDEX([1]等级属性!E$4:E$203,MATCH($AC311,[1]等级属性!$A$4:$A$203,0))*Y311/10000)</f>
        <v>22</v>
      </c>
      <c r="U311" s="37"/>
      <c r="V311" s="37">
        <f t="array" ref="V311">INDEX(单位特点规划!D$2:D$37,MATCH($A311,单位特点规划!$A$2:$A$37,0))</f>
        <v>5100</v>
      </c>
      <c r="W311" s="37">
        <f t="array" ref="W311">INDEX(单位特点规划!E$2:E$37,MATCH($A311,单位特点规划!$A$2:$A$37,0))</f>
        <v>0</v>
      </c>
      <c r="X311" s="37">
        <f t="array" ref="X311">INDEX(单位特点规划!F$2:F$37,MATCH($A311,单位特点规划!$A$2:$A$37,0))</f>
        <v>10700</v>
      </c>
      <c r="Y311" s="37">
        <f t="array" ref="Y311">INDEX(单位特点规划!G$2:G$37,MATCH($A311,单位特点规划!$A$2:$A$37,0))</f>
        <v>1900</v>
      </c>
      <c r="Z311" s="37"/>
      <c r="AA311" s="37">
        <f t="shared" ref="AA311" si="308">1/0.525</f>
        <v>1.9047619047619</v>
      </c>
      <c r="AB311" s="37">
        <f>INT(INDEX([3]进阶属性!$C$2:$C$19,MATCH(B311,[3]进阶属性!$A$2:$A$19,0))/2*AH311)</f>
        <v>390</v>
      </c>
      <c r="AC311" s="37">
        <f t="shared" si="283"/>
        <v>20</v>
      </c>
      <c r="AD311" s="37">
        <f>INT((INDEX([3]标准单位!$J$2:$J$201,MATCH($AC311,[3]标准单位!$A$2:$A$201,0))*AE311)/(1-AE311))</f>
        <v>0</v>
      </c>
      <c r="AE311" s="37">
        <f t="shared" si="306"/>
        <v>0</v>
      </c>
      <c r="AF311" s="83">
        <f>AG311/AG$5</f>
        <v>0.62180286036437005</v>
      </c>
      <c r="AG311" s="37">
        <f t="shared" si="298"/>
        <v>116.422222222222</v>
      </c>
      <c r="AH311" s="37">
        <f t="array" ref="AH311">INDEX([4]Sheet1!H$2:H$36,MATCH($H311,[4]Sheet1!$A$2:$A$36,0))</f>
        <v>2</v>
      </c>
      <c r="AI311">
        <f>INDEX([4]Sheet1!T$2:T$36,MATCH($H311,[4]Sheet1!$A$2:$A$36,0))</f>
        <v>0</v>
      </c>
      <c r="AJ311">
        <f>INDEX([4]Sheet1!U$2:U$36,MATCH($H311,[4]Sheet1!$A$2:$A$36,0))</f>
        <v>12</v>
      </c>
      <c r="AK311">
        <f>INDEX([4]Sheet1!V$2:V$36,MATCH($H311,[4]Sheet1!$A$2:$A$36,0))</f>
        <v>0</v>
      </c>
      <c r="AL311">
        <f>INDEX([4]Sheet1!W$2:W$36,MATCH($H311,[4]Sheet1!$A$2:$A$36,0))</f>
        <v>16.6666666666667</v>
      </c>
      <c r="AM311" s="2">
        <f>INDEX([4]Sheet1!N$2:N$36,MATCH($H311,[4]Sheet1!$A$2:$A$36,0))</f>
        <v>1800</v>
      </c>
      <c r="AN311" s="2" t="str">
        <f>INDEX([4]Sheet1!O$2:O$36,MATCH($H311,[4]Sheet1!$A$2:$A$36,0))</f>
        <v/>
      </c>
    </row>
    <row r="312" spans="1:40" ht="14.25">
      <c r="A312" s="67">
        <v>2007</v>
      </c>
      <c r="B312" s="73">
        <v>3</v>
      </c>
      <c r="C312" s="78" t="str">
        <f t="shared" si="258"/>
        <v>{10213,7},{22007,8}</v>
      </c>
      <c r="D312" s="78">
        <v>10000</v>
      </c>
      <c r="E312" s="79">
        <v>29</v>
      </c>
      <c r="F312" s="78" t="str">
        <f t="shared" si="259"/>
        <v>{1,982},{2,155},{6,39}</v>
      </c>
      <c r="G312" s="78">
        <f t="shared" si="305"/>
        <v>1</v>
      </c>
      <c r="H312" s="67" t="s">
        <v>292</v>
      </c>
      <c r="I312" s="37">
        <f t="array" ref="I312">INDEX([1]英雄界面!$I$4:$I$41,MATCH(A312,[1]英雄界面!$A$4:$A$41,0))</f>
        <v>45</v>
      </c>
      <c r="J312" s="68">
        <f t="shared" si="307"/>
        <v>2</v>
      </c>
      <c r="K312" s="37">
        <f>CHOOSE(J312,INDEX([2]勋章!$I$7:$I$24,MATCH($B312,[2]勋章!$G$7:$G$24,0)),INDEX([2]勋章!$M$7:$M$24,MATCH($B312,[2]勋章!$G$7:$G$24,0)),INDEX([2]勋章!$P$7:$P$24,MATCH($B312,[2]勋章!$G$7:$G$24,0)),INDEX([2]勋章!$S$7:$S$24,MATCH($B312,[2]勋章!$G$7:$G$24,0)))</f>
        <v>10213</v>
      </c>
      <c r="L312" s="37">
        <f t="array" ref="L312">INDEX([2]图纸掉落!$H$4:$H$38,MATCH(H312,[2]图纸掉落!$G$4:$G$38,0))</f>
        <v>22007</v>
      </c>
      <c r="M312" s="37">
        <f t="shared" si="302"/>
        <v>7</v>
      </c>
      <c r="N312" s="37">
        <f t="shared" si="280"/>
        <v>8</v>
      </c>
      <c r="O312" s="47">
        <f>INDEX([1]英雄界面!$J$4:$J$41,MATCH(A312,[1]英雄界面!$A$4:$A$41,0))/2</f>
        <v>1.5</v>
      </c>
      <c r="P312" s="37">
        <f t="shared" si="281"/>
        <v>1.4</v>
      </c>
      <c r="Q312" s="37">
        <f>INT(INDEX([1]等级属性!B$4:B$203,MATCH($AC312,[1]等级属性!$A$4:$A$203,0))*V312/10000)</f>
        <v>111</v>
      </c>
      <c r="R312" s="37">
        <f>INT(INDEX([1]等级属性!C$4:C$203,MATCH($AC312,[1]等级属性!$A$4:$A$203,0))*W312/10000)</f>
        <v>0</v>
      </c>
      <c r="S312" s="37">
        <f>INT(INDEX([1]等级属性!D$4:D$203,MATCH($AC312,[1]等级属性!$A$4:$A$203,0))*X312/10000)</f>
        <v>702</v>
      </c>
      <c r="T312" s="37">
        <f>INT(INDEX([1]等级属性!E$4:E$203,MATCH($AC312,[1]等级属性!$A$4:$A$203,0))*Y312/10000)</f>
        <v>28</v>
      </c>
      <c r="U312" s="37"/>
      <c r="V312" s="37">
        <f t="array" ref="V312">INDEX(单位特点规划!D$2:D$37,MATCH($A312,单位特点规划!$A$2:$A$37,0))</f>
        <v>5100</v>
      </c>
      <c r="W312" s="37">
        <f t="array" ref="W312">INDEX(单位特点规划!E$2:E$37,MATCH($A312,单位特点规划!$A$2:$A$37,0))</f>
        <v>0</v>
      </c>
      <c r="X312" s="37">
        <f t="array" ref="X312">INDEX(单位特点规划!F$2:F$37,MATCH($A312,单位特点规划!$A$2:$A$37,0))</f>
        <v>10700</v>
      </c>
      <c r="Y312" s="37">
        <f t="array" ref="Y312">INDEX(单位特点规划!G$2:G$37,MATCH($A312,单位特点规划!$A$2:$A$37,0))</f>
        <v>1900</v>
      </c>
      <c r="Z312" s="37"/>
      <c r="AA312" s="37">
        <f t="shared" ref="AA312" si="309">1/0.525</f>
        <v>1.9047619047619</v>
      </c>
      <c r="AB312" s="37">
        <f>INT(INDEX([3]进阶属性!$C$2:$C$19,MATCH(B312,[3]进阶属性!$A$2:$A$19,0))/2*AH312)</f>
        <v>507</v>
      </c>
      <c r="AC312" s="37">
        <f t="shared" si="283"/>
        <v>30</v>
      </c>
      <c r="AD312" s="37">
        <f>INT((INDEX([3]标准单位!$J$2:$J$201,MATCH($AC312,[3]标准单位!$A$2:$A$201,0))*AE312)/(1-AE312))</f>
        <v>0</v>
      </c>
      <c r="AE312" s="37">
        <f t="shared" si="306"/>
        <v>0</v>
      </c>
      <c r="AF312" s="83">
        <f>AG312/AG$6</f>
        <v>0.61951391472944095</v>
      </c>
      <c r="AG312" s="37">
        <f t="shared" si="298"/>
        <v>150.63333333333301</v>
      </c>
      <c r="AH312" s="37">
        <f t="array" ref="AH312">INDEX([4]Sheet1!H$2:H$36,MATCH($H312,[4]Sheet1!$A$2:$A$36,0))</f>
        <v>2</v>
      </c>
      <c r="AI312">
        <f>INDEX([4]Sheet1!T$2:T$36,MATCH($H312,[4]Sheet1!$A$2:$A$36,0))</f>
        <v>0</v>
      </c>
      <c r="AJ312">
        <f>INDEX([4]Sheet1!U$2:U$36,MATCH($H312,[4]Sheet1!$A$2:$A$36,0))</f>
        <v>12</v>
      </c>
      <c r="AK312">
        <f>INDEX([4]Sheet1!V$2:V$36,MATCH($H312,[4]Sheet1!$A$2:$A$36,0))</f>
        <v>0</v>
      </c>
      <c r="AL312">
        <f>INDEX([4]Sheet1!W$2:W$36,MATCH($H312,[4]Sheet1!$A$2:$A$36,0))</f>
        <v>16.6666666666667</v>
      </c>
      <c r="AM312" s="2">
        <f>INDEX([4]Sheet1!N$2:N$36,MATCH($H312,[4]Sheet1!$A$2:$A$36,0))</f>
        <v>1800</v>
      </c>
      <c r="AN312" s="2" t="str">
        <f>INDEX([4]Sheet1!O$2:O$36,MATCH($H312,[4]Sheet1!$A$2:$A$36,0))</f>
        <v/>
      </c>
    </row>
    <row r="313" spans="1:40" ht="14.25">
      <c r="A313" s="67">
        <v>2007</v>
      </c>
      <c r="B313" s="73">
        <v>4</v>
      </c>
      <c r="C313" s="78" t="str">
        <f t="shared" si="258"/>
        <v>{10214,10},{22007,12}</v>
      </c>
      <c r="D313" s="78">
        <v>80000</v>
      </c>
      <c r="E313" s="79">
        <v>28</v>
      </c>
      <c r="F313" s="78" t="str">
        <f t="shared" si="259"/>
        <v>{1,1046},{2,166},{6,41}</v>
      </c>
      <c r="G313" s="78">
        <f t="shared" si="305"/>
        <v>1</v>
      </c>
      <c r="H313" s="67" t="s">
        <v>292</v>
      </c>
      <c r="I313" s="37">
        <f t="array" ref="I313">INDEX([1]英雄界面!$I$4:$I$41,MATCH(A313,[1]英雄界面!$A$4:$A$41,0))</f>
        <v>45</v>
      </c>
      <c r="J313" s="68">
        <f t="shared" si="307"/>
        <v>2</v>
      </c>
      <c r="K313" s="37">
        <f>CHOOSE(J313,INDEX([2]勋章!$I$7:$I$24,MATCH($B313,[2]勋章!$G$7:$G$24,0)),INDEX([2]勋章!$M$7:$M$24,MATCH($B313,[2]勋章!$G$7:$G$24,0)),INDEX([2]勋章!$P$7:$P$24,MATCH($B313,[2]勋章!$G$7:$G$24,0)),INDEX([2]勋章!$S$7:$S$24,MATCH($B313,[2]勋章!$G$7:$G$24,0)))</f>
        <v>10214</v>
      </c>
      <c r="L313" s="37">
        <f t="array" ref="L313">INDEX([2]图纸掉落!$H$4:$H$38,MATCH(H313,[2]图纸掉落!$G$4:$G$38,0))</f>
        <v>22007</v>
      </c>
      <c r="M313" s="37">
        <f t="shared" si="302"/>
        <v>10</v>
      </c>
      <c r="N313" s="37">
        <f t="shared" si="280"/>
        <v>12</v>
      </c>
      <c r="O313" s="47">
        <f>INDEX([1]英雄界面!$J$4:$J$41,MATCH(A313,[1]英雄界面!$A$4:$A$41,0))/2</f>
        <v>1.5</v>
      </c>
      <c r="P313" s="37">
        <f t="shared" si="281"/>
        <v>1.3</v>
      </c>
      <c r="Q313" s="37">
        <f>INT(INDEX([1]等级属性!B$4:B$203,MATCH($AC313,[1]等级属性!$A$4:$A$203,0))*V313/10000)</f>
        <v>128</v>
      </c>
      <c r="R313" s="37">
        <f>INT(INDEX([1]等级属性!C$4:C$203,MATCH($AC313,[1]等级属性!$A$4:$A$203,0))*W313/10000)</f>
        <v>0</v>
      </c>
      <c r="S313" s="37">
        <f>INT(INDEX([1]等级属性!D$4:D$203,MATCH($AC313,[1]等级属性!$A$4:$A$203,0))*X313/10000)</f>
        <v>805</v>
      </c>
      <c r="T313" s="37">
        <f>INT(INDEX([1]等级属性!E$4:E$203,MATCH($AC313,[1]等级属性!$A$4:$A$203,0))*Y313/10000)</f>
        <v>32</v>
      </c>
      <c r="U313" s="37"/>
      <c r="V313" s="37">
        <f t="array" ref="V313">INDEX(单位特点规划!D$2:D$37,MATCH($A313,单位特点规划!$A$2:$A$37,0))</f>
        <v>5100</v>
      </c>
      <c r="W313" s="37">
        <f t="array" ref="W313">INDEX(单位特点规划!E$2:E$37,MATCH($A313,单位特点规划!$A$2:$A$37,0))</f>
        <v>0</v>
      </c>
      <c r="X313" s="37">
        <f t="array" ref="X313">INDEX(单位特点规划!F$2:F$37,MATCH($A313,单位特点规划!$A$2:$A$37,0))</f>
        <v>10700</v>
      </c>
      <c r="Y313" s="37">
        <f t="array" ref="Y313">INDEX(单位特点规划!G$2:G$37,MATCH($A313,单位特点规划!$A$2:$A$37,0))</f>
        <v>1900</v>
      </c>
      <c r="Z313" s="37"/>
      <c r="AA313" s="37">
        <f t="shared" ref="AA313" si="310">1/0.525</f>
        <v>1.9047619047619</v>
      </c>
      <c r="AB313" s="37">
        <f>INT(INDEX([3]进阶属性!$C$2:$C$19,MATCH(B313,[3]进阶属性!$A$2:$A$19,0))/2*AH313)</f>
        <v>657</v>
      </c>
      <c r="AC313" s="37">
        <f t="shared" si="283"/>
        <v>35</v>
      </c>
      <c r="AD313" s="37">
        <f>INT((INDEX([3]标准单位!$J$2:$J$201,MATCH($AC313,[3]标准单位!$A$2:$A$201,0))*AE313)/(1-AE313))</f>
        <v>0</v>
      </c>
      <c r="AE313" s="37">
        <f t="shared" si="306"/>
        <v>0</v>
      </c>
      <c r="AF313" s="83">
        <f>AG313/AG$7</f>
        <v>0.62129870426133804</v>
      </c>
      <c r="AG313" s="37">
        <f t="shared" si="298"/>
        <v>172.92222222222199</v>
      </c>
      <c r="AH313" s="37">
        <f t="array" ref="AH313">INDEX([4]Sheet1!H$2:H$36,MATCH($H313,[4]Sheet1!$A$2:$A$36,0))</f>
        <v>2</v>
      </c>
      <c r="AI313">
        <f>INDEX([4]Sheet1!T$2:T$36,MATCH($H313,[4]Sheet1!$A$2:$A$36,0))</f>
        <v>0</v>
      </c>
      <c r="AJ313">
        <f>INDEX([4]Sheet1!U$2:U$36,MATCH($H313,[4]Sheet1!$A$2:$A$36,0))</f>
        <v>12</v>
      </c>
      <c r="AK313">
        <f>INDEX([4]Sheet1!V$2:V$36,MATCH($H313,[4]Sheet1!$A$2:$A$36,0))</f>
        <v>0</v>
      </c>
      <c r="AL313">
        <f>INDEX([4]Sheet1!W$2:W$36,MATCH($H313,[4]Sheet1!$A$2:$A$36,0))</f>
        <v>16.6666666666667</v>
      </c>
      <c r="AM313" s="2">
        <f>INDEX([4]Sheet1!N$2:N$36,MATCH($H313,[4]Sheet1!$A$2:$A$36,0))</f>
        <v>1800</v>
      </c>
      <c r="AN313" s="2" t="str">
        <f>INDEX([4]Sheet1!O$2:O$36,MATCH($H313,[4]Sheet1!$A$2:$A$36,0))</f>
        <v/>
      </c>
    </row>
    <row r="314" spans="1:40" ht="14.25">
      <c r="A314" s="67">
        <v>2007</v>
      </c>
      <c r="B314" s="73">
        <v>5</v>
      </c>
      <c r="C314" s="78" t="str">
        <f t="shared" si="258"/>
        <v>{10215,15},{22007,15}</v>
      </c>
      <c r="D314" s="78">
        <v>150000</v>
      </c>
      <c r="E314" s="79">
        <v>36</v>
      </c>
      <c r="F314" s="78" t="str">
        <f t="shared" si="259"/>
        <v>{1,1093},{2,172},{6,44}</v>
      </c>
      <c r="G314" s="78">
        <f t="shared" si="305"/>
        <v>1</v>
      </c>
      <c r="H314" s="67" t="s">
        <v>292</v>
      </c>
      <c r="I314" s="37">
        <f t="array" ref="I314">INDEX([1]英雄界面!$I$4:$I$41,MATCH(A314,[1]英雄界面!$A$4:$A$41,0))</f>
        <v>45</v>
      </c>
      <c r="J314" s="68">
        <f t="shared" si="307"/>
        <v>2</v>
      </c>
      <c r="K314" s="37">
        <f>CHOOSE(J314,INDEX([2]勋章!$I$7:$I$24,MATCH($B314,[2]勋章!$G$7:$G$24,0)),INDEX([2]勋章!$M$7:$M$24,MATCH($B314,[2]勋章!$G$7:$G$24,0)),INDEX([2]勋章!$P$7:$P$24,MATCH($B314,[2]勋章!$G$7:$G$24,0)),INDEX([2]勋章!$S$7:$S$24,MATCH($B314,[2]勋章!$G$7:$G$24,0)))</f>
        <v>10215</v>
      </c>
      <c r="L314" s="37">
        <f t="array" ref="L314">INDEX([2]图纸掉落!$H$4:$H$38,MATCH(H314,[2]图纸掉落!$G$4:$G$38,0))</f>
        <v>22007</v>
      </c>
      <c r="M314" s="37">
        <f t="shared" si="302"/>
        <v>15</v>
      </c>
      <c r="N314" s="37">
        <f t="shared" si="280"/>
        <v>15</v>
      </c>
      <c r="O314" s="47">
        <f>INDEX([1]英雄界面!$J$4:$J$41,MATCH(A314,[1]英雄界面!$A$4:$A$41,0))/2</f>
        <v>1.5</v>
      </c>
      <c r="P314" s="37">
        <f t="shared" si="281"/>
        <v>1.2</v>
      </c>
      <c r="Q314" s="37">
        <f>INT(INDEX([1]等级属性!B$4:B$203,MATCH($AC314,[1]等级属性!$A$4:$A$203,0))*V314/10000)</f>
        <v>144</v>
      </c>
      <c r="R314" s="37">
        <f>INT(INDEX([1]等级属性!C$4:C$203,MATCH($AC314,[1]等级属性!$A$4:$A$203,0))*W314/10000)</f>
        <v>0</v>
      </c>
      <c r="S314" s="37">
        <f>INT(INDEX([1]等级属性!D$4:D$203,MATCH($AC314,[1]等级属性!$A$4:$A$203,0))*X314/10000)</f>
        <v>911</v>
      </c>
      <c r="T314" s="37">
        <f>INT(INDEX([1]等级属性!E$4:E$203,MATCH($AC314,[1]等级属性!$A$4:$A$203,0))*Y314/10000)</f>
        <v>37</v>
      </c>
      <c r="U314" s="37"/>
      <c r="V314" s="37">
        <f t="array" ref="V314">INDEX(单位特点规划!D$2:D$37,MATCH($A314,单位特点规划!$A$2:$A$37,0))</f>
        <v>5100</v>
      </c>
      <c r="W314" s="37">
        <f t="array" ref="W314">INDEX(单位特点规划!E$2:E$37,MATCH($A314,单位特点规划!$A$2:$A$37,0))</f>
        <v>0</v>
      </c>
      <c r="X314" s="37">
        <f t="array" ref="X314">INDEX(单位特点规划!F$2:F$37,MATCH($A314,单位特点规划!$A$2:$A$37,0))</f>
        <v>10700</v>
      </c>
      <c r="Y314" s="37">
        <f t="array" ref="Y314">INDEX(单位特点规划!G$2:G$37,MATCH($A314,单位特点规划!$A$2:$A$37,0))</f>
        <v>1900</v>
      </c>
      <c r="Z314" s="37"/>
      <c r="AA314" s="37">
        <f t="shared" ref="AA314" si="311">1/0.525</f>
        <v>1.9047619047619</v>
      </c>
      <c r="AB314" s="37">
        <f>INT(INDEX([3]进阶属性!$C$2:$C$19,MATCH(B314,[3]进阶属性!$A$2:$A$19,0))/2*AH314)</f>
        <v>852</v>
      </c>
      <c r="AC314" s="37">
        <f t="shared" si="283"/>
        <v>40</v>
      </c>
      <c r="AD314" s="37">
        <f>INT((INDEX([3]标准单位!$J$2:$J$201,MATCH($AC314,[3]标准单位!$A$2:$A$201,0))*AE314)/(1-AE314))</f>
        <v>0</v>
      </c>
      <c r="AE314" s="37">
        <f t="shared" si="306"/>
        <v>0</v>
      </c>
      <c r="AF314" s="83">
        <f>AG314/AG$8</f>
        <v>0.62092847421745001</v>
      </c>
      <c r="AG314" s="37">
        <f t="shared" si="298"/>
        <v>195.53333333333299</v>
      </c>
      <c r="AH314" s="37">
        <f t="array" ref="AH314">INDEX([4]Sheet1!H$2:H$36,MATCH($H314,[4]Sheet1!$A$2:$A$36,0))</f>
        <v>2</v>
      </c>
      <c r="AI314">
        <f>INDEX([4]Sheet1!T$2:T$36,MATCH($H314,[4]Sheet1!$A$2:$A$36,0))</f>
        <v>0</v>
      </c>
      <c r="AJ314">
        <f>INDEX([4]Sheet1!U$2:U$36,MATCH($H314,[4]Sheet1!$A$2:$A$36,0))</f>
        <v>12</v>
      </c>
      <c r="AK314">
        <f>INDEX([4]Sheet1!V$2:V$36,MATCH($H314,[4]Sheet1!$A$2:$A$36,0))</f>
        <v>0</v>
      </c>
      <c r="AL314">
        <f>INDEX([4]Sheet1!W$2:W$36,MATCH($H314,[4]Sheet1!$A$2:$A$36,0))</f>
        <v>16.6666666666667</v>
      </c>
      <c r="AM314" s="2">
        <f>INDEX([4]Sheet1!N$2:N$36,MATCH($H314,[4]Sheet1!$A$2:$A$36,0))</f>
        <v>1800</v>
      </c>
      <c r="AN314" s="2" t="str">
        <f>INDEX([4]Sheet1!O$2:O$36,MATCH($H314,[4]Sheet1!$A$2:$A$36,0))</f>
        <v/>
      </c>
    </row>
    <row r="315" spans="1:40" ht="14.25">
      <c r="A315" s="67">
        <v>2007</v>
      </c>
      <c r="B315" s="73">
        <v>6</v>
      </c>
      <c r="C315" s="78" t="str">
        <f t="shared" si="258"/>
        <v>{10216,20},{22007,16}</v>
      </c>
      <c r="D315" s="78">
        <v>250000</v>
      </c>
      <c r="E315" s="79">
        <v>41</v>
      </c>
      <c r="F315" s="78" t="str">
        <f t="shared" si="259"/>
        <v>{1,1150},{2,182},{6,46}</v>
      </c>
      <c r="G315" s="78">
        <f t="shared" ref="G315:G324" si="312">1</f>
        <v>1</v>
      </c>
      <c r="H315" s="67" t="s">
        <v>292</v>
      </c>
      <c r="I315" s="37">
        <f t="array" ref="I315">INDEX([1]英雄界面!$I$4:$I$41,MATCH(A315,[1]英雄界面!$A$4:$A$41,0))</f>
        <v>45</v>
      </c>
      <c r="J315" s="68">
        <f t="shared" si="307"/>
        <v>2</v>
      </c>
      <c r="K315" s="37">
        <f>CHOOSE(J315,INDEX([2]勋章!$I$7:$I$24,MATCH($B315,[2]勋章!$G$7:$G$24,0)),INDEX([2]勋章!$M$7:$M$24,MATCH($B315,[2]勋章!$G$7:$G$24,0)),INDEX([2]勋章!$P$7:$P$24,MATCH($B315,[2]勋章!$G$7:$G$24,0)),INDEX([2]勋章!$S$7:$S$24,MATCH($B315,[2]勋章!$G$7:$G$24,0)))</f>
        <v>10216</v>
      </c>
      <c r="L315" s="37">
        <f t="array" ref="L315">INDEX([2]图纸掉落!$H$4:$H$38,MATCH(H315,[2]图纸掉落!$G$4:$G$38,0))</f>
        <v>22007</v>
      </c>
      <c r="M315" s="37">
        <f t="shared" si="302"/>
        <v>20</v>
      </c>
      <c r="N315" s="37">
        <f t="shared" si="280"/>
        <v>16</v>
      </c>
      <c r="O315" s="47">
        <f>INDEX([1]英雄界面!$J$4:$J$41,MATCH(A315,[1]英雄界面!$A$4:$A$41,0))/2</f>
        <v>1.5</v>
      </c>
      <c r="P315" s="37">
        <f t="shared" si="281"/>
        <v>1.1000000000000001</v>
      </c>
      <c r="Q315" s="37">
        <f>INT(INDEX([1]等级属性!B$4:B$203,MATCH($AC315,[1]等级属性!$A$4:$A$203,0))*V315/10000)</f>
        <v>166</v>
      </c>
      <c r="R315" s="37">
        <f>INT(INDEX([1]等级属性!C$4:C$203,MATCH($AC315,[1]等级属性!$A$4:$A$203,0))*W315/10000)</f>
        <v>0</v>
      </c>
      <c r="S315" s="37">
        <f>INT(INDEX([1]等级属性!D$4:D$203,MATCH($AC315,[1]等级属性!$A$4:$A$203,0))*X315/10000)</f>
        <v>1046</v>
      </c>
      <c r="T315" s="37">
        <f>INT(INDEX([1]等级属性!E$4:E$203,MATCH($AC315,[1]等级属性!$A$4:$A$203,0))*Y315/10000)</f>
        <v>42</v>
      </c>
      <c r="U315" s="37"/>
      <c r="V315" s="37">
        <f t="array" ref="V315">INDEX(单位特点规划!D$2:D$37,MATCH($A315,单位特点规划!$A$2:$A$37,0))</f>
        <v>5100</v>
      </c>
      <c r="W315" s="37">
        <f t="array" ref="W315">INDEX(单位特点规划!E$2:E$37,MATCH($A315,单位特点规划!$A$2:$A$37,0))</f>
        <v>0</v>
      </c>
      <c r="X315" s="37">
        <f t="array" ref="X315">INDEX(单位特点规划!F$2:F$37,MATCH($A315,单位特点规划!$A$2:$A$37,0))</f>
        <v>10700</v>
      </c>
      <c r="Y315" s="37">
        <f t="array" ref="Y315">INDEX(单位特点规划!G$2:G$37,MATCH($A315,单位特点规划!$A$2:$A$37,0))</f>
        <v>1900</v>
      </c>
      <c r="Z315" s="37"/>
      <c r="AA315" s="37">
        <f t="shared" ref="AA315:AA320" si="313">1/0.525</f>
        <v>1.9047619047619</v>
      </c>
      <c r="AB315" s="37">
        <f>INT(INDEX([3]进阶属性!$C$2:$C$19,MATCH(B315,[3]进阶属性!$A$2:$A$19,0))/2*AH315)</f>
        <v>1107</v>
      </c>
      <c r="AC315" s="37">
        <f t="shared" si="283"/>
        <v>45</v>
      </c>
      <c r="AD315" s="37">
        <f>INT((INDEX([3]标准单位!$J$2:$J$201,MATCH($AC315,[3]标准单位!$A$2:$A$201,0))*AE315)/(1-AE315))</f>
        <v>0</v>
      </c>
      <c r="AE315" s="37">
        <f t="shared" ref="AE315:AE324" si="314">0</f>
        <v>0</v>
      </c>
      <c r="AF315" s="83">
        <f>AG315/AG$9</f>
        <v>0.62084243588731303</v>
      </c>
      <c r="AG315" s="37">
        <f t="shared" si="298"/>
        <v>224.64444444444399</v>
      </c>
      <c r="AH315" s="37">
        <f t="array" ref="AH315">INDEX([4]Sheet1!H$2:H$36,MATCH($H315,[4]Sheet1!$A$2:$A$36,0))</f>
        <v>2</v>
      </c>
      <c r="AI315">
        <f>INDEX([4]Sheet1!T$2:T$36,MATCH($H315,[4]Sheet1!$A$2:$A$36,0))</f>
        <v>0</v>
      </c>
      <c r="AJ315">
        <f>INDEX([4]Sheet1!U$2:U$36,MATCH($H315,[4]Sheet1!$A$2:$A$36,0))</f>
        <v>12</v>
      </c>
      <c r="AK315">
        <f>INDEX([4]Sheet1!V$2:V$36,MATCH($H315,[4]Sheet1!$A$2:$A$36,0))</f>
        <v>0</v>
      </c>
      <c r="AL315">
        <f>INDEX([4]Sheet1!W$2:W$36,MATCH($H315,[4]Sheet1!$A$2:$A$36,0))</f>
        <v>16.6666666666667</v>
      </c>
      <c r="AM315" s="2">
        <f>INDEX([4]Sheet1!N$2:N$36,MATCH($H315,[4]Sheet1!$A$2:$A$36,0))</f>
        <v>1800</v>
      </c>
      <c r="AN315" s="2" t="str">
        <f>INDEX([4]Sheet1!O$2:O$36,MATCH($H315,[4]Sheet1!$A$2:$A$36,0))</f>
        <v/>
      </c>
    </row>
    <row r="316" spans="1:40" ht="14.25">
      <c r="A316" s="67">
        <v>2007</v>
      </c>
      <c r="B316" s="73">
        <v>7</v>
      </c>
      <c r="C316" s="78" t="str">
        <f t="shared" si="258"/>
        <v>{10217,22},{22007,26}</v>
      </c>
      <c r="D316" s="78">
        <v>300000</v>
      </c>
      <c r="E316" s="79">
        <v>46</v>
      </c>
      <c r="F316" s="78" t="str">
        <f t="shared" si="259"/>
        <v>{1,1184},{2,188},{6,48}</v>
      </c>
      <c r="G316" s="78">
        <f t="shared" si="312"/>
        <v>1</v>
      </c>
      <c r="H316" s="67" t="s">
        <v>292</v>
      </c>
      <c r="I316" s="37">
        <f t="array" ref="I316">INDEX([1]英雄界面!$I$4:$I$41,MATCH(A316,[1]英雄界面!$A$4:$A$41,0))</f>
        <v>45</v>
      </c>
      <c r="J316" s="68">
        <f t="shared" si="307"/>
        <v>2</v>
      </c>
      <c r="K316" s="37">
        <f>CHOOSE(J316,INDEX([2]勋章!$I$7:$I$24,MATCH($B316,[2]勋章!$G$7:$G$24,0)),INDEX([2]勋章!$M$7:$M$24,MATCH($B316,[2]勋章!$G$7:$G$24,0)),INDEX([2]勋章!$P$7:$P$24,MATCH($B316,[2]勋章!$G$7:$G$24,0)),INDEX([2]勋章!$S$7:$S$24,MATCH($B316,[2]勋章!$G$7:$G$24,0)))</f>
        <v>10217</v>
      </c>
      <c r="L316" s="37">
        <f t="array" ref="L316">INDEX([2]图纸掉落!$H$4:$H$38,MATCH(H316,[2]图纸掉落!$G$4:$G$38,0))</f>
        <v>22007</v>
      </c>
      <c r="M316" s="37">
        <f t="shared" si="302"/>
        <v>22</v>
      </c>
      <c r="N316" s="37">
        <f t="shared" si="280"/>
        <v>26</v>
      </c>
      <c r="O316" s="47">
        <f>INDEX([1]英雄界面!$J$4:$J$41,MATCH(A316,[1]英雄界面!$A$4:$A$41,0))/2</f>
        <v>1.5</v>
      </c>
      <c r="P316" s="37">
        <f t="shared" si="281"/>
        <v>1</v>
      </c>
      <c r="Q316" s="37">
        <f>INT(INDEX([1]等级属性!B$4:B$203,MATCH($AC316,[1]等级属性!$A$4:$A$203,0))*V316/10000)</f>
        <v>188</v>
      </c>
      <c r="R316" s="37">
        <f>INT(INDEX([1]等级属性!C$4:C$203,MATCH($AC316,[1]等级属性!$A$4:$A$203,0))*W316/10000)</f>
        <v>0</v>
      </c>
      <c r="S316" s="37">
        <f>INT(INDEX([1]等级属性!D$4:D$203,MATCH($AC316,[1]等级属性!$A$4:$A$203,0))*X316/10000)</f>
        <v>1184</v>
      </c>
      <c r="T316" s="37">
        <f>INT(INDEX([1]等级属性!E$4:E$203,MATCH($AC316,[1]等级属性!$A$4:$A$203,0))*Y316/10000)</f>
        <v>48</v>
      </c>
      <c r="U316" s="37"/>
      <c r="V316" s="37">
        <f t="array" ref="V316">INDEX(单位特点规划!D$2:D$37,MATCH($A316,单位特点规划!$A$2:$A$37,0))</f>
        <v>5100</v>
      </c>
      <c r="W316" s="37">
        <f t="array" ref="W316">INDEX(单位特点规划!E$2:E$37,MATCH($A316,单位特点规划!$A$2:$A$37,0))</f>
        <v>0</v>
      </c>
      <c r="X316" s="37">
        <f t="array" ref="X316">INDEX(单位特点规划!F$2:F$37,MATCH($A316,单位特点规划!$A$2:$A$37,0))</f>
        <v>10700</v>
      </c>
      <c r="Y316" s="37">
        <f t="array" ref="Y316">INDEX(单位特点规划!G$2:G$37,MATCH($A316,单位特点规划!$A$2:$A$37,0))</f>
        <v>1900</v>
      </c>
      <c r="Z316" s="37"/>
      <c r="AA316" s="37">
        <f t="shared" si="313"/>
        <v>1.9047619047619</v>
      </c>
      <c r="AB316" s="37">
        <f>INT(INDEX([3]进阶属性!$C$2:$C$19,MATCH(B316,[3]进阶属性!$A$2:$A$19,0))/2*AH316)</f>
        <v>1437</v>
      </c>
      <c r="AC316" s="37">
        <f t="shared" si="283"/>
        <v>50</v>
      </c>
      <c r="AD316" s="37">
        <f>INT((INDEX([3]标准单位!$J$2:$J$201,MATCH($AC316,[3]标准单位!$A$2:$A$201,0))*AE316)/(1-AE316))</f>
        <v>0</v>
      </c>
      <c r="AE316" s="37">
        <f t="shared" si="314"/>
        <v>0</v>
      </c>
      <c r="AF316" s="83">
        <f>AG316/AG$10</f>
        <v>0.62089862215402702</v>
      </c>
      <c r="AG316" s="37">
        <f t="shared" si="298"/>
        <v>254.35555555555601</v>
      </c>
      <c r="AH316" s="37">
        <f t="array" ref="AH316">INDEX([4]Sheet1!H$2:H$36,MATCH($H316,[4]Sheet1!$A$2:$A$36,0))</f>
        <v>2</v>
      </c>
      <c r="AI316">
        <f>INDEX([4]Sheet1!T$2:T$36,MATCH($H316,[4]Sheet1!$A$2:$A$36,0))</f>
        <v>0</v>
      </c>
      <c r="AJ316">
        <f>INDEX([4]Sheet1!U$2:U$36,MATCH($H316,[4]Sheet1!$A$2:$A$36,0))</f>
        <v>12</v>
      </c>
      <c r="AK316">
        <f>INDEX([4]Sheet1!V$2:V$36,MATCH($H316,[4]Sheet1!$A$2:$A$36,0))</f>
        <v>0</v>
      </c>
      <c r="AL316">
        <f>INDEX([4]Sheet1!W$2:W$36,MATCH($H316,[4]Sheet1!$A$2:$A$36,0))</f>
        <v>16.6666666666667</v>
      </c>
      <c r="AM316" s="2">
        <f>INDEX([4]Sheet1!N$2:N$36,MATCH($H316,[4]Sheet1!$A$2:$A$36,0))</f>
        <v>1800</v>
      </c>
      <c r="AN316" s="2" t="str">
        <f>INDEX([4]Sheet1!O$2:O$36,MATCH($H316,[4]Sheet1!$A$2:$A$36,0))</f>
        <v/>
      </c>
    </row>
    <row r="317" spans="1:40" ht="14.25">
      <c r="A317" s="67">
        <v>2007</v>
      </c>
      <c r="B317" s="73">
        <v>8</v>
      </c>
      <c r="C317" s="78" t="str">
        <f t="shared" si="258"/>
        <v>{10218,25},{22007,29}</v>
      </c>
      <c r="D317" s="78">
        <v>350000</v>
      </c>
      <c r="E317" s="79">
        <v>51</v>
      </c>
      <c r="F317" s="78" t="str">
        <f t="shared" si="259"/>
        <v>{1,1361},{2,216},{6,55}</v>
      </c>
      <c r="G317" s="78">
        <f t="shared" si="312"/>
        <v>1</v>
      </c>
      <c r="H317" s="67" t="s">
        <v>292</v>
      </c>
      <c r="I317" s="37">
        <f t="array" ref="I317">INDEX([1]英雄界面!$I$4:$I$41,MATCH(A317,[1]英雄界面!$A$4:$A$41,0))</f>
        <v>45</v>
      </c>
      <c r="J317" s="68">
        <f t="shared" si="307"/>
        <v>2</v>
      </c>
      <c r="K317" s="37">
        <f>CHOOSE(J317,INDEX([2]勋章!$I$7:$I$24,MATCH($B317,[2]勋章!$G$7:$G$24,0)),INDEX([2]勋章!$M$7:$M$24,MATCH($B317,[2]勋章!$G$7:$G$24,0)),INDEX([2]勋章!$P$7:$P$24,MATCH($B317,[2]勋章!$G$7:$G$24,0)),INDEX([2]勋章!$S$7:$S$24,MATCH($B317,[2]勋章!$G$7:$G$24,0)))</f>
        <v>10218</v>
      </c>
      <c r="L317" s="37">
        <f t="array" ref="L317">INDEX([2]图纸掉落!$H$4:$H$38,MATCH(H317,[2]图纸掉落!$G$4:$G$38,0))</f>
        <v>22007</v>
      </c>
      <c r="M317" s="37">
        <f t="shared" si="302"/>
        <v>25</v>
      </c>
      <c r="N317" s="37">
        <f t="shared" si="280"/>
        <v>29</v>
      </c>
      <c r="O317" s="47">
        <f>INDEX([1]英雄界面!$J$4:$J$41,MATCH(A317,[1]英雄界面!$A$4:$A$41,0))/2</f>
        <v>1.5</v>
      </c>
      <c r="P317" s="37">
        <f t="shared" si="281"/>
        <v>1</v>
      </c>
      <c r="Q317" s="37">
        <f>INT(INDEX([1]等级属性!B$4:B$203,MATCH($AC317,[1]等级属性!$A$4:$A$203,0))*V317/10000)</f>
        <v>216</v>
      </c>
      <c r="R317" s="37">
        <f>INT(INDEX([1]等级属性!C$4:C$203,MATCH($AC317,[1]等级属性!$A$4:$A$203,0))*W317/10000)</f>
        <v>0</v>
      </c>
      <c r="S317" s="37">
        <f>INT(INDEX([1]等级属性!D$4:D$203,MATCH($AC317,[1]等级属性!$A$4:$A$203,0))*X317/10000)</f>
        <v>1361</v>
      </c>
      <c r="T317" s="37">
        <f>INT(INDEX([1]等级属性!E$4:E$203,MATCH($AC317,[1]等级属性!$A$4:$A$203,0))*Y317/10000)</f>
        <v>55</v>
      </c>
      <c r="U317" s="37"/>
      <c r="V317" s="37">
        <f t="array" ref="V317">INDEX(单位特点规划!D$2:D$37,MATCH($A317,单位特点规划!$A$2:$A$37,0))</f>
        <v>5100</v>
      </c>
      <c r="W317" s="37">
        <f t="array" ref="W317">INDEX(单位特点规划!E$2:E$37,MATCH($A317,单位特点规划!$A$2:$A$37,0))</f>
        <v>0</v>
      </c>
      <c r="X317" s="37">
        <f t="array" ref="X317">INDEX(单位特点规划!F$2:F$37,MATCH($A317,单位特点规划!$A$2:$A$37,0))</f>
        <v>10700</v>
      </c>
      <c r="Y317" s="37">
        <f t="array" ref="Y317">INDEX(单位特点规划!G$2:G$37,MATCH($A317,单位特点规划!$A$2:$A$37,0))</f>
        <v>1900</v>
      </c>
      <c r="Z317" s="37"/>
      <c r="AA317" s="37">
        <f t="shared" si="313"/>
        <v>1.9047619047619</v>
      </c>
      <c r="AB317" s="37">
        <f>INT(INDEX([3]进阶属性!$C$2:$C$19,MATCH(B317,[3]进阶属性!$A$2:$A$19,0))/2*AH317)</f>
        <v>1866</v>
      </c>
      <c r="AC317" s="37">
        <f t="shared" si="283"/>
        <v>55</v>
      </c>
      <c r="AD317" s="37">
        <f>INT((INDEX([3]标准单位!$J$2:$J$201,MATCH($AC317,[3]标准单位!$A$2:$A$201,0))*AE317)/(1-AE317))</f>
        <v>0</v>
      </c>
      <c r="AE317" s="37">
        <f t="shared" si="314"/>
        <v>0</v>
      </c>
      <c r="AF317" s="83">
        <f>AG317/AG$11</f>
        <v>0.62102941771537301</v>
      </c>
      <c r="AG317" s="37">
        <f t="shared" si="298"/>
        <v>292.33333333333297</v>
      </c>
      <c r="AH317" s="37">
        <f t="array" ref="AH317">INDEX([4]Sheet1!H$2:H$36,MATCH($H317,[4]Sheet1!$A$2:$A$36,0))</f>
        <v>2</v>
      </c>
      <c r="AI317">
        <f>INDEX([4]Sheet1!T$2:T$36,MATCH($H317,[4]Sheet1!$A$2:$A$36,0))</f>
        <v>0</v>
      </c>
      <c r="AJ317">
        <f>INDEX([4]Sheet1!U$2:U$36,MATCH($H317,[4]Sheet1!$A$2:$A$36,0))</f>
        <v>12</v>
      </c>
      <c r="AK317">
        <f>INDEX([4]Sheet1!V$2:V$36,MATCH($H317,[4]Sheet1!$A$2:$A$36,0))</f>
        <v>0</v>
      </c>
      <c r="AL317">
        <f>INDEX([4]Sheet1!W$2:W$36,MATCH($H317,[4]Sheet1!$A$2:$A$36,0))</f>
        <v>16.6666666666667</v>
      </c>
      <c r="AM317" s="2">
        <f>INDEX([4]Sheet1!N$2:N$36,MATCH($H317,[4]Sheet1!$A$2:$A$36,0))</f>
        <v>1800</v>
      </c>
      <c r="AN317" s="2" t="str">
        <f>INDEX([4]Sheet1!O$2:O$36,MATCH($H317,[4]Sheet1!$A$2:$A$36,0))</f>
        <v/>
      </c>
    </row>
    <row r="318" spans="1:40" ht="14.25">
      <c r="A318" s="67">
        <v>2007</v>
      </c>
      <c r="B318" s="73">
        <v>9</v>
      </c>
      <c r="C318" s="78" t="str">
        <f t="shared" si="258"/>
        <v>{10219,27},{22007,30}</v>
      </c>
      <c r="D318" s="78">
        <v>400000</v>
      </c>
      <c r="E318" s="79">
        <v>56</v>
      </c>
      <c r="F318" s="78" t="str">
        <f t="shared" si="259"/>
        <v>{1,1537},{2,244},{6,62}</v>
      </c>
      <c r="G318" s="78">
        <f t="shared" si="312"/>
        <v>1</v>
      </c>
      <c r="H318" s="67" t="s">
        <v>292</v>
      </c>
      <c r="I318" s="37">
        <f t="array" ref="I318">INDEX([1]英雄界面!$I$4:$I$41,MATCH(A318,[1]英雄界面!$A$4:$A$41,0))</f>
        <v>45</v>
      </c>
      <c r="J318" s="68">
        <f t="shared" ref="J318:J327" si="315">2</f>
        <v>2</v>
      </c>
      <c r="K318" s="37">
        <f>CHOOSE(J318,INDEX([2]勋章!$I$7:$I$24,MATCH($B318,[2]勋章!$G$7:$G$24,0)),INDEX([2]勋章!$M$7:$M$24,MATCH($B318,[2]勋章!$G$7:$G$24,0)),INDEX([2]勋章!$P$7:$P$24,MATCH($B318,[2]勋章!$G$7:$G$24,0)),INDEX([2]勋章!$S$7:$S$24,MATCH($B318,[2]勋章!$G$7:$G$24,0)))</f>
        <v>10219</v>
      </c>
      <c r="L318" s="37">
        <f t="array" ref="L318">INDEX([2]图纸掉落!$H$4:$H$38,MATCH(H318,[2]图纸掉落!$G$4:$G$38,0))</f>
        <v>22007</v>
      </c>
      <c r="M318" s="37">
        <f t="shared" si="302"/>
        <v>27</v>
      </c>
      <c r="N318" s="37">
        <f t="shared" si="280"/>
        <v>30</v>
      </c>
      <c r="O318" s="47">
        <f>INDEX([1]英雄界面!$J$4:$J$41,MATCH(A318,[1]英雄界面!$A$4:$A$41,0))/2</f>
        <v>1.5</v>
      </c>
      <c r="P318" s="37">
        <f t="shared" si="281"/>
        <v>1</v>
      </c>
      <c r="Q318" s="37">
        <f>INT(INDEX([1]等级属性!B$4:B$203,MATCH($AC318,[1]等级属性!$A$4:$A$203,0))*V318/10000)</f>
        <v>244</v>
      </c>
      <c r="R318" s="37">
        <f>INT(INDEX([1]等级属性!C$4:C$203,MATCH($AC318,[1]等级属性!$A$4:$A$203,0))*W318/10000)</f>
        <v>0</v>
      </c>
      <c r="S318" s="37">
        <f>INT(INDEX([1]等级属性!D$4:D$203,MATCH($AC318,[1]等级属性!$A$4:$A$203,0))*X318/10000)</f>
        <v>1537</v>
      </c>
      <c r="T318" s="37">
        <f>INT(INDEX([1]等级属性!E$4:E$203,MATCH($AC318,[1]等级属性!$A$4:$A$203,0))*Y318/10000)</f>
        <v>62</v>
      </c>
      <c r="U318" s="37"/>
      <c r="V318" s="37">
        <f t="array" ref="V318">INDEX(单位特点规划!D$2:D$37,MATCH($A318,单位特点规划!$A$2:$A$37,0))</f>
        <v>5100</v>
      </c>
      <c r="W318" s="37">
        <f t="array" ref="W318">INDEX(单位特点规划!E$2:E$37,MATCH($A318,单位特点规划!$A$2:$A$37,0))</f>
        <v>0</v>
      </c>
      <c r="X318" s="37">
        <f t="array" ref="X318">INDEX(单位特点规划!F$2:F$37,MATCH($A318,单位特点规划!$A$2:$A$37,0))</f>
        <v>10700</v>
      </c>
      <c r="Y318" s="37">
        <f t="array" ref="Y318">INDEX(单位特点规划!G$2:G$37,MATCH($A318,单位特点规划!$A$2:$A$37,0))</f>
        <v>1900</v>
      </c>
      <c r="Z318" s="37"/>
      <c r="AA318" s="37">
        <f t="shared" si="313"/>
        <v>1.9047619047619</v>
      </c>
      <c r="AB318" s="37">
        <f>INT(INDEX([3]进阶属性!$C$2:$C$19,MATCH(B318,[3]进阶属性!$A$2:$A$19,0))/2*AH318)</f>
        <v>2424</v>
      </c>
      <c r="AC318" s="37">
        <f t="shared" si="283"/>
        <v>60</v>
      </c>
      <c r="AD318" s="37">
        <f>INT((INDEX([3]标准单位!$J$2:$J$201,MATCH($AC318,[3]标准单位!$A$2:$A$201,0))*AE318)/(1-AE318))</f>
        <v>0</v>
      </c>
      <c r="AE318" s="37">
        <f t="shared" si="314"/>
        <v>0</v>
      </c>
      <c r="AF318" s="83">
        <f>AG318/AG$12</f>
        <v>0.62075562360286596</v>
      </c>
      <c r="AG318" s="37">
        <f t="shared" si="298"/>
        <v>330.14444444444399</v>
      </c>
      <c r="AH318" s="37">
        <f t="array" ref="AH318">INDEX([4]Sheet1!H$2:H$36,MATCH($H318,[4]Sheet1!$A$2:$A$36,0))</f>
        <v>2</v>
      </c>
      <c r="AI318">
        <f>INDEX([4]Sheet1!T$2:T$36,MATCH($H318,[4]Sheet1!$A$2:$A$36,0))</f>
        <v>0</v>
      </c>
      <c r="AJ318">
        <f>INDEX([4]Sheet1!U$2:U$36,MATCH($H318,[4]Sheet1!$A$2:$A$36,0))</f>
        <v>12</v>
      </c>
      <c r="AK318">
        <f>INDEX([4]Sheet1!V$2:V$36,MATCH($H318,[4]Sheet1!$A$2:$A$36,0))</f>
        <v>0</v>
      </c>
      <c r="AL318">
        <f>INDEX([4]Sheet1!W$2:W$36,MATCH($H318,[4]Sheet1!$A$2:$A$36,0))</f>
        <v>16.6666666666667</v>
      </c>
      <c r="AM318" s="2">
        <f>INDEX([4]Sheet1!N$2:N$36,MATCH($H318,[4]Sheet1!$A$2:$A$36,0))</f>
        <v>1800</v>
      </c>
      <c r="AN318" s="2" t="str">
        <f>INDEX([4]Sheet1!O$2:O$36,MATCH($H318,[4]Sheet1!$A$2:$A$36,0))</f>
        <v/>
      </c>
    </row>
    <row r="319" spans="1:40" ht="14.25">
      <c r="A319" s="67">
        <v>2007</v>
      </c>
      <c r="B319" s="73">
        <v>10</v>
      </c>
      <c r="C319" s="78" t="str">
        <f t="shared" si="258"/>
        <v>{10220,30},{22007,45}</v>
      </c>
      <c r="D319" s="78">
        <v>450000</v>
      </c>
      <c r="E319" s="79">
        <v>61</v>
      </c>
      <c r="F319" s="78" t="str">
        <f t="shared" si="259"/>
        <v>{1,1765},{2,280},{6,72}</v>
      </c>
      <c r="G319" s="78">
        <f t="shared" si="312"/>
        <v>1</v>
      </c>
      <c r="H319" s="67" t="s">
        <v>292</v>
      </c>
      <c r="I319" s="37">
        <f t="array" ref="I319">INDEX([1]英雄界面!$I$4:$I$41,MATCH(A319,[1]英雄界面!$A$4:$A$41,0))</f>
        <v>45</v>
      </c>
      <c r="J319" s="68">
        <f t="shared" si="315"/>
        <v>2</v>
      </c>
      <c r="K319" s="37">
        <f>CHOOSE(J319,INDEX([2]勋章!$I$7:$I$24,MATCH($B319,[2]勋章!$G$7:$G$24,0)),INDEX([2]勋章!$M$7:$M$24,MATCH($B319,[2]勋章!$G$7:$G$24,0)),INDEX([2]勋章!$P$7:$P$24,MATCH($B319,[2]勋章!$G$7:$G$24,0)),INDEX([2]勋章!$S$7:$S$24,MATCH($B319,[2]勋章!$G$7:$G$24,0)))</f>
        <v>10220</v>
      </c>
      <c r="L319" s="37">
        <f t="array" ref="L319">INDEX([2]图纸掉落!$H$4:$H$38,MATCH(H319,[2]图纸掉落!$G$4:$G$38,0))</f>
        <v>22007</v>
      </c>
      <c r="M319" s="37">
        <f t="shared" si="302"/>
        <v>30</v>
      </c>
      <c r="N319" s="37">
        <f t="shared" si="280"/>
        <v>45</v>
      </c>
      <c r="O319" s="47">
        <f>INDEX([1]英雄界面!$J$4:$J$41,MATCH(A319,[1]英雄界面!$A$4:$A$41,0))/2</f>
        <v>1.5</v>
      </c>
      <c r="P319" s="37">
        <f t="shared" si="281"/>
        <v>1</v>
      </c>
      <c r="Q319" s="37">
        <f>INT(INDEX([1]等级属性!B$4:B$203,MATCH($AC319,[1]等级属性!$A$4:$A$203,0))*V319/10000)</f>
        <v>280</v>
      </c>
      <c r="R319" s="37">
        <f>INT(INDEX([1]等级属性!C$4:C$203,MATCH($AC319,[1]等级属性!$A$4:$A$203,0))*W319/10000)</f>
        <v>0</v>
      </c>
      <c r="S319" s="37">
        <f>INT(INDEX([1]等级属性!D$4:D$203,MATCH($AC319,[1]等级属性!$A$4:$A$203,0))*X319/10000)</f>
        <v>1765</v>
      </c>
      <c r="T319" s="37">
        <f>INT(INDEX([1]等级属性!E$4:E$203,MATCH($AC319,[1]等级属性!$A$4:$A$203,0))*Y319/10000)</f>
        <v>72</v>
      </c>
      <c r="U319" s="37"/>
      <c r="V319" s="37">
        <f t="array" ref="V319">INDEX(单位特点规划!D$2:D$37,MATCH($A319,单位特点规划!$A$2:$A$37,0))</f>
        <v>5100</v>
      </c>
      <c r="W319" s="37">
        <f t="array" ref="W319">INDEX(单位特点规划!E$2:E$37,MATCH($A319,单位特点规划!$A$2:$A$37,0))</f>
        <v>0</v>
      </c>
      <c r="X319" s="37">
        <f t="array" ref="X319">INDEX(单位特点规划!F$2:F$37,MATCH($A319,单位特点规划!$A$2:$A$37,0))</f>
        <v>10700</v>
      </c>
      <c r="Y319" s="37">
        <f t="array" ref="Y319">INDEX(单位特点规划!G$2:G$37,MATCH($A319,单位特点规划!$A$2:$A$37,0))</f>
        <v>1900</v>
      </c>
      <c r="Z319" s="37"/>
      <c r="AA319" s="37">
        <f t="shared" si="313"/>
        <v>1.9047619047619</v>
      </c>
      <c r="AB319" s="37">
        <f>INT(INDEX([3]进阶属性!$C$2:$C$19,MATCH(B319,[3]进阶属性!$A$2:$A$19,0))/2*AH319)</f>
        <v>3150</v>
      </c>
      <c r="AC319" s="37">
        <f t="shared" si="283"/>
        <v>65</v>
      </c>
      <c r="AD319" s="37">
        <f>INT((INDEX([3]标准单位!$J$2:$J$201,MATCH($AC319,[3]标准单位!$A$2:$A$201,0))*AE319)/(1-AE319))</f>
        <v>0</v>
      </c>
      <c r="AE319" s="37">
        <f t="shared" si="314"/>
        <v>0</v>
      </c>
      <c r="AF319" s="83">
        <f>AG319/AG$13</f>
        <v>0.62077774918979001</v>
      </c>
      <c r="AG319" s="37">
        <f t="shared" si="298"/>
        <v>379.14444444444399</v>
      </c>
      <c r="AH319" s="37">
        <f t="array" ref="AH319">INDEX([4]Sheet1!H$2:H$36,MATCH($H319,[4]Sheet1!$A$2:$A$36,0))</f>
        <v>2</v>
      </c>
      <c r="AI319">
        <f>INDEX([4]Sheet1!T$2:T$36,MATCH($H319,[4]Sheet1!$A$2:$A$36,0))</f>
        <v>0</v>
      </c>
      <c r="AJ319">
        <f>INDEX([4]Sheet1!U$2:U$36,MATCH($H319,[4]Sheet1!$A$2:$A$36,0))</f>
        <v>12</v>
      </c>
      <c r="AK319">
        <f>INDEX([4]Sheet1!V$2:V$36,MATCH($H319,[4]Sheet1!$A$2:$A$36,0))</f>
        <v>0</v>
      </c>
      <c r="AL319">
        <f>INDEX([4]Sheet1!W$2:W$36,MATCH($H319,[4]Sheet1!$A$2:$A$36,0))</f>
        <v>16.6666666666667</v>
      </c>
      <c r="AM319" s="2">
        <f>INDEX([4]Sheet1!N$2:N$36,MATCH($H319,[4]Sheet1!$A$2:$A$36,0))</f>
        <v>1800</v>
      </c>
      <c r="AN319" s="2" t="str">
        <f>INDEX([4]Sheet1!O$2:O$36,MATCH($H319,[4]Sheet1!$A$2:$A$36,0))</f>
        <v/>
      </c>
    </row>
    <row r="320" spans="1:40" ht="14.25">
      <c r="A320" s="67">
        <v>2007</v>
      </c>
      <c r="B320" s="73">
        <v>11</v>
      </c>
      <c r="C320" s="78" t="str">
        <f t="shared" si="258"/>
        <v>{10221,32},{22007,61}</v>
      </c>
      <c r="D320" s="78">
        <v>500000</v>
      </c>
      <c r="E320" s="79">
        <v>66</v>
      </c>
      <c r="F320" s="78" t="str">
        <f t="shared" si="259"/>
        <v>{1,1996},{2,317},{6,81}</v>
      </c>
      <c r="G320" s="78">
        <f t="shared" si="312"/>
        <v>1</v>
      </c>
      <c r="H320" s="67" t="s">
        <v>292</v>
      </c>
      <c r="I320" s="37">
        <f t="array" ref="I320">INDEX([1]英雄界面!$I$4:$I$41,MATCH(A320,[1]英雄界面!$A$4:$A$41,0))</f>
        <v>45</v>
      </c>
      <c r="J320" s="68">
        <f t="shared" si="315"/>
        <v>2</v>
      </c>
      <c r="K320" s="37">
        <f>CHOOSE(J320,INDEX([2]勋章!$I$7:$I$24,MATCH($B320,[2]勋章!$G$7:$G$24,0)),INDEX([2]勋章!$M$7:$M$24,MATCH($B320,[2]勋章!$G$7:$G$24,0)),INDEX([2]勋章!$P$7:$P$24,MATCH($B320,[2]勋章!$G$7:$G$24,0)),INDEX([2]勋章!$S$7:$S$24,MATCH($B320,[2]勋章!$G$7:$G$24,0)))</f>
        <v>10221</v>
      </c>
      <c r="L320" s="37">
        <f t="array" ref="L320">INDEX([2]图纸掉落!$H$4:$H$38,MATCH(H320,[2]图纸掉落!$G$4:$G$38,0))</f>
        <v>22007</v>
      </c>
      <c r="M320" s="37">
        <f t="shared" ref="M320" si="316">M302</f>
        <v>32</v>
      </c>
      <c r="N320" s="37">
        <f t="shared" si="280"/>
        <v>61</v>
      </c>
      <c r="O320" s="47">
        <f>INDEX([1]英雄界面!$J$4:$J$41,MATCH(A320,[1]英雄界面!$A$4:$A$41,0))/2</f>
        <v>1.5</v>
      </c>
      <c r="P320" s="37">
        <f t="shared" si="281"/>
        <v>1</v>
      </c>
      <c r="Q320" s="37">
        <f>INT(INDEX([1]等级属性!B$4:B$203,MATCH($AC320,[1]等级属性!$A$4:$A$203,0))*V320/10000)</f>
        <v>317</v>
      </c>
      <c r="R320" s="37">
        <f>INT(INDEX([1]等级属性!C$4:C$203,MATCH($AC320,[1]等级属性!$A$4:$A$203,0))*W320/10000)</f>
        <v>0</v>
      </c>
      <c r="S320" s="37">
        <f>INT(INDEX([1]等级属性!D$4:D$203,MATCH($AC320,[1]等级属性!$A$4:$A$203,0))*X320/10000)</f>
        <v>1996</v>
      </c>
      <c r="T320" s="37">
        <f>INT(INDEX([1]等级属性!E$4:E$203,MATCH($AC320,[1]等级属性!$A$4:$A$203,0))*Y320/10000)</f>
        <v>81</v>
      </c>
      <c r="U320" s="37"/>
      <c r="V320" s="37">
        <f t="array" ref="V320">INDEX(单位特点规划!D$2:D$37,MATCH($A320,单位特点规划!$A$2:$A$37,0))</f>
        <v>5100</v>
      </c>
      <c r="W320" s="37">
        <f t="array" ref="W320">INDEX(单位特点规划!E$2:E$37,MATCH($A320,单位特点规划!$A$2:$A$37,0))</f>
        <v>0</v>
      </c>
      <c r="X320" s="37">
        <f t="array" ref="X320">INDEX(单位特点规划!F$2:F$37,MATCH($A320,单位特点规划!$A$2:$A$37,0))</f>
        <v>10700</v>
      </c>
      <c r="Y320" s="37">
        <f t="array" ref="Y320">INDEX(单位特点规划!G$2:G$37,MATCH($A320,单位特点规划!$A$2:$A$37,0))</f>
        <v>1900</v>
      </c>
      <c r="Z320" s="37"/>
      <c r="AA320" s="37">
        <f t="shared" si="313"/>
        <v>1.9047619047619</v>
      </c>
      <c r="AB320" s="37">
        <f>INT(INDEX([3]进阶属性!$C$2:$C$19,MATCH(B320,[3]进阶属性!$A$2:$A$19,0))/2*AH320)</f>
        <v>4095</v>
      </c>
      <c r="AC320" s="37">
        <f t="shared" si="283"/>
        <v>70</v>
      </c>
      <c r="AD320" s="37">
        <f>INT((INDEX([3]标准单位!$J$2:$J$201,MATCH($AC320,[3]标准单位!$A$2:$A$201,0))*AE320)/(1-AE320))</f>
        <v>0</v>
      </c>
      <c r="AE320" s="37">
        <f t="shared" si="314"/>
        <v>0</v>
      </c>
      <c r="AF320" s="83">
        <f>AG320/AG$14</f>
        <v>0.62083023099761903</v>
      </c>
      <c r="AG320" s="37">
        <f t="shared" si="298"/>
        <v>428.82222222222202</v>
      </c>
      <c r="AH320" s="37">
        <f t="array" ref="AH320">INDEX([4]Sheet1!H$2:H$36,MATCH($H320,[4]Sheet1!$A$2:$A$36,0))</f>
        <v>2</v>
      </c>
      <c r="AI320">
        <f>INDEX([4]Sheet1!T$2:T$36,MATCH($H320,[4]Sheet1!$A$2:$A$36,0))</f>
        <v>0</v>
      </c>
      <c r="AJ320">
        <f>INDEX([4]Sheet1!U$2:U$36,MATCH($H320,[4]Sheet1!$A$2:$A$36,0))</f>
        <v>12</v>
      </c>
      <c r="AK320">
        <f>INDEX([4]Sheet1!V$2:V$36,MATCH($H320,[4]Sheet1!$A$2:$A$36,0))</f>
        <v>0</v>
      </c>
      <c r="AL320">
        <f>INDEX([4]Sheet1!W$2:W$36,MATCH($H320,[4]Sheet1!$A$2:$A$36,0))</f>
        <v>16.6666666666667</v>
      </c>
      <c r="AM320" s="2">
        <f>INDEX([4]Sheet1!N$2:N$36,MATCH($H320,[4]Sheet1!$A$2:$A$36,0))</f>
        <v>1800</v>
      </c>
      <c r="AN320" s="2" t="str">
        <f>INDEX([4]Sheet1!O$2:O$36,MATCH($H320,[4]Sheet1!$A$2:$A$36,0))</f>
        <v/>
      </c>
    </row>
    <row r="321" spans="1:40" ht="14.25">
      <c r="A321" s="67">
        <v>2007</v>
      </c>
      <c r="B321" s="73">
        <v>12</v>
      </c>
      <c r="C321" s="78" t="str">
        <f t="shared" si="258"/>
        <v>{10222,35},{22007,66}</v>
      </c>
      <c r="D321" s="78">
        <v>550000</v>
      </c>
      <c r="E321" s="79">
        <v>71</v>
      </c>
      <c r="F321" s="78" t="str">
        <f t="shared" si="259"/>
        <v>{1,2295},{2,364},{6,94}</v>
      </c>
      <c r="G321" s="78">
        <f t="shared" si="312"/>
        <v>1</v>
      </c>
      <c r="H321" s="67" t="s">
        <v>292</v>
      </c>
      <c r="I321" s="37">
        <f t="array" ref="I321">INDEX([1]英雄界面!$I$4:$I$41,MATCH(A321,[1]英雄界面!$A$4:$A$41,0))</f>
        <v>45</v>
      </c>
      <c r="J321" s="68">
        <f t="shared" si="315"/>
        <v>2</v>
      </c>
      <c r="K321" s="37">
        <f>CHOOSE(J321,INDEX([2]勋章!$I$7:$I$24,MATCH($B321,[2]勋章!$G$7:$G$24,0)),INDEX([2]勋章!$M$7:$M$24,MATCH($B321,[2]勋章!$G$7:$G$24,0)),INDEX([2]勋章!$P$7:$P$24,MATCH($B321,[2]勋章!$G$7:$G$24,0)),INDEX([2]勋章!$S$7:$S$24,MATCH($B321,[2]勋章!$G$7:$G$24,0)))</f>
        <v>10222</v>
      </c>
      <c r="L321" s="37">
        <f t="array" ref="L321">INDEX([2]图纸掉落!$H$4:$H$38,MATCH(H321,[2]图纸掉落!$G$4:$G$38,0))</f>
        <v>22007</v>
      </c>
      <c r="M321" s="37">
        <f t="shared" ref="M321:M339" si="317">M303</f>
        <v>35</v>
      </c>
      <c r="N321" s="37">
        <f t="shared" si="280"/>
        <v>66</v>
      </c>
      <c r="O321" s="47">
        <f>INDEX([1]英雄界面!$J$4:$J$41,MATCH(A321,[1]英雄界面!$A$4:$A$41,0))/2</f>
        <v>1.5</v>
      </c>
      <c r="P321" s="37">
        <f t="shared" si="281"/>
        <v>1</v>
      </c>
      <c r="Q321" s="37">
        <f>INT(INDEX([1]等级属性!B$4:B$203,MATCH($AC321,[1]等级属性!$A$4:$A$203,0))*V321/10000)</f>
        <v>364</v>
      </c>
      <c r="R321" s="37">
        <f>INT(INDEX([1]等级属性!C$4:C$203,MATCH($AC321,[1]等级属性!$A$4:$A$203,0))*W321/10000)</f>
        <v>0</v>
      </c>
      <c r="S321" s="37">
        <f>INT(INDEX([1]等级属性!D$4:D$203,MATCH($AC321,[1]等级属性!$A$4:$A$203,0))*X321/10000)</f>
        <v>2295</v>
      </c>
      <c r="T321" s="37">
        <f>INT(INDEX([1]等级属性!E$4:E$203,MATCH($AC321,[1]等级属性!$A$4:$A$203,0))*Y321/10000)</f>
        <v>94</v>
      </c>
      <c r="U321" s="37"/>
      <c r="V321" s="37">
        <f t="array" ref="V321">INDEX(单位特点规划!D$2:D$37,MATCH($A321,单位特点规划!$A$2:$A$37,0))</f>
        <v>5100</v>
      </c>
      <c r="W321" s="37">
        <f t="array" ref="W321">INDEX(单位特点规划!E$2:E$37,MATCH($A321,单位特点规划!$A$2:$A$37,0))</f>
        <v>0</v>
      </c>
      <c r="X321" s="37">
        <f t="array" ref="X321">INDEX(单位特点规划!F$2:F$37,MATCH($A321,单位特点规划!$A$2:$A$37,0))</f>
        <v>10700</v>
      </c>
      <c r="Y321" s="37">
        <f t="array" ref="Y321">INDEX(单位特点规划!G$2:G$37,MATCH($A321,单位特点规划!$A$2:$A$37,0))</f>
        <v>1900</v>
      </c>
      <c r="Z321" s="37"/>
      <c r="AA321" s="37">
        <f t="shared" ref="AA321" si="318">1/0.525</f>
        <v>1.9047619047619</v>
      </c>
      <c r="AB321" s="37">
        <f>INT(INDEX([3]进阶属性!$C$2:$C$19,MATCH(B321,[3]进阶属性!$A$2:$A$19,0))/2*AH321)</f>
        <v>5322</v>
      </c>
      <c r="AC321" s="37">
        <f t="shared" si="283"/>
        <v>75</v>
      </c>
      <c r="AD321" s="37">
        <f>INT((INDEX([3]标准单位!$J$2:$J$201,MATCH($AC321,[3]标准单位!$A$2:$A$201,0))*AE321)/(1-AE321))</f>
        <v>0</v>
      </c>
      <c r="AE321" s="37">
        <f t="shared" si="314"/>
        <v>0</v>
      </c>
      <c r="AF321" s="83">
        <f>AG321/AG$15</f>
        <v>0.62103253154179905</v>
      </c>
      <c r="AG321" s="37">
        <f t="shared" si="298"/>
        <v>493.01111111111101</v>
      </c>
      <c r="AH321" s="37">
        <f t="array" ref="AH321">INDEX([4]Sheet1!H$2:H$36,MATCH($H321,[4]Sheet1!$A$2:$A$36,0))</f>
        <v>2</v>
      </c>
      <c r="AI321">
        <f>INDEX([4]Sheet1!T$2:T$36,MATCH($H321,[4]Sheet1!$A$2:$A$36,0))</f>
        <v>0</v>
      </c>
      <c r="AJ321">
        <f>INDEX([4]Sheet1!U$2:U$36,MATCH($H321,[4]Sheet1!$A$2:$A$36,0))</f>
        <v>12</v>
      </c>
      <c r="AK321">
        <f>INDEX([4]Sheet1!V$2:V$36,MATCH($H321,[4]Sheet1!$A$2:$A$36,0))</f>
        <v>0</v>
      </c>
      <c r="AL321">
        <f>INDEX([4]Sheet1!W$2:W$36,MATCH($H321,[4]Sheet1!$A$2:$A$36,0))</f>
        <v>16.6666666666667</v>
      </c>
      <c r="AM321" s="2">
        <f>INDEX([4]Sheet1!N$2:N$36,MATCH($H321,[4]Sheet1!$A$2:$A$36,0))</f>
        <v>1800</v>
      </c>
      <c r="AN321" s="2" t="str">
        <f>INDEX([4]Sheet1!O$2:O$36,MATCH($H321,[4]Sheet1!$A$2:$A$36,0))</f>
        <v/>
      </c>
    </row>
    <row r="322" spans="1:40" ht="14.25">
      <c r="A322" s="67">
        <v>2007</v>
      </c>
      <c r="B322" s="73">
        <v>13</v>
      </c>
      <c r="C322" s="78" t="str">
        <f t="shared" si="258"/>
        <v>{10223,37},{22007,70}</v>
      </c>
      <c r="D322" s="78">
        <v>600000</v>
      </c>
      <c r="E322" s="79">
        <v>76</v>
      </c>
      <c r="F322" s="78" t="str">
        <f t="shared" si="259"/>
        <v>{1,2593},{2,412},{6,106}</v>
      </c>
      <c r="G322" s="78">
        <f t="shared" si="312"/>
        <v>1</v>
      </c>
      <c r="H322" s="67" t="s">
        <v>292</v>
      </c>
      <c r="I322" s="37">
        <f t="array" ref="I322">INDEX([1]英雄界面!$I$4:$I$41,MATCH(A322,[1]英雄界面!$A$4:$A$41,0))</f>
        <v>45</v>
      </c>
      <c r="J322" s="68">
        <f t="shared" si="315"/>
        <v>2</v>
      </c>
      <c r="K322" s="37">
        <f>CHOOSE(J322,INDEX([2]勋章!$I$7:$I$24,MATCH($B322,[2]勋章!$G$7:$G$24,0)),INDEX([2]勋章!$M$7:$M$24,MATCH($B322,[2]勋章!$G$7:$G$24,0)),INDEX([2]勋章!$P$7:$P$24,MATCH($B322,[2]勋章!$G$7:$G$24,0)),INDEX([2]勋章!$S$7:$S$24,MATCH($B322,[2]勋章!$G$7:$G$24,0)))</f>
        <v>10223</v>
      </c>
      <c r="L322" s="37">
        <f t="array" ref="L322">INDEX([2]图纸掉落!$H$4:$H$38,MATCH(H322,[2]图纸掉落!$G$4:$G$38,0))</f>
        <v>22007</v>
      </c>
      <c r="M322" s="37">
        <f t="shared" si="317"/>
        <v>37</v>
      </c>
      <c r="N322" s="37">
        <f t="shared" si="280"/>
        <v>70</v>
      </c>
      <c r="O322" s="47">
        <f>INDEX([1]英雄界面!$J$4:$J$41,MATCH(A322,[1]英雄界面!$A$4:$A$41,0))/2</f>
        <v>1.5</v>
      </c>
      <c r="P322" s="37">
        <f t="shared" si="281"/>
        <v>1</v>
      </c>
      <c r="Q322" s="37">
        <f>INT(INDEX([1]等级属性!B$4:B$203,MATCH($AC322,[1]等级属性!$A$4:$A$203,0))*V322/10000)</f>
        <v>412</v>
      </c>
      <c r="R322" s="37">
        <f>INT(INDEX([1]等级属性!C$4:C$203,MATCH($AC322,[1]等级属性!$A$4:$A$203,0))*W322/10000)</f>
        <v>0</v>
      </c>
      <c r="S322" s="37">
        <f>INT(INDEX([1]等级属性!D$4:D$203,MATCH($AC322,[1]等级属性!$A$4:$A$203,0))*X322/10000)</f>
        <v>2593</v>
      </c>
      <c r="T322" s="37">
        <f>INT(INDEX([1]等级属性!E$4:E$203,MATCH($AC322,[1]等级属性!$A$4:$A$203,0))*Y322/10000)</f>
        <v>106</v>
      </c>
      <c r="U322" s="37"/>
      <c r="V322" s="37">
        <f t="array" ref="V322">INDEX(单位特点规划!D$2:D$37,MATCH($A322,单位特点规划!$A$2:$A$37,0))</f>
        <v>5100</v>
      </c>
      <c r="W322" s="37">
        <f t="array" ref="W322">INDEX(单位特点规划!E$2:E$37,MATCH($A322,单位特点规划!$A$2:$A$37,0))</f>
        <v>0</v>
      </c>
      <c r="X322" s="37">
        <f t="array" ref="X322">INDEX(单位特点规划!F$2:F$37,MATCH($A322,单位特点规划!$A$2:$A$37,0))</f>
        <v>10700</v>
      </c>
      <c r="Y322" s="37">
        <f t="array" ref="Y322">INDEX(单位特点规划!G$2:G$37,MATCH($A322,单位特点规划!$A$2:$A$37,0))</f>
        <v>1900</v>
      </c>
      <c r="Z322" s="37"/>
      <c r="AA322" s="37">
        <f t="shared" ref="AA322:AA327" si="319">1/0.525</f>
        <v>1.9047619047619</v>
      </c>
      <c r="AB322" s="37">
        <f>INT(INDEX([3]进阶属性!$C$2:$C$19,MATCH(B322,[3]进阶属性!$A$2:$A$19,0))/2*AH322)</f>
        <v>6918</v>
      </c>
      <c r="AC322" s="37">
        <f t="shared" si="283"/>
        <v>80</v>
      </c>
      <c r="AD322" s="37">
        <f>INT((INDEX([3]标准单位!$J$2:$J$201,MATCH($AC322,[3]标准单位!$A$2:$A$201,0))*AE322)/(1-AE322))</f>
        <v>0</v>
      </c>
      <c r="AE322" s="37">
        <f t="shared" si="314"/>
        <v>0</v>
      </c>
      <c r="AF322" s="83">
        <f>AG322/AG$16</f>
        <v>0.62091062812186004</v>
      </c>
      <c r="AG322" s="37">
        <f t="shared" si="298"/>
        <v>557.21111111111099</v>
      </c>
      <c r="AH322" s="37">
        <f t="array" ref="AH322">INDEX([4]Sheet1!H$2:H$36,MATCH($H322,[4]Sheet1!$A$2:$A$36,0))</f>
        <v>2</v>
      </c>
      <c r="AI322">
        <f>INDEX([4]Sheet1!T$2:T$36,MATCH($H322,[4]Sheet1!$A$2:$A$36,0))</f>
        <v>0</v>
      </c>
      <c r="AJ322">
        <f>INDEX([4]Sheet1!U$2:U$36,MATCH($H322,[4]Sheet1!$A$2:$A$36,0))</f>
        <v>12</v>
      </c>
      <c r="AK322">
        <f>INDEX([4]Sheet1!V$2:V$36,MATCH($H322,[4]Sheet1!$A$2:$A$36,0))</f>
        <v>0</v>
      </c>
      <c r="AL322">
        <f>INDEX([4]Sheet1!W$2:W$36,MATCH($H322,[4]Sheet1!$A$2:$A$36,0))</f>
        <v>16.6666666666667</v>
      </c>
      <c r="AM322" s="2">
        <f>INDEX([4]Sheet1!N$2:N$36,MATCH($H322,[4]Sheet1!$A$2:$A$36,0))</f>
        <v>1800</v>
      </c>
      <c r="AN322" s="2" t="str">
        <f>INDEX([4]Sheet1!O$2:O$36,MATCH($H322,[4]Sheet1!$A$2:$A$36,0))</f>
        <v/>
      </c>
    </row>
    <row r="323" spans="1:40" ht="14.25">
      <c r="A323" s="67">
        <v>2007</v>
      </c>
      <c r="B323" s="73">
        <v>14</v>
      </c>
      <c r="C323" s="78" t="str">
        <f t="shared" si="258"/>
        <v>{10224,40},{22007,91}</v>
      </c>
      <c r="D323" s="78">
        <v>650000</v>
      </c>
      <c r="E323" s="79">
        <v>81</v>
      </c>
      <c r="F323" s="78" t="str">
        <f t="shared" si="259"/>
        <v>{1,2982},{2,473},{6,122}</v>
      </c>
      <c r="G323" s="78">
        <f t="shared" si="312"/>
        <v>1</v>
      </c>
      <c r="H323" s="67" t="s">
        <v>292</v>
      </c>
      <c r="I323" s="37">
        <f t="array" ref="I323">INDEX([1]英雄界面!$I$4:$I$41,MATCH(A323,[1]英雄界面!$A$4:$A$41,0))</f>
        <v>45</v>
      </c>
      <c r="J323" s="68">
        <f t="shared" si="315"/>
        <v>2</v>
      </c>
      <c r="K323" s="37">
        <f>CHOOSE(J323,INDEX([2]勋章!$I$7:$I$24,MATCH($B323,[2]勋章!$G$7:$G$24,0)),INDEX([2]勋章!$M$7:$M$24,MATCH($B323,[2]勋章!$G$7:$G$24,0)),INDEX([2]勋章!$P$7:$P$24,MATCH($B323,[2]勋章!$G$7:$G$24,0)),INDEX([2]勋章!$S$7:$S$24,MATCH($B323,[2]勋章!$G$7:$G$24,0)))</f>
        <v>10224</v>
      </c>
      <c r="L323" s="37">
        <f t="array" ref="L323">INDEX([2]图纸掉落!$H$4:$H$38,MATCH(H323,[2]图纸掉落!$G$4:$G$38,0))</f>
        <v>22007</v>
      </c>
      <c r="M323" s="37">
        <f t="shared" si="317"/>
        <v>40</v>
      </c>
      <c r="N323" s="37">
        <f t="shared" si="280"/>
        <v>91</v>
      </c>
      <c r="O323" s="47">
        <f>INDEX([1]英雄界面!$J$4:$J$41,MATCH(A323,[1]英雄界面!$A$4:$A$41,0))/2</f>
        <v>1.5</v>
      </c>
      <c r="P323" s="37">
        <f t="shared" si="281"/>
        <v>1</v>
      </c>
      <c r="Q323" s="37">
        <f>INT(INDEX([1]等级属性!B$4:B$203,MATCH($AC323,[1]等级属性!$A$4:$A$203,0))*V323/10000)</f>
        <v>473</v>
      </c>
      <c r="R323" s="37">
        <f>INT(INDEX([1]等级属性!C$4:C$203,MATCH($AC323,[1]等级属性!$A$4:$A$203,0))*W323/10000)</f>
        <v>0</v>
      </c>
      <c r="S323" s="37">
        <f>INT(INDEX([1]等级属性!D$4:D$203,MATCH($AC323,[1]等级属性!$A$4:$A$203,0))*X323/10000)</f>
        <v>2982</v>
      </c>
      <c r="T323" s="37">
        <f>INT(INDEX([1]等级属性!E$4:E$203,MATCH($AC323,[1]等级属性!$A$4:$A$203,0))*Y323/10000)</f>
        <v>122</v>
      </c>
      <c r="U323" s="37"/>
      <c r="V323" s="37">
        <f t="array" ref="V323">INDEX(单位特点规划!D$2:D$37,MATCH($A323,单位特点规划!$A$2:$A$37,0))</f>
        <v>5100</v>
      </c>
      <c r="W323" s="37">
        <f t="array" ref="W323">INDEX(单位特点规划!E$2:E$37,MATCH($A323,单位特点规划!$A$2:$A$37,0))</f>
        <v>0</v>
      </c>
      <c r="X323" s="37">
        <f t="array" ref="X323">INDEX(单位特点规划!F$2:F$37,MATCH($A323,单位特点规划!$A$2:$A$37,0))</f>
        <v>10700</v>
      </c>
      <c r="Y323" s="37">
        <f t="array" ref="Y323">INDEX(单位特点规划!G$2:G$37,MATCH($A323,单位特点规划!$A$2:$A$37,0))</f>
        <v>1900</v>
      </c>
      <c r="Z323" s="37"/>
      <c r="AA323" s="37">
        <f t="shared" si="319"/>
        <v>1.9047619047619</v>
      </c>
      <c r="AB323" s="37">
        <f>INT(INDEX([3]进阶属性!$C$2:$C$19,MATCH(B323,[3]进阶属性!$A$2:$A$19,0))/2*AH323)</f>
        <v>8991</v>
      </c>
      <c r="AC323" s="37">
        <f t="shared" si="283"/>
        <v>85</v>
      </c>
      <c r="AD323" s="37">
        <f>INT((INDEX([3]标准单位!$J$2:$J$201,MATCH($AC323,[3]标准单位!$A$2:$A$201,0))*AE323)/(1-AE323))</f>
        <v>0</v>
      </c>
      <c r="AE323" s="37">
        <f t="shared" si="314"/>
        <v>0</v>
      </c>
      <c r="AF323" s="83">
        <f>AG323/AG$17</f>
        <v>0.62094342177335504</v>
      </c>
      <c r="AG323" s="37">
        <f t="shared" si="298"/>
        <v>640.58888888888896</v>
      </c>
      <c r="AH323" s="37">
        <f t="array" ref="AH323">INDEX([4]Sheet1!H$2:H$36,MATCH($H323,[4]Sheet1!$A$2:$A$36,0))</f>
        <v>2</v>
      </c>
      <c r="AI323">
        <f>INDEX([4]Sheet1!T$2:T$36,MATCH($H323,[4]Sheet1!$A$2:$A$36,0))</f>
        <v>0</v>
      </c>
      <c r="AJ323">
        <f>INDEX([4]Sheet1!U$2:U$36,MATCH($H323,[4]Sheet1!$A$2:$A$36,0))</f>
        <v>12</v>
      </c>
      <c r="AK323">
        <f>INDEX([4]Sheet1!V$2:V$36,MATCH($H323,[4]Sheet1!$A$2:$A$36,0))</f>
        <v>0</v>
      </c>
      <c r="AL323">
        <f>INDEX([4]Sheet1!W$2:W$36,MATCH($H323,[4]Sheet1!$A$2:$A$36,0))</f>
        <v>16.6666666666667</v>
      </c>
      <c r="AM323" s="2">
        <f>INDEX([4]Sheet1!N$2:N$36,MATCH($H323,[4]Sheet1!$A$2:$A$36,0))</f>
        <v>1800</v>
      </c>
      <c r="AN323" s="2" t="str">
        <f>INDEX([4]Sheet1!O$2:O$36,MATCH($H323,[4]Sheet1!$A$2:$A$36,0))</f>
        <v/>
      </c>
    </row>
    <row r="324" spans="1:40" ht="14.25">
      <c r="A324" s="67">
        <v>2007</v>
      </c>
      <c r="B324" s="73">
        <v>15</v>
      </c>
      <c r="C324" s="78" t="str">
        <f t="shared" si="258"/>
        <v>{10225,42},{22007,95}</v>
      </c>
      <c r="D324" s="78">
        <v>700000</v>
      </c>
      <c r="E324" s="79">
        <v>86</v>
      </c>
      <c r="F324" s="78" t="str">
        <f t="shared" si="259"/>
        <v>{1,3370},{2,535},{6,138}</v>
      </c>
      <c r="G324" s="78">
        <f t="shared" si="312"/>
        <v>1</v>
      </c>
      <c r="H324" s="67" t="s">
        <v>292</v>
      </c>
      <c r="I324" s="37">
        <f t="array" ref="I324">INDEX([1]英雄界面!$I$4:$I$41,MATCH(A324,[1]英雄界面!$A$4:$A$41,0))</f>
        <v>45</v>
      </c>
      <c r="J324" s="68">
        <f t="shared" si="315"/>
        <v>2</v>
      </c>
      <c r="K324" s="37">
        <f>CHOOSE(J324,INDEX([2]勋章!$I$7:$I$24,MATCH($B324,[2]勋章!$G$7:$G$24,0)),INDEX([2]勋章!$M$7:$M$24,MATCH($B324,[2]勋章!$G$7:$G$24,0)),INDEX([2]勋章!$P$7:$P$24,MATCH($B324,[2]勋章!$G$7:$G$24,0)),INDEX([2]勋章!$S$7:$S$24,MATCH($B324,[2]勋章!$G$7:$G$24,0)))</f>
        <v>10225</v>
      </c>
      <c r="L324" s="37">
        <f t="array" ref="L324">INDEX([2]图纸掉落!$H$4:$H$38,MATCH(H324,[2]图纸掉落!$G$4:$G$38,0))</f>
        <v>22007</v>
      </c>
      <c r="M324" s="37">
        <f t="shared" si="317"/>
        <v>42</v>
      </c>
      <c r="N324" s="37">
        <f t="shared" si="280"/>
        <v>95</v>
      </c>
      <c r="O324" s="47">
        <f>INDEX([1]英雄界面!$J$4:$J$41,MATCH(A324,[1]英雄界面!$A$4:$A$41,0))/2</f>
        <v>1.5</v>
      </c>
      <c r="P324" s="37">
        <f t="shared" si="281"/>
        <v>1</v>
      </c>
      <c r="Q324" s="37">
        <f>INT(INDEX([1]等级属性!B$4:B$203,MATCH($AC324,[1]等级属性!$A$4:$A$203,0))*V324/10000)</f>
        <v>535</v>
      </c>
      <c r="R324" s="37">
        <f>INT(INDEX([1]等级属性!C$4:C$203,MATCH($AC324,[1]等级属性!$A$4:$A$203,0))*W324/10000)</f>
        <v>0</v>
      </c>
      <c r="S324" s="37">
        <f>INT(INDEX([1]等级属性!D$4:D$203,MATCH($AC324,[1]等级属性!$A$4:$A$203,0))*X324/10000)</f>
        <v>3370</v>
      </c>
      <c r="T324" s="37">
        <f>INT(INDEX([1]等级属性!E$4:E$203,MATCH($AC324,[1]等级属性!$A$4:$A$203,0))*Y324/10000)</f>
        <v>138</v>
      </c>
      <c r="U324" s="37"/>
      <c r="V324" s="37">
        <f t="array" ref="V324">INDEX(单位特点规划!D$2:D$37,MATCH($A324,单位特点规划!$A$2:$A$37,0))</f>
        <v>5100</v>
      </c>
      <c r="W324" s="37">
        <f t="array" ref="W324">INDEX(单位特点规划!E$2:E$37,MATCH($A324,单位特点规划!$A$2:$A$37,0))</f>
        <v>0</v>
      </c>
      <c r="X324" s="37">
        <f t="array" ref="X324">INDEX(单位特点规划!F$2:F$37,MATCH($A324,单位特点规划!$A$2:$A$37,0))</f>
        <v>10700</v>
      </c>
      <c r="Y324" s="37">
        <f t="array" ref="Y324">INDEX(单位特点规划!G$2:G$37,MATCH($A324,单位特点规划!$A$2:$A$37,0))</f>
        <v>1900</v>
      </c>
      <c r="Z324" s="37"/>
      <c r="AA324" s="37">
        <f t="shared" si="319"/>
        <v>1.9047619047619</v>
      </c>
      <c r="AB324" s="37">
        <f>INT(INDEX([3]进阶属性!$C$2:$C$19,MATCH(B324,[3]进阶属性!$A$2:$A$19,0))/2*AH324)</f>
        <v>11688</v>
      </c>
      <c r="AC324" s="37">
        <f t="shared" si="283"/>
        <v>90</v>
      </c>
      <c r="AD324" s="37">
        <f>INT((INDEX([3]标准单位!$J$2:$J$201,MATCH($AC324,[3]标准单位!$A$2:$A$201,0))*AE324)/(1-AE324))</f>
        <v>0</v>
      </c>
      <c r="AE324" s="37">
        <f t="shared" si="314"/>
        <v>0</v>
      </c>
      <c r="AF324" s="83">
        <f>AG324/AG$18</f>
        <v>0.62074450858242403</v>
      </c>
      <c r="AG324" s="37">
        <f t="shared" si="298"/>
        <v>724.07777777777801</v>
      </c>
      <c r="AH324" s="37">
        <f t="array" ref="AH324">INDEX([4]Sheet1!H$2:H$36,MATCH($H324,[4]Sheet1!$A$2:$A$36,0))</f>
        <v>2</v>
      </c>
      <c r="AI324">
        <f>INDEX([4]Sheet1!T$2:T$36,MATCH($H324,[4]Sheet1!$A$2:$A$36,0))</f>
        <v>0</v>
      </c>
      <c r="AJ324">
        <f>INDEX([4]Sheet1!U$2:U$36,MATCH($H324,[4]Sheet1!$A$2:$A$36,0))</f>
        <v>12</v>
      </c>
      <c r="AK324">
        <f>INDEX([4]Sheet1!V$2:V$36,MATCH($H324,[4]Sheet1!$A$2:$A$36,0))</f>
        <v>0</v>
      </c>
      <c r="AL324">
        <f>INDEX([4]Sheet1!W$2:W$36,MATCH($H324,[4]Sheet1!$A$2:$A$36,0))</f>
        <v>16.6666666666667</v>
      </c>
      <c r="AM324" s="2">
        <f>INDEX([4]Sheet1!N$2:N$36,MATCH($H324,[4]Sheet1!$A$2:$A$36,0))</f>
        <v>1800</v>
      </c>
      <c r="AN324" s="2" t="str">
        <f>INDEX([4]Sheet1!O$2:O$36,MATCH($H324,[4]Sheet1!$A$2:$A$36,0))</f>
        <v/>
      </c>
    </row>
    <row r="325" spans="1:40" ht="14.25">
      <c r="A325" s="67">
        <v>2007</v>
      </c>
      <c r="B325" s="73">
        <v>16</v>
      </c>
      <c r="C325" s="78" t="str">
        <f t="shared" ref="C325:C388" si="320">"{"&amp;K325&amp;","&amp;ROUNDUP(M325,0)&amp;"},"&amp;"{"&amp;L325&amp;","&amp;ROUNDUP(N325,0)&amp;"}"</f>
        <v>{10226,45},{22007,101}</v>
      </c>
      <c r="D325" s="78">
        <v>750000</v>
      </c>
      <c r="E325" s="79">
        <v>91</v>
      </c>
      <c r="F325" s="78" t="str">
        <f t="shared" ref="F325:F345" si="321">"{1,"&amp;INT(S325*P325)&amp;"},{2,"&amp;INT(Q325*P325)&amp;"},"&amp;IF(R325=0,"","{3,"&amp;INT(R325*P325)&amp;"},")&amp;"{6,"&amp;INT(T325*P325)&amp;"}"</f>
        <v>{1,3874},{2,615},{6,159}</v>
      </c>
      <c r="G325" s="78">
        <f t="shared" ref="G325:G334" si="322">1</f>
        <v>1</v>
      </c>
      <c r="H325" s="67" t="s">
        <v>292</v>
      </c>
      <c r="I325" s="37">
        <f t="array" ref="I325">INDEX([1]英雄界面!$I$4:$I$41,MATCH(A325,[1]英雄界面!$A$4:$A$41,0))</f>
        <v>45</v>
      </c>
      <c r="J325" s="68">
        <f t="shared" si="315"/>
        <v>2</v>
      </c>
      <c r="K325" s="37">
        <f>CHOOSE(J325,INDEX([2]勋章!$I$7:$I$24,MATCH($B325,[2]勋章!$G$7:$G$24,0)),INDEX([2]勋章!$M$7:$M$24,MATCH($B325,[2]勋章!$G$7:$G$24,0)),INDEX([2]勋章!$P$7:$P$24,MATCH($B325,[2]勋章!$G$7:$G$24,0)),INDEX([2]勋章!$S$7:$S$24,MATCH($B325,[2]勋章!$G$7:$G$24,0)))</f>
        <v>10226</v>
      </c>
      <c r="L325" s="37">
        <f t="array" ref="L325">INDEX([2]图纸掉落!$H$4:$H$38,MATCH(H325,[2]图纸掉落!$G$4:$G$38,0))</f>
        <v>22007</v>
      </c>
      <c r="M325" s="37">
        <f t="shared" si="317"/>
        <v>45</v>
      </c>
      <c r="N325" s="37">
        <f t="shared" si="280"/>
        <v>101</v>
      </c>
      <c r="O325" s="47">
        <f>INDEX([1]英雄界面!$J$4:$J$41,MATCH(A325,[1]英雄界面!$A$4:$A$41,0))/2</f>
        <v>1.5</v>
      </c>
      <c r="P325" s="37">
        <f t="shared" si="281"/>
        <v>1</v>
      </c>
      <c r="Q325" s="37">
        <f>INT(INDEX([1]等级属性!B$4:B$203,MATCH($AC325,[1]等级属性!$A$4:$A$203,0))*V325/10000)</f>
        <v>615</v>
      </c>
      <c r="R325" s="37">
        <f>INT(INDEX([1]等级属性!C$4:C$203,MATCH($AC325,[1]等级属性!$A$4:$A$203,0))*W325/10000)</f>
        <v>0</v>
      </c>
      <c r="S325" s="37">
        <f>INT(INDEX([1]等级属性!D$4:D$203,MATCH($AC325,[1]等级属性!$A$4:$A$203,0))*X325/10000)</f>
        <v>3874</v>
      </c>
      <c r="T325" s="37">
        <f>INT(INDEX([1]等级属性!E$4:E$203,MATCH($AC325,[1]等级属性!$A$4:$A$203,0))*Y325/10000)</f>
        <v>159</v>
      </c>
      <c r="U325" s="37"/>
      <c r="V325" s="37">
        <f t="array" ref="V325">INDEX(单位特点规划!D$2:D$37,MATCH($A325,单位特点规划!$A$2:$A$37,0))</f>
        <v>5100</v>
      </c>
      <c r="W325" s="37">
        <f t="array" ref="W325">INDEX(单位特点规划!E$2:E$37,MATCH($A325,单位特点规划!$A$2:$A$37,0))</f>
        <v>0</v>
      </c>
      <c r="X325" s="37">
        <f t="array" ref="X325">INDEX(单位特点规划!F$2:F$37,MATCH($A325,单位特点规划!$A$2:$A$37,0))</f>
        <v>10700</v>
      </c>
      <c r="Y325" s="37">
        <f t="array" ref="Y325">INDEX(单位特点规划!G$2:G$37,MATCH($A325,单位特点规划!$A$2:$A$37,0))</f>
        <v>1900</v>
      </c>
      <c r="Z325" s="37"/>
      <c r="AA325" s="37">
        <f t="shared" si="319"/>
        <v>1.9047619047619</v>
      </c>
      <c r="AB325" s="37">
        <f>INT(INDEX([3]进阶属性!$C$2:$C$19,MATCH(B325,[3]进阶属性!$A$2:$A$19,0))/2*AH325)</f>
        <v>15192</v>
      </c>
      <c r="AC325" s="37">
        <f t="shared" si="283"/>
        <v>95</v>
      </c>
      <c r="AD325" s="37">
        <f>INT((INDEX([3]标准单位!$J$2:$J$201,MATCH($AC325,[3]标准单位!$A$2:$A$201,0))*AE325)/(1-AE325))</f>
        <v>0</v>
      </c>
      <c r="AE325" s="37">
        <f t="shared" ref="AE325:AE334" si="323">0</f>
        <v>0</v>
      </c>
      <c r="AF325" s="83">
        <f>AG325/AG$19</f>
        <v>0.62092262443921098</v>
      </c>
      <c r="AG325" s="37">
        <f t="shared" ref="AG325" si="324">(Q325/AM325*1000+IF(AN325&lt;&gt;"",R325/AN325*1000,0)+S325/3+T325/5)/AH325</f>
        <v>832.4</v>
      </c>
      <c r="AH325" s="37">
        <f t="array" ref="AH325">INDEX([4]Sheet1!H$2:H$36,MATCH($H325,[4]Sheet1!$A$2:$A$36,0))</f>
        <v>2</v>
      </c>
      <c r="AI325">
        <f>INDEX([4]Sheet1!T$2:T$36,MATCH($H325,[4]Sheet1!$A$2:$A$36,0))</f>
        <v>0</v>
      </c>
      <c r="AJ325">
        <f>INDEX([4]Sheet1!U$2:U$36,MATCH($H325,[4]Sheet1!$A$2:$A$36,0))</f>
        <v>12</v>
      </c>
      <c r="AK325">
        <f>INDEX([4]Sheet1!V$2:V$36,MATCH($H325,[4]Sheet1!$A$2:$A$36,0))</f>
        <v>0</v>
      </c>
      <c r="AL325">
        <f>INDEX([4]Sheet1!W$2:W$36,MATCH($H325,[4]Sheet1!$A$2:$A$36,0))</f>
        <v>16.6666666666667</v>
      </c>
      <c r="AM325" s="2">
        <f>INDEX([4]Sheet1!N$2:N$36,MATCH($H325,[4]Sheet1!$A$2:$A$36,0))</f>
        <v>1800</v>
      </c>
      <c r="AN325" s="2" t="str">
        <f>INDEX([4]Sheet1!O$2:O$36,MATCH($H325,[4]Sheet1!$A$2:$A$36,0))</f>
        <v/>
      </c>
    </row>
    <row r="326" spans="1:40" ht="14.25">
      <c r="A326" s="67">
        <v>2007</v>
      </c>
      <c r="B326" s="73">
        <v>17</v>
      </c>
      <c r="C326" s="78" t="str">
        <f t="shared" si="320"/>
        <v>{10227,47},{22007,105}</v>
      </c>
      <c r="D326" s="78">
        <v>800000</v>
      </c>
      <c r="E326" s="79">
        <v>96</v>
      </c>
      <c r="F326" s="78" t="str">
        <f t="shared" si="321"/>
        <v>{1,4381},{2,696},{6,179}</v>
      </c>
      <c r="G326" s="78">
        <f t="shared" si="322"/>
        <v>1</v>
      </c>
      <c r="H326" s="67" t="s">
        <v>292</v>
      </c>
      <c r="I326" s="37">
        <f t="array" ref="I326">INDEX([1]英雄界面!$I$4:$I$41,MATCH(A326,[1]英雄界面!$A$4:$A$41,0))</f>
        <v>45</v>
      </c>
      <c r="J326" s="68">
        <f t="shared" si="315"/>
        <v>2</v>
      </c>
      <c r="K326" s="37">
        <f>CHOOSE(J326,INDEX([2]勋章!$I$7:$I$24,MATCH($B326,[2]勋章!$G$7:$G$24,0)),INDEX([2]勋章!$M$7:$M$24,MATCH($B326,[2]勋章!$G$7:$G$24,0)),INDEX([2]勋章!$P$7:$P$24,MATCH($B326,[2]勋章!$G$7:$G$24,0)),INDEX([2]勋章!$S$7:$S$24,MATCH($B326,[2]勋章!$G$7:$G$24,0)))</f>
        <v>10227</v>
      </c>
      <c r="L326" s="37">
        <f t="array" ref="L326">INDEX([2]图纸掉落!$H$4:$H$38,MATCH(H326,[2]图纸掉落!$G$4:$G$38,0))</f>
        <v>22007</v>
      </c>
      <c r="M326" s="37">
        <f t="shared" si="317"/>
        <v>47</v>
      </c>
      <c r="N326" s="37">
        <f t="shared" si="280"/>
        <v>105</v>
      </c>
      <c r="O326" s="47">
        <f>INDEX([1]英雄界面!$J$4:$J$41,MATCH(A326,[1]英雄界面!$A$4:$A$41,0))/2</f>
        <v>1.5</v>
      </c>
      <c r="P326" s="37">
        <f t="shared" si="281"/>
        <v>1</v>
      </c>
      <c r="Q326" s="37">
        <f>INT(INDEX([1]等级属性!B$4:B$203,MATCH($AC326,[1]等级属性!$A$4:$A$203,0))*V326/10000)</f>
        <v>696</v>
      </c>
      <c r="R326" s="37">
        <f>INT(INDEX([1]等级属性!C$4:C$203,MATCH($AC326,[1]等级属性!$A$4:$A$203,0))*W326/10000)</f>
        <v>0</v>
      </c>
      <c r="S326" s="37">
        <f>INT(INDEX([1]等级属性!D$4:D$203,MATCH($AC326,[1]等级属性!$A$4:$A$203,0))*X326/10000)</f>
        <v>4381</v>
      </c>
      <c r="T326" s="37">
        <f>INT(INDEX([1]等级属性!E$4:E$203,MATCH($AC326,[1]等级属性!$A$4:$A$203,0))*Y326/10000)</f>
        <v>179</v>
      </c>
      <c r="U326" s="37"/>
      <c r="V326" s="37">
        <f t="array" ref="V326">INDEX(单位特点规划!D$2:D$37,MATCH($A326,单位特点规划!$A$2:$A$37,0))</f>
        <v>5100</v>
      </c>
      <c r="W326" s="37">
        <f t="array" ref="W326">INDEX(单位特点规划!E$2:E$37,MATCH($A326,单位特点规划!$A$2:$A$37,0))</f>
        <v>0</v>
      </c>
      <c r="X326" s="37">
        <f t="array" ref="X326">INDEX(单位特点规划!F$2:F$37,MATCH($A326,单位特点规划!$A$2:$A$37,0))</f>
        <v>10700</v>
      </c>
      <c r="Y326" s="37">
        <f t="array" ref="Y326">INDEX(单位特点规划!G$2:G$37,MATCH($A326,单位特点规划!$A$2:$A$37,0))</f>
        <v>1900</v>
      </c>
      <c r="Z326" s="37"/>
      <c r="AA326" s="37">
        <f t="shared" si="319"/>
        <v>1.9047619047619</v>
      </c>
      <c r="AB326" s="37">
        <f>INT(INDEX([3]进阶属性!$C$2:$C$19,MATCH(B326,[3]进阶属性!$A$2:$A$19,0))/2*AH326)</f>
        <v>19749</v>
      </c>
      <c r="AC326" s="37">
        <f t="shared" si="283"/>
        <v>100</v>
      </c>
      <c r="AD326" s="37">
        <f>INT((INDEX([3]标准单位!$J$2:$J$201,MATCH($AC326,[3]标准单位!$A$2:$A$201,0))*AE326)/(1-AE326))</f>
        <v>0</v>
      </c>
      <c r="AE326" s="37">
        <f t="shared" si="323"/>
        <v>0</v>
      </c>
      <c r="AF326" s="83">
        <f>AG326/AG$20</f>
        <v>0.620876791316883</v>
      </c>
      <c r="AG326" s="37">
        <f t="shared" ref="AG326" si="325">(Q326/AM326*1000+IF(AN326&lt;&gt;"",R326/AN326*1000,0)+S326/3+T326/5)/AH326</f>
        <v>941.4</v>
      </c>
      <c r="AH326" s="37">
        <f t="array" ref="AH326">INDEX([4]Sheet1!H$2:H$36,MATCH($H326,[4]Sheet1!$A$2:$A$36,0))</f>
        <v>2</v>
      </c>
      <c r="AI326">
        <f>INDEX([4]Sheet1!T$2:T$36,MATCH($H326,[4]Sheet1!$A$2:$A$36,0))</f>
        <v>0</v>
      </c>
      <c r="AJ326">
        <f>INDEX([4]Sheet1!U$2:U$36,MATCH($H326,[4]Sheet1!$A$2:$A$36,0))</f>
        <v>12</v>
      </c>
      <c r="AK326">
        <f>INDEX([4]Sheet1!V$2:V$36,MATCH($H326,[4]Sheet1!$A$2:$A$36,0))</f>
        <v>0</v>
      </c>
      <c r="AL326">
        <f>INDEX([4]Sheet1!W$2:W$36,MATCH($H326,[4]Sheet1!$A$2:$A$36,0))</f>
        <v>16.6666666666667</v>
      </c>
      <c r="AM326" s="2">
        <f>INDEX([4]Sheet1!N$2:N$36,MATCH($H326,[4]Sheet1!$A$2:$A$36,0))</f>
        <v>1800</v>
      </c>
      <c r="AN326" s="2" t="str">
        <f>INDEX([4]Sheet1!O$2:O$36,MATCH($H326,[4]Sheet1!$A$2:$A$36,0))</f>
        <v/>
      </c>
    </row>
    <row r="327" spans="1:40" ht="14.25">
      <c r="A327" s="67">
        <v>2007</v>
      </c>
      <c r="B327" s="73">
        <v>18</v>
      </c>
      <c r="C327" s="78" t="str">
        <f t="shared" si="320"/>
        <v>{10228,50},{22007,112}</v>
      </c>
      <c r="D327" s="78">
        <v>800000</v>
      </c>
      <c r="E327" s="79">
        <v>101</v>
      </c>
      <c r="F327" s="78" t="str">
        <f t="shared" si="321"/>
        <v>{1,5036},{2,800},{6,206}</v>
      </c>
      <c r="G327" s="78">
        <f t="shared" si="322"/>
        <v>1</v>
      </c>
      <c r="H327" s="67" t="s">
        <v>292</v>
      </c>
      <c r="I327" s="37">
        <f t="array" ref="I327">INDEX([1]英雄界面!$I$4:$I$41,MATCH(A327,[1]英雄界面!$A$4:$A$41,0))</f>
        <v>45</v>
      </c>
      <c r="J327" s="68">
        <f t="shared" si="315"/>
        <v>2</v>
      </c>
      <c r="K327" s="37">
        <f>CHOOSE(J327,INDEX([2]勋章!$I$7:$I$24,MATCH($B327,[2]勋章!$G$7:$G$24,0)),INDEX([2]勋章!$M$7:$M$24,MATCH($B327,[2]勋章!$G$7:$G$24,0)),INDEX([2]勋章!$P$7:$P$24,MATCH($B327,[2]勋章!$G$7:$G$24,0)),INDEX([2]勋章!$S$7:$S$24,MATCH($B327,[2]勋章!$G$7:$G$24,0)))</f>
        <v>10228</v>
      </c>
      <c r="L327" s="37">
        <f t="array" ref="L327">INDEX([2]图纸掉落!$H$4:$H$38,MATCH(H327,[2]图纸掉落!$G$4:$G$38,0))</f>
        <v>22007</v>
      </c>
      <c r="M327" s="37">
        <f t="shared" si="317"/>
        <v>50</v>
      </c>
      <c r="N327" s="37">
        <f t="shared" si="280"/>
        <v>112</v>
      </c>
      <c r="O327" s="47">
        <f>INDEX([1]英雄界面!$J$4:$J$41,MATCH(A327,[1]英雄界面!$A$4:$A$41,0))/2</f>
        <v>1.5</v>
      </c>
      <c r="P327" s="37">
        <f t="shared" si="281"/>
        <v>1</v>
      </c>
      <c r="Q327" s="37">
        <f>INT(INDEX([1]等级属性!B$4:B$203,MATCH($AC327,[1]等级属性!$A$4:$A$203,0))*V327/10000)</f>
        <v>800</v>
      </c>
      <c r="R327" s="37">
        <f>INT(INDEX([1]等级属性!C$4:C$203,MATCH($AC327,[1]等级属性!$A$4:$A$203,0))*W327/10000)</f>
        <v>0</v>
      </c>
      <c r="S327" s="37">
        <f>INT(INDEX([1]等级属性!D$4:D$203,MATCH($AC327,[1]等级属性!$A$4:$A$203,0))*X327/10000)</f>
        <v>5036</v>
      </c>
      <c r="T327" s="37">
        <f>INT(INDEX([1]等级属性!E$4:E$203,MATCH($AC327,[1]等级属性!$A$4:$A$203,0))*Y327/10000)</f>
        <v>206</v>
      </c>
      <c r="U327" s="37"/>
      <c r="V327" s="37">
        <f t="array" ref="V327">INDEX(单位特点规划!D$2:D$37,MATCH($A327,单位特点规划!$A$2:$A$37,0))</f>
        <v>5100</v>
      </c>
      <c r="W327" s="37">
        <f t="array" ref="W327">INDEX(单位特点规划!E$2:E$37,MATCH($A327,单位特点规划!$A$2:$A$37,0))</f>
        <v>0</v>
      </c>
      <c r="X327" s="37">
        <f t="array" ref="X327">INDEX(单位特点规划!F$2:F$37,MATCH($A327,单位特点规划!$A$2:$A$37,0))</f>
        <v>10700</v>
      </c>
      <c r="Y327" s="37">
        <f t="array" ref="Y327">INDEX(单位特点规划!G$2:G$37,MATCH($A327,单位特点规划!$A$2:$A$37,0))</f>
        <v>1900</v>
      </c>
      <c r="Z327" s="37"/>
      <c r="AA327" s="37">
        <f t="shared" si="319"/>
        <v>1.9047619047619</v>
      </c>
      <c r="AB327" s="37">
        <f>INT(INDEX([3]进阶属性!$C$2:$C$19,MATCH(B327,[3]进阶属性!$A$2:$A$19,0))/2*AH327)</f>
        <v>25671</v>
      </c>
      <c r="AC327" s="37">
        <f t="shared" si="283"/>
        <v>105</v>
      </c>
      <c r="AD327" s="37">
        <f>INT((INDEX([3]标准单位!$J$2:$J$201,MATCH($AC327,[3]标准单位!$A$2:$A$201,0))*AE327)/(1-AE327))</f>
        <v>0</v>
      </c>
      <c r="AE327" s="37">
        <f t="shared" si="323"/>
        <v>0</v>
      </c>
      <c r="AF327" s="83">
        <f>AG327/AG$21</f>
        <v>0.62089365744193903</v>
      </c>
      <c r="AG327" s="37">
        <f t="shared" ref="AG327" si="326">(Q327/AM327*1000+IF(AN327&lt;&gt;"",R327/AN327*1000,0)+S327/3+T327/5)/AH327</f>
        <v>1082.1555555555601</v>
      </c>
      <c r="AH327" s="37">
        <f t="array" ref="AH327">INDEX([4]Sheet1!H$2:H$36,MATCH($H327,[4]Sheet1!$A$2:$A$36,0))</f>
        <v>2</v>
      </c>
      <c r="AI327">
        <f>INDEX([4]Sheet1!T$2:T$36,MATCH($H327,[4]Sheet1!$A$2:$A$36,0))</f>
        <v>0</v>
      </c>
      <c r="AJ327">
        <f>INDEX([4]Sheet1!U$2:U$36,MATCH($H327,[4]Sheet1!$A$2:$A$36,0))</f>
        <v>12</v>
      </c>
      <c r="AK327">
        <f>INDEX([4]Sheet1!V$2:V$36,MATCH($H327,[4]Sheet1!$A$2:$A$36,0))</f>
        <v>0</v>
      </c>
      <c r="AL327">
        <f>INDEX([4]Sheet1!W$2:W$36,MATCH($H327,[4]Sheet1!$A$2:$A$36,0))</f>
        <v>16.6666666666667</v>
      </c>
      <c r="AM327" s="2">
        <f>INDEX([4]Sheet1!N$2:N$36,MATCH($H327,[4]Sheet1!$A$2:$A$36,0))</f>
        <v>1800</v>
      </c>
      <c r="AN327" s="2" t="str">
        <f>INDEX([4]Sheet1!O$2:O$36,MATCH($H327,[4]Sheet1!$A$2:$A$36,0))</f>
        <v/>
      </c>
    </row>
    <row r="328" spans="1:40" ht="14.25">
      <c r="A328" s="11">
        <v>2008</v>
      </c>
      <c r="B328" s="78">
        <v>1</v>
      </c>
      <c r="C328" s="78" t="str">
        <f t="shared" si="320"/>
        <v>{10211,1},{22008,2}</v>
      </c>
      <c r="D328" s="78">
        <v>1000</v>
      </c>
      <c r="E328" s="79">
        <v>14</v>
      </c>
      <c r="F328" s="78" t="str">
        <f t="shared" si="321"/>
        <v>{1,1696},{2,124},{3,92},{6,200}</v>
      </c>
      <c r="G328" s="78">
        <f t="shared" si="322"/>
        <v>1</v>
      </c>
      <c r="H328" s="11" t="s">
        <v>297</v>
      </c>
      <c r="I328" s="37">
        <f t="array" ref="I328">INDEX([1]英雄界面!$I$4:$I$41,MATCH(A328,[1]英雄界面!$A$4:$A$41,0))</f>
        <v>1</v>
      </c>
      <c r="J328" s="68">
        <f t="shared" ref="J328:J337" si="327">2</f>
        <v>2</v>
      </c>
      <c r="K328" s="37">
        <f>CHOOSE(J328,INDEX([2]勋章!$I$7:$I$24,MATCH($B328,[2]勋章!$G$7:$G$24,0)),INDEX([2]勋章!$M$7:$M$24,MATCH($B328,[2]勋章!$G$7:$G$24,0)),INDEX([2]勋章!$P$7:$P$24,MATCH($B328,[2]勋章!$G$7:$G$24,0)),INDEX([2]勋章!$S$7:$S$24,MATCH($B328,[2]勋章!$G$7:$G$24,0)))</f>
        <v>10211</v>
      </c>
      <c r="L328" s="37">
        <f t="array" ref="L328">INDEX([2]图纸掉落!$H$4:$H$38,MATCH(H328,[2]图纸掉落!$G$4:$G$38,0))</f>
        <v>22008</v>
      </c>
      <c r="M328" s="37">
        <f t="shared" si="317"/>
        <v>1</v>
      </c>
      <c r="N328" s="37">
        <f t="shared" si="280"/>
        <v>2</v>
      </c>
      <c r="O328" s="47">
        <f>INDEX([1]英雄界面!$J$4:$J$41,MATCH(A328,[1]英雄界面!$A$4:$A$41,0))/2</f>
        <v>3</v>
      </c>
      <c r="P328" s="37">
        <f t="shared" si="281"/>
        <v>1.6</v>
      </c>
      <c r="Q328" s="37">
        <f>INT(INDEX([1]等级属性!B$4:B$203,MATCH($AC328,[1]等级属性!$A$4:$A$203,0))*V328/10000)</f>
        <v>78</v>
      </c>
      <c r="R328" s="37">
        <f>INT(INDEX([1]等级属性!C$4:C$203,MATCH($AC328,[1]等级属性!$A$4:$A$203,0))*W328/10000)</f>
        <v>58</v>
      </c>
      <c r="S328" s="37">
        <f>INT(INDEX([1]等级属性!D$4:D$203,MATCH($AC328,[1]等级属性!$A$4:$A$203,0))*X328/10000)</f>
        <v>1060</v>
      </c>
      <c r="T328" s="37">
        <f>INT(INDEX([1]等级属性!E$4:E$203,MATCH($AC328,[1]等级属性!$A$4:$A$203,0))*Y328/10000)</f>
        <v>125</v>
      </c>
      <c r="U328" s="37"/>
      <c r="V328" s="37">
        <f t="array" ref="V328">INDEX(单位特点规划!D$2:D$37,MATCH($A328,单位特点规划!$A$2:$A$37,0))</f>
        <v>6000</v>
      </c>
      <c r="W328" s="37">
        <f t="array" ref="W328">INDEX(单位特点规划!E$2:E$37,MATCH($A328,单位特点规划!$A$2:$A$37,0))</f>
        <v>4500</v>
      </c>
      <c r="X328" s="37">
        <f t="array" ref="X328">INDEX(单位特点规划!F$2:F$37,MATCH($A328,单位特点规划!$A$2:$A$37,0))</f>
        <v>27200</v>
      </c>
      <c r="Y328" s="37">
        <f t="array" ref="Y328">INDEX(单位特点规划!G$2:G$37,MATCH($A328,单位特点规划!$A$2:$A$37,0))</f>
        <v>14100</v>
      </c>
      <c r="Z328" s="37"/>
      <c r="AA328" s="37">
        <f>1/1.05</f>
        <v>0.952380952380952</v>
      </c>
      <c r="AB328" s="37">
        <f>INT(INDEX([3]进阶属性!$C$2:$C$19,MATCH(B328,[3]进阶属性!$A$2:$A$19,0))/2*AH328)</f>
        <v>750</v>
      </c>
      <c r="AC328" s="37">
        <f t="shared" si="283"/>
        <v>10</v>
      </c>
      <c r="AD328" s="37">
        <f>INT((INDEX([3]标准单位!$J$2:$J$201,MATCH($AC328,[3]标准单位!$A$2:$A$201,0))*AE328)/(1-AE328))</f>
        <v>0</v>
      </c>
      <c r="AE328" s="37">
        <f t="shared" si="323"/>
        <v>0</v>
      </c>
      <c r="AF328" s="83">
        <f>AG328/AG$4</f>
        <v>0.62918747313072498</v>
      </c>
      <c r="AG328" s="37">
        <f t="shared" ref="AG328:AG357" si="328">(Q328/AM328*1000+IF(AN328&lt;&gt;"",R328/AN328*1000,0)+S328/3+T328/5)/AH328</f>
        <v>90.6</v>
      </c>
      <c r="AH328" s="37">
        <f t="array" ref="AH328">INDEX([4]Sheet1!H$2:H$36,MATCH($H328,[4]Sheet1!$A$2:$A$36,0))</f>
        <v>5</v>
      </c>
      <c r="AI328">
        <f>INDEX([4]Sheet1!T$2:T$36,MATCH($H328,[4]Sheet1!$A$2:$A$36,0))</f>
        <v>0</v>
      </c>
      <c r="AJ328">
        <f>INDEX([4]Sheet1!U$2:U$36,MATCH($H328,[4]Sheet1!$A$2:$A$36,0))</f>
        <v>24</v>
      </c>
      <c r="AK328">
        <f>INDEX([4]Sheet1!V$2:V$36,MATCH($H328,[4]Sheet1!$A$2:$A$36,0))</f>
        <v>0</v>
      </c>
      <c r="AL328">
        <f>INDEX([4]Sheet1!W$2:W$36,MATCH($H328,[4]Sheet1!$A$2:$A$36,0))</f>
        <v>25</v>
      </c>
      <c r="AM328" s="2">
        <f>INDEX([4]Sheet1!N$2:N$36,MATCH($H328,[4]Sheet1!$A$2:$A$36,0))</f>
        <v>1200</v>
      </c>
      <c r="AN328" s="2">
        <f>INDEX([4]Sheet1!O$2:O$36,MATCH($H328,[4]Sheet1!$A$2:$A$36,0))</f>
        <v>6000</v>
      </c>
    </row>
    <row r="329" spans="1:40" ht="14.25">
      <c r="A329" s="11">
        <v>2008</v>
      </c>
      <c r="B329" s="78">
        <v>2</v>
      </c>
      <c r="C329" s="78" t="str">
        <f t="shared" si="320"/>
        <v>{10212,5},{22008,5}</v>
      </c>
      <c r="D329" s="78">
        <v>5000</v>
      </c>
      <c r="E329" s="79">
        <v>17</v>
      </c>
      <c r="F329" s="78" t="str">
        <f t="shared" si="321"/>
        <v>{1,2068},{2,151},{3,114},{6,244}</v>
      </c>
      <c r="G329" s="78">
        <f t="shared" si="322"/>
        <v>1</v>
      </c>
      <c r="H329" s="11" t="s">
        <v>297</v>
      </c>
      <c r="I329" s="37">
        <f t="array" ref="I329">INDEX([1]英雄界面!$I$4:$I$41,MATCH(A329,[1]英雄界面!$A$4:$A$41,0))</f>
        <v>1</v>
      </c>
      <c r="J329" s="68">
        <f t="shared" si="327"/>
        <v>2</v>
      </c>
      <c r="K329" s="37">
        <f>CHOOSE(J329,INDEX([2]勋章!$I$7:$I$24,MATCH($B329,[2]勋章!$G$7:$G$24,0)),INDEX([2]勋章!$M$7:$M$24,MATCH($B329,[2]勋章!$G$7:$G$24,0)),INDEX([2]勋章!$P$7:$P$24,MATCH($B329,[2]勋章!$G$7:$G$24,0)),INDEX([2]勋章!$S$7:$S$24,MATCH($B329,[2]勋章!$G$7:$G$24,0)))</f>
        <v>10212</v>
      </c>
      <c r="L329" s="37">
        <f t="array" ref="L329">INDEX([2]图纸掉落!$H$4:$H$38,MATCH(H329,[2]图纸掉落!$G$4:$G$38,0))</f>
        <v>22008</v>
      </c>
      <c r="M329" s="37">
        <f t="shared" si="317"/>
        <v>5</v>
      </c>
      <c r="N329" s="37">
        <f t="shared" si="280"/>
        <v>5</v>
      </c>
      <c r="O329" s="47">
        <f>INDEX([1]英雄界面!$J$4:$J$41,MATCH(A329,[1]英雄界面!$A$4:$A$41,0))/2</f>
        <v>3</v>
      </c>
      <c r="P329" s="37">
        <f t="shared" si="281"/>
        <v>1.5</v>
      </c>
      <c r="Q329" s="37">
        <f>INT(INDEX([1]等级属性!B$4:B$203,MATCH($AC329,[1]等级属性!$A$4:$A$203,0))*V329/10000)</f>
        <v>101</v>
      </c>
      <c r="R329" s="37">
        <f>INT(INDEX([1]等级属性!C$4:C$203,MATCH($AC329,[1]等级属性!$A$4:$A$203,0))*W329/10000)</f>
        <v>76</v>
      </c>
      <c r="S329" s="37">
        <f>INT(INDEX([1]等级属性!D$4:D$203,MATCH($AC329,[1]等级属性!$A$4:$A$203,0))*X329/10000)</f>
        <v>1379</v>
      </c>
      <c r="T329" s="37">
        <f>INT(INDEX([1]等级属性!E$4:E$203,MATCH($AC329,[1]等级属性!$A$4:$A$203,0))*Y329/10000)</f>
        <v>163</v>
      </c>
      <c r="U329" s="37"/>
      <c r="V329" s="37">
        <f t="array" ref="V329">INDEX(单位特点规划!D$2:D$37,MATCH($A329,单位特点规划!$A$2:$A$37,0))</f>
        <v>6000</v>
      </c>
      <c r="W329" s="37">
        <f t="array" ref="W329">INDEX(单位特点规划!E$2:E$37,MATCH($A329,单位特点规划!$A$2:$A$37,0))</f>
        <v>4500</v>
      </c>
      <c r="X329" s="37">
        <f t="array" ref="X329">INDEX(单位特点规划!F$2:F$37,MATCH($A329,单位特点规划!$A$2:$A$37,0))</f>
        <v>27200</v>
      </c>
      <c r="Y329" s="37">
        <f t="array" ref="Y329">INDEX(单位特点规划!G$2:G$37,MATCH($A329,单位特点规划!$A$2:$A$37,0))</f>
        <v>14100</v>
      </c>
      <c r="Z329" s="37"/>
      <c r="AA329" s="37">
        <f t="shared" ref="AA329" si="329">1/1.05</f>
        <v>0.952380952380952</v>
      </c>
      <c r="AB329" s="37">
        <f>INT(INDEX([3]进阶属性!$C$2:$C$19,MATCH(B329,[3]进阶属性!$A$2:$A$19,0))/2*AH329)</f>
        <v>975</v>
      </c>
      <c r="AC329" s="37">
        <f t="shared" si="283"/>
        <v>20</v>
      </c>
      <c r="AD329" s="37">
        <f>INT((INDEX([3]标准单位!$J$2:$J$201,MATCH($AC329,[3]标准单位!$A$2:$A$201,0))*AE329)/(1-AE329))</f>
        <v>0</v>
      </c>
      <c r="AE329" s="37">
        <f t="shared" si="323"/>
        <v>0</v>
      </c>
      <c r="AF329" s="83">
        <f>AG329/AG$5</f>
        <v>0.62926829268292706</v>
      </c>
      <c r="AG329" s="37">
        <f t="shared" si="328"/>
        <v>117.82</v>
      </c>
      <c r="AH329" s="37">
        <f t="array" ref="AH329">INDEX([4]Sheet1!H$2:H$36,MATCH($H329,[4]Sheet1!$A$2:$A$36,0))</f>
        <v>5</v>
      </c>
      <c r="AI329">
        <f>INDEX([4]Sheet1!T$2:T$36,MATCH($H329,[4]Sheet1!$A$2:$A$36,0))</f>
        <v>0</v>
      </c>
      <c r="AJ329">
        <f>INDEX([4]Sheet1!U$2:U$36,MATCH($H329,[4]Sheet1!$A$2:$A$36,0))</f>
        <v>24</v>
      </c>
      <c r="AK329">
        <f>INDEX([4]Sheet1!V$2:V$36,MATCH($H329,[4]Sheet1!$A$2:$A$36,0))</f>
        <v>0</v>
      </c>
      <c r="AL329">
        <f>INDEX([4]Sheet1!W$2:W$36,MATCH($H329,[4]Sheet1!$A$2:$A$36,0))</f>
        <v>25</v>
      </c>
      <c r="AM329" s="2">
        <f>INDEX([4]Sheet1!N$2:N$36,MATCH($H329,[4]Sheet1!$A$2:$A$36,0))</f>
        <v>1200</v>
      </c>
      <c r="AN329" s="2">
        <f>INDEX([4]Sheet1!O$2:O$36,MATCH($H329,[4]Sheet1!$A$2:$A$36,0))</f>
        <v>6000</v>
      </c>
    </row>
    <row r="330" spans="1:40" ht="14.25">
      <c r="A330" s="11">
        <v>2008</v>
      </c>
      <c r="B330" s="78">
        <v>3</v>
      </c>
      <c r="C330" s="78" t="str">
        <f t="shared" si="320"/>
        <v>{10213,7},{22008,8}</v>
      </c>
      <c r="D330" s="78">
        <v>10000</v>
      </c>
      <c r="E330" s="79">
        <v>25</v>
      </c>
      <c r="F330" s="78" t="str">
        <f t="shared" si="321"/>
        <v>{1,2501},{2,183},{3,137},{6,299}</v>
      </c>
      <c r="G330" s="78">
        <f t="shared" si="322"/>
        <v>1</v>
      </c>
      <c r="H330" s="11" t="s">
        <v>297</v>
      </c>
      <c r="I330" s="37">
        <f t="array" ref="I330">INDEX([1]英雄界面!$I$4:$I$41,MATCH(A330,[1]英雄界面!$A$4:$A$41,0))</f>
        <v>1</v>
      </c>
      <c r="J330" s="68">
        <f t="shared" si="327"/>
        <v>2</v>
      </c>
      <c r="K330" s="37">
        <f>CHOOSE(J330,INDEX([2]勋章!$I$7:$I$24,MATCH($B330,[2]勋章!$G$7:$G$24,0)),INDEX([2]勋章!$M$7:$M$24,MATCH($B330,[2]勋章!$G$7:$G$24,0)),INDEX([2]勋章!$P$7:$P$24,MATCH($B330,[2]勋章!$G$7:$G$24,0)),INDEX([2]勋章!$S$7:$S$24,MATCH($B330,[2]勋章!$G$7:$G$24,0)))</f>
        <v>10213</v>
      </c>
      <c r="L330" s="37">
        <f t="array" ref="L330">INDEX([2]图纸掉落!$H$4:$H$38,MATCH(H330,[2]图纸掉落!$G$4:$G$38,0))</f>
        <v>22008</v>
      </c>
      <c r="M330" s="37">
        <f t="shared" si="317"/>
        <v>7</v>
      </c>
      <c r="N330" s="37">
        <f t="shared" si="280"/>
        <v>8</v>
      </c>
      <c r="O330" s="47">
        <f>INDEX([1]英雄界面!$J$4:$J$41,MATCH(A330,[1]英雄界面!$A$4:$A$41,0))/2</f>
        <v>3</v>
      </c>
      <c r="P330" s="37">
        <f t="shared" si="281"/>
        <v>1.4</v>
      </c>
      <c r="Q330" s="37">
        <f>INT(INDEX([1]等级属性!B$4:B$203,MATCH($AC330,[1]等级属性!$A$4:$A$203,0))*V330/10000)</f>
        <v>131</v>
      </c>
      <c r="R330" s="37">
        <f>INT(INDEX([1]等级属性!C$4:C$203,MATCH($AC330,[1]等级属性!$A$4:$A$203,0))*W330/10000)</f>
        <v>98</v>
      </c>
      <c r="S330" s="37">
        <f>INT(INDEX([1]等级属性!D$4:D$203,MATCH($AC330,[1]等级属性!$A$4:$A$203,0))*X330/10000)</f>
        <v>1787</v>
      </c>
      <c r="T330" s="37">
        <f>INT(INDEX([1]等级属性!E$4:E$203,MATCH($AC330,[1]等级属性!$A$4:$A$203,0))*Y330/10000)</f>
        <v>214</v>
      </c>
      <c r="U330" s="37"/>
      <c r="V330" s="37">
        <f t="array" ref="V330">INDEX(单位特点规划!D$2:D$37,MATCH($A330,单位特点规划!$A$2:$A$37,0))</f>
        <v>6000</v>
      </c>
      <c r="W330" s="37">
        <f t="array" ref="W330">INDEX(单位特点规划!E$2:E$37,MATCH($A330,单位特点规划!$A$2:$A$37,0))</f>
        <v>4500</v>
      </c>
      <c r="X330" s="37">
        <f t="array" ref="X330">INDEX(单位特点规划!F$2:F$37,MATCH($A330,单位特点规划!$A$2:$A$37,0))</f>
        <v>27200</v>
      </c>
      <c r="Y330" s="37">
        <f t="array" ref="Y330">INDEX(单位特点规划!G$2:G$37,MATCH($A330,单位特点规划!$A$2:$A$37,0))</f>
        <v>14100</v>
      </c>
      <c r="Z330" s="37"/>
      <c r="AA330" s="37">
        <f t="shared" ref="AA330" si="330">1/1.05</f>
        <v>0.952380952380952</v>
      </c>
      <c r="AB330" s="37">
        <f>INT(INDEX([3]进阶属性!$C$2:$C$19,MATCH(B330,[3]进阶属性!$A$2:$A$19,0))/2*AH330)</f>
        <v>1267</v>
      </c>
      <c r="AC330" s="37">
        <f t="shared" si="283"/>
        <v>30</v>
      </c>
      <c r="AD330" s="37">
        <f>INT((INDEX([3]标准单位!$J$2:$J$201,MATCH($AC330,[3]标准单位!$A$2:$A$201,0))*AE330)/(1-AE330))</f>
        <v>0</v>
      </c>
      <c r="AE330" s="37">
        <f t="shared" si="323"/>
        <v>0</v>
      </c>
      <c r="AF330" s="83">
        <f>AG330/AG$6</f>
        <v>0.62839740702297198</v>
      </c>
      <c r="AG330" s="37">
        <f t="shared" si="328"/>
        <v>152.79333333333301</v>
      </c>
      <c r="AH330" s="37">
        <f t="array" ref="AH330">INDEX([4]Sheet1!H$2:H$36,MATCH($H330,[4]Sheet1!$A$2:$A$36,0))</f>
        <v>5</v>
      </c>
      <c r="AI330">
        <f>INDEX([4]Sheet1!T$2:T$36,MATCH($H330,[4]Sheet1!$A$2:$A$36,0))</f>
        <v>0</v>
      </c>
      <c r="AJ330">
        <f>INDEX([4]Sheet1!U$2:U$36,MATCH($H330,[4]Sheet1!$A$2:$A$36,0))</f>
        <v>24</v>
      </c>
      <c r="AK330">
        <f>INDEX([4]Sheet1!V$2:V$36,MATCH($H330,[4]Sheet1!$A$2:$A$36,0))</f>
        <v>0</v>
      </c>
      <c r="AL330">
        <f>INDEX([4]Sheet1!W$2:W$36,MATCH($H330,[4]Sheet1!$A$2:$A$36,0))</f>
        <v>25</v>
      </c>
      <c r="AM330" s="2">
        <f>INDEX([4]Sheet1!N$2:N$36,MATCH($H330,[4]Sheet1!$A$2:$A$36,0))</f>
        <v>1200</v>
      </c>
      <c r="AN330" s="2">
        <f>INDEX([4]Sheet1!O$2:O$36,MATCH($H330,[4]Sheet1!$A$2:$A$36,0))</f>
        <v>6000</v>
      </c>
    </row>
    <row r="331" spans="1:40" ht="14.25">
      <c r="A331" s="11">
        <v>2008</v>
      </c>
      <c r="B331" s="78">
        <v>4</v>
      </c>
      <c r="C331" s="78" t="str">
        <f t="shared" si="320"/>
        <v>{10214,10},{22008,12}</v>
      </c>
      <c r="D331" s="78">
        <v>80000</v>
      </c>
      <c r="E331" s="79">
        <v>33</v>
      </c>
      <c r="F331" s="78" t="str">
        <f t="shared" si="321"/>
        <v>{1,2662},{2,195},{3,145},{6,314}</v>
      </c>
      <c r="G331" s="78">
        <f t="shared" si="322"/>
        <v>1</v>
      </c>
      <c r="H331" s="11" t="s">
        <v>297</v>
      </c>
      <c r="I331" s="37">
        <f t="array" ref="I331">INDEX([1]英雄界面!$I$4:$I$41,MATCH(A331,[1]英雄界面!$A$4:$A$41,0))</f>
        <v>1</v>
      </c>
      <c r="J331" s="68">
        <f t="shared" si="327"/>
        <v>2</v>
      </c>
      <c r="K331" s="37">
        <f>CHOOSE(J331,INDEX([2]勋章!$I$7:$I$24,MATCH($B331,[2]勋章!$G$7:$G$24,0)),INDEX([2]勋章!$M$7:$M$24,MATCH($B331,[2]勋章!$G$7:$G$24,0)),INDEX([2]勋章!$P$7:$P$24,MATCH($B331,[2]勋章!$G$7:$G$24,0)),INDEX([2]勋章!$S$7:$S$24,MATCH($B331,[2]勋章!$G$7:$G$24,0)))</f>
        <v>10214</v>
      </c>
      <c r="L331" s="37">
        <f t="array" ref="L331">INDEX([2]图纸掉落!$H$4:$H$38,MATCH(H331,[2]图纸掉落!$G$4:$G$38,0))</f>
        <v>22008</v>
      </c>
      <c r="M331" s="37">
        <f t="shared" si="317"/>
        <v>10</v>
      </c>
      <c r="N331" s="37">
        <f t="shared" si="280"/>
        <v>12</v>
      </c>
      <c r="O331" s="47">
        <f>INDEX([1]英雄界面!$J$4:$J$41,MATCH(A331,[1]英雄界面!$A$4:$A$41,0))/2</f>
        <v>3</v>
      </c>
      <c r="P331" s="37">
        <f t="shared" si="281"/>
        <v>1.3</v>
      </c>
      <c r="Q331" s="37">
        <f>INT(INDEX([1]等级属性!B$4:B$203,MATCH($AC331,[1]等级属性!$A$4:$A$203,0))*V331/10000)</f>
        <v>150</v>
      </c>
      <c r="R331" s="37">
        <f>INT(INDEX([1]等级属性!C$4:C$203,MATCH($AC331,[1]等级属性!$A$4:$A$203,0))*W331/10000)</f>
        <v>112</v>
      </c>
      <c r="S331" s="37">
        <f>INT(INDEX([1]等级属性!D$4:D$203,MATCH($AC331,[1]等级属性!$A$4:$A$203,0))*X331/10000)</f>
        <v>2048</v>
      </c>
      <c r="T331" s="37">
        <f>INT(INDEX([1]等级属性!E$4:E$203,MATCH($AC331,[1]等级属性!$A$4:$A$203,0))*Y331/10000)</f>
        <v>242</v>
      </c>
      <c r="U331" s="37"/>
      <c r="V331" s="37">
        <f t="array" ref="V331">INDEX(单位特点规划!D$2:D$37,MATCH($A331,单位特点规划!$A$2:$A$37,0))</f>
        <v>6000</v>
      </c>
      <c r="W331" s="37">
        <f t="array" ref="W331">INDEX(单位特点规划!E$2:E$37,MATCH($A331,单位特点规划!$A$2:$A$37,0))</f>
        <v>4500</v>
      </c>
      <c r="X331" s="37">
        <f t="array" ref="X331">INDEX(单位特点规划!F$2:F$37,MATCH($A331,单位特点规划!$A$2:$A$37,0))</f>
        <v>27200</v>
      </c>
      <c r="Y331" s="37">
        <f t="array" ref="Y331">INDEX(单位特点规划!G$2:G$37,MATCH($A331,单位特点规划!$A$2:$A$37,0))</f>
        <v>14100</v>
      </c>
      <c r="Z331" s="37"/>
      <c r="AA331" s="37">
        <f t="shared" ref="AA331" si="331">1/1.05</f>
        <v>0.952380952380952</v>
      </c>
      <c r="AB331" s="37">
        <f>INT(INDEX([3]进阶属性!$C$2:$C$19,MATCH(B331,[3]进阶属性!$A$2:$A$19,0))/2*AH331)</f>
        <v>1642</v>
      </c>
      <c r="AC331" s="37">
        <f t="shared" si="283"/>
        <v>35</v>
      </c>
      <c r="AD331" s="37">
        <f>INT((INDEX([3]标准单位!$J$2:$J$201,MATCH($AC331,[3]标准单位!$A$2:$A$201,0))*AE331)/(1-AE331))</f>
        <v>0</v>
      </c>
      <c r="AE331" s="37">
        <f t="shared" si="323"/>
        <v>0</v>
      </c>
      <c r="AF331" s="83">
        <f>AG331/AG$7</f>
        <v>0.62857240624144495</v>
      </c>
      <c r="AG331" s="37">
        <f t="shared" si="328"/>
        <v>174.946666666667</v>
      </c>
      <c r="AH331" s="37">
        <f t="array" ref="AH331">INDEX([4]Sheet1!H$2:H$36,MATCH($H331,[4]Sheet1!$A$2:$A$36,0))</f>
        <v>5</v>
      </c>
      <c r="AI331">
        <f>INDEX([4]Sheet1!T$2:T$36,MATCH($H331,[4]Sheet1!$A$2:$A$36,0))</f>
        <v>0</v>
      </c>
      <c r="AJ331">
        <f>INDEX([4]Sheet1!U$2:U$36,MATCH($H331,[4]Sheet1!$A$2:$A$36,0))</f>
        <v>24</v>
      </c>
      <c r="AK331">
        <f>INDEX([4]Sheet1!V$2:V$36,MATCH($H331,[4]Sheet1!$A$2:$A$36,0))</f>
        <v>0</v>
      </c>
      <c r="AL331">
        <f>INDEX([4]Sheet1!W$2:W$36,MATCH($H331,[4]Sheet1!$A$2:$A$36,0))</f>
        <v>25</v>
      </c>
      <c r="AM331" s="2">
        <f>INDEX([4]Sheet1!N$2:N$36,MATCH($H331,[4]Sheet1!$A$2:$A$36,0))</f>
        <v>1200</v>
      </c>
      <c r="AN331" s="2">
        <f>INDEX([4]Sheet1!O$2:O$36,MATCH($H331,[4]Sheet1!$A$2:$A$36,0))</f>
        <v>6000</v>
      </c>
    </row>
    <row r="332" spans="1:40" ht="14.25">
      <c r="A332" s="11">
        <v>2008</v>
      </c>
      <c r="B332" s="78">
        <v>5</v>
      </c>
      <c r="C332" s="78" t="str">
        <f t="shared" si="320"/>
        <v>{10215,15},{22008,15}</v>
      </c>
      <c r="D332" s="78">
        <v>150000</v>
      </c>
      <c r="E332" s="79">
        <v>36</v>
      </c>
      <c r="F332" s="78" t="str">
        <f t="shared" si="321"/>
        <v>{1,2780},{2,204},{3,152},{6,328}</v>
      </c>
      <c r="G332" s="78">
        <f t="shared" si="322"/>
        <v>1</v>
      </c>
      <c r="H332" s="11" t="s">
        <v>297</v>
      </c>
      <c r="I332" s="37">
        <f t="array" ref="I332">INDEX([1]英雄界面!$I$4:$I$41,MATCH(A332,[1]英雄界面!$A$4:$A$41,0))</f>
        <v>1</v>
      </c>
      <c r="J332" s="68">
        <f t="shared" si="327"/>
        <v>2</v>
      </c>
      <c r="K332" s="37">
        <f>CHOOSE(J332,INDEX([2]勋章!$I$7:$I$24,MATCH($B332,[2]勋章!$G$7:$G$24,0)),INDEX([2]勋章!$M$7:$M$24,MATCH($B332,[2]勋章!$G$7:$G$24,0)),INDEX([2]勋章!$P$7:$P$24,MATCH($B332,[2]勋章!$G$7:$G$24,0)),INDEX([2]勋章!$S$7:$S$24,MATCH($B332,[2]勋章!$G$7:$G$24,0)))</f>
        <v>10215</v>
      </c>
      <c r="L332" s="37">
        <f t="array" ref="L332">INDEX([2]图纸掉落!$H$4:$H$38,MATCH(H332,[2]图纸掉落!$G$4:$G$38,0))</f>
        <v>22008</v>
      </c>
      <c r="M332" s="37">
        <f t="shared" si="317"/>
        <v>15</v>
      </c>
      <c r="N332" s="37">
        <f t="shared" si="280"/>
        <v>15</v>
      </c>
      <c r="O332" s="47">
        <f>INDEX([1]英雄界面!$J$4:$J$41,MATCH(A332,[1]英雄界面!$A$4:$A$41,0))/2</f>
        <v>3</v>
      </c>
      <c r="P332" s="37">
        <f t="shared" si="281"/>
        <v>1.2</v>
      </c>
      <c r="Q332" s="37">
        <f>INT(INDEX([1]等级属性!B$4:B$203,MATCH($AC332,[1]等级属性!$A$4:$A$203,0))*V332/10000)</f>
        <v>170</v>
      </c>
      <c r="R332" s="37">
        <f>INT(INDEX([1]等级属性!C$4:C$203,MATCH($AC332,[1]等级属性!$A$4:$A$203,0))*W332/10000)</f>
        <v>127</v>
      </c>
      <c r="S332" s="37">
        <f>INT(INDEX([1]等级属性!D$4:D$203,MATCH($AC332,[1]等级属性!$A$4:$A$203,0))*X332/10000)</f>
        <v>2317</v>
      </c>
      <c r="T332" s="37">
        <f>INT(INDEX([1]等级属性!E$4:E$203,MATCH($AC332,[1]等级属性!$A$4:$A$203,0))*Y332/10000)</f>
        <v>274</v>
      </c>
      <c r="U332" s="37"/>
      <c r="V332" s="37">
        <f t="array" ref="V332">INDEX(单位特点规划!D$2:D$37,MATCH($A332,单位特点规划!$A$2:$A$37,0))</f>
        <v>6000</v>
      </c>
      <c r="W332" s="37">
        <f t="array" ref="W332">INDEX(单位特点规划!E$2:E$37,MATCH($A332,单位特点规划!$A$2:$A$37,0))</f>
        <v>4500</v>
      </c>
      <c r="X332" s="37">
        <f t="array" ref="X332">INDEX(单位特点规划!F$2:F$37,MATCH($A332,单位特点规划!$A$2:$A$37,0))</f>
        <v>27200</v>
      </c>
      <c r="Y332" s="37">
        <f t="array" ref="Y332">INDEX(单位特点规划!G$2:G$37,MATCH($A332,单位特点规划!$A$2:$A$37,0))</f>
        <v>14100</v>
      </c>
      <c r="Z332" s="37"/>
      <c r="AA332" s="37">
        <f t="shared" ref="AA332" si="332">1/1.05</f>
        <v>0.952380952380952</v>
      </c>
      <c r="AB332" s="37">
        <f>INT(INDEX([3]进阶属性!$C$2:$C$19,MATCH(B332,[3]进阶属性!$A$2:$A$19,0))/2*AH332)</f>
        <v>2130</v>
      </c>
      <c r="AC332" s="37">
        <f t="shared" si="283"/>
        <v>40</v>
      </c>
      <c r="AD332" s="37">
        <f>INT((INDEX([3]标准单位!$J$2:$J$201,MATCH($AC332,[3]标准单位!$A$2:$A$201,0))*AE332)/(1-AE332))</f>
        <v>0</v>
      </c>
      <c r="AE332" s="37">
        <f t="shared" si="323"/>
        <v>0</v>
      </c>
      <c r="AF332" s="83">
        <f>AG332/AG$8</f>
        <v>0.62874035989717203</v>
      </c>
      <c r="AG332" s="37">
        <f t="shared" si="328"/>
        <v>197.993333333333</v>
      </c>
      <c r="AH332" s="37">
        <f t="array" ref="AH332">INDEX([4]Sheet1!H$2:H$36,MATCH($H332,[4]Sheet1!$A$2:$A$36,0))</f>
        <v>5</v>
      </c>
      <c r="AI332">
        <f>INDEX([4]Sheet1!T$2:T$36,MATCH($H332,[4]Sheet1!$A$2:$A$36,0))</f>
        <v>0</v>
      </c>
      <c r="AJ332">
        <f>INDEX([4]Sheet1!U$2:U$36,MATCH($H332,[4]Sheet1!$A$2:$A$36,0))</f>
        <v>24</v>
      </c>
      <c r="AK332">
        <f>INDEX([4]Sheet1!V$2:V$36,MATCH($H332,[4]Sheet1!$A$2:$A$36,0))</f>
        <v>0</v>
      </c>
      <c r="AL332">
        <f>INDEX([4]Sheet1!W$2:W$36,MATCH($H332,[4]Sheet1!$A$2:$A$36,0))</f>
        <v>25</v>
      </c>
      <c r="AM332" s="2">
        <f>INDEX([4]Sheet1!N$2:N$36,MATCH($H332,[4]Sheet1!$A$2:$A$36,0))</f>
        <v>1200</v>
      </c>
      <c r="AN332" s="2">
        <f>INDEX([4]Sheet1!O$2:O$36,MATCH($H332,[4]Sheet1!$A$2:$A$36,0))</f>
        <v>6000</v>
      </c>
    </row>
    <row r="333" spans="1:40" ht="14.25">
      <c r="A333" s="11">
        <v>2008</v>
      </c>
      <c r="B333" s="78">
        <v>6</v>
      </c>
      <c r="C333" s="78" t="str">
        <f t="shared" si="320"/>
        <v>{10216,20},{22008,16}</v>
      </c>
      <c r="D333" s="78">
        <v>250000</v>
      </c>
      <c r="E333" s="79">
        <v>41</v>
      </c>
      <c r="F333" s="78" t="str">
        <f t="shared" si="321"/>
        <v>{1,2926},{2,214},{3,160},{6,348}</v>
      </c>
      <c r="G333" s="78">
        <f t="shared" si="322"/>
        <v>1</v>
      </c>
      <c r="H333" s="11" t="s">
        <v>297</v>
      </c>
      <c r="I333" s="37">
        <f t="array" ref="I333">INDEX([1]英雄界面!$I$4:$I$41,MATCH(A333,[1]英雄界面!$A$4:$A$41,0))</f>
        <v>1</v>
      </c>
      <c r="J333" s="68">
        <f t="shared" si="327"/>
        <v>2</v>
      </c>
      <c r="K333" s="37">
        <f>CHOOSE(J333,INDEX([2]勋章!$I$7:$I$24,MATCH($B333,[2]勋章!$G$7:$G$24,0)),INDEX([2]勋章!$M$7:$M$24,MATCH($B333,[2]勋章!$G$7:$G$24,0)),INDEX([2]勋章!$P$7:$P$24,MATCH($B333,[2]勋章!$G$7:$G$24,0)),INDEX([2]勋章!$S$7:$S$24,MATCH($B333,[2]勋章!$G$7:$G$24,0)))</f>
        <v>10216</v>
      </c>
      <c r="L333" s="37">
        <f t="array" ref="L333">INDEX([2]图纸掉落!$H$4:$H$38,MATCH(H333,[2]图纸掉落!$G$4:$G$38,0))</f>
        <v>22008</v>
      </c>
      <c r="M333" s="37">
        <f t="shared" si="317"/>
        <v>20</v>
      </c>
      <c r="N333" s="37">
        <f t="shared" si="280"/>
        <v>16</v>
      </c>
      <c r="O333" s="47">
        <f>INDEX([1]英雄界面!$J$4:$J$41,MATCH(A333,[1]英雄界面!$A$4:$A$41,0))/2</f>
        <v>3</v>
      </c>
      <c r="P333" s="37">
        <f t="shared" si="281"/>
        <v>1.1000000000000001</v>
      </c>
      <c r="Q333" s="37">
        <f>INT(INDEX([1]等级属性!B$4:B$203,MATCH($AC333,[1]等级属性!$A$4:$A$203,0))*V333/10000)</f>
        <v>195</v>
      </c>
      <c r="R333" s="37">
        <f>INT(INDEX([1]等级属性!C$4:C$203,MATCH($AC333,[1]等级属性!$A$4:$A$203,0))*W333/10000)</f>
        <v>146</v>
      </c>
      <c r="S333" s="37">
        <f>INT(INDEX([1]等级属性!D$4:D$203,MATCH($AC333,[1]等级属性!$A$4:$A$203,0))*X333/10000)</f>
        <v>2660</v>
      </c>
      <c r="T333" s="37">
        <f>INT(INDEX([1]等级属性!E$4:E$203,MATCH($AC333,[1]等级属性!$A$4:$A$203,0))*Y333/10000)</f>
        <v>317</v>
      </c>
      <c r="U333" s="37"/>
      <c r="V333" s="37">
        <f t="array" ref="V333">INDEX(单位特点规划!D$2:D$37,MATCH($A333,单位特点规划!$A$2:$A$37,0))</f>
        <v>6000</v>
      </c>
      <c r="W333" s="37">
        <f t="array" ref="W333">INDEX(单位特点规划!E$2:E$37,MATCH($A333,单位特点规划!$A$2:$A$37,0))</f>
        <v>4500</v>
      </c>
      <c r="X333" s="37">
        <f t="array" ref="X333">INDEX(单位特点规划!F$2:F$37,MATCH($A333,单位特点规划!$A$2:$A$37,0))</f>
        <v>27200</v>
      </c>
      <c r="Y333" s="37">
        <f t="array" ref="Y333">INDEX(单位特点规划!G$2:G$37,MATCH($A333,单位特点规划!$A$2:$A$37,0))</f>
        <v>14100</v>
      </c>
      <c r="Z333" s="37"/>
      <c r="AA333" s="37">
        <f t="shared" ref="AA333:AA338" si="333">1/1.05</f>
        <v>0.952380952380952</v>
      </c>
      <c r="AB333" s="37">
        <f>INT(INDEX([3]进阶属性!$C$2:$C$19,MATCH(B333,[3]进阶属性!$A$2:$A$19,0))/2*AH333)</f>
        <v>2767</v>
      </c>
      <c r="AC333" s="37">
        <f t="shared" si="283"/>
        <v>45</v>
      </c>
      <c r="AD333" s="37">
        <f>INT((INDEX([3]标准单位!$J$2:$J$201,MATCH($AC333,[3]标准单位!$A$2:$A$201,0))*AE333)/(1-AE333))</f>
        <v>0</v>
      </c>
      <c r="AE333" s="37">
        <f t="shared" si="323"/>
        <v>0</v>
      </c>
      <c r="AF333" s="83">
        <f>AG333/AG$9</f>
        <v>0.62840260047903596</v>
      </c>
      <c r="AG333" s="37">
        <f t="shared" si="328"/>
        <v>227.38</v>
      </c>
      <c r="AH333" s="37">
        <f t="array" ref="AH333">INDEX([4]Sheet1!H$2:H$36,MATCH($H333,[4]Sheet1!$A$2:$A$36,0))</f>
        <v>5</v>
      </c>
      <c r="AI333">
        <f>INDEX([4]Sheet1!T$2:T$36,MATCH($H333,[4]Sheet1!$A$2:$A$36,0))</f>
        <v>0</v>
      </c>
      <c r="AJ333">
        <f>INDEX([4]Sheet1!U$2:U$36,MATCH($H333,[4]Sheet1!$A$2:$A$36,0))</f>
        <v>24</v>
      </c>
      <c r="AK333">
        <f>INDEX([4]Sheet1!V$2:V$36,MATCH($H333,[4]Sheet1!$A$2:$A$36,0))</f>
        <v>0</v>
      </c>
      <c r="AL333">
        <f>INDEX([4]Sheet1!W$2:W$36,MATCH($H333,[4]Sheet1!$A$2:$A$36,0))</f>
        <v>25</v>
      </c>
      <c r="AM333" s="2">
        <f>INDEX([4]Sheet1!N$2:N$36,MATCH($H333,[4]Sheet1!$A$2:$A$36,0))</f>
        <v>1200</v>
      </c>
      <c r="AN333" s="2">
        <f>INDEX([4]Sheet1!O$2:O$36,MATCH($H333,[4]Sheet1!$A$2:$A$36,0))</f>
        <v>6000</v>
      </c>
    </row>
    <row r="334" spans="1:40" ht="14.25">
      <c r="A334" s="11">
        <v>2008</v>
      </c>
      <c r="B334" s="78">
        <v>7</v>
      </c>
      <c r="C334" s="78" t="str">
        <f t="shared" si="320"/>
        <v>{10217,22},{22008,26}</v>
      </c>
      <c r="D334" s="78">
        <v>300000</v>
      </c>
      <c r="E334" s="79">
        <v>46</v>
      </c>
      <c r="F334" s="78" t="str">
        <f t="shared" si="321"/>
        <v>{1,3011},{2,221},{3,166},{6,360}</v>
      </c>
      <c r="G334" s="78">
        <f t="shared" si="322"/>
        <v>1</v>
      </c>
      <c r="H334" s="11" t="s">
        <v>297</v>
      </c>
      <c r="I334" s="37">
        <f t="array" ref="I334">INDEX([1]英雄界面!$I$4:$I$41,MATCH(A334,[1]英雄界面!$A$4:$A$41,0))</f>
        <v>1</v>
      </c>
      <c r="J334" s="68">
        <f t="shared" si="327"/>
        <v>2</v>
      </c>
      <c r="K334" s="37">
        <f>CHOOSE(J334,INDEX([2]勋章!$I$7:$I$24,MATCH($B334,[2]勋章!$G$7:$G$24,0)),INDEX([2]勋章!$M$7:$M$24,MATCH($B334,[2]勋章!$G$7:$G$24,0)),INDEX([2]勋章!$P$7:$P$24,MATCH($B334,[2]勋章!$G$7:$G$24,0)),INDEX([2]勋章!$S$7:$S$24,MATCH($B334,[2]勋章!$G$7:$G$24,0)))</f>
        <v>10217</v>
      </c>
      <c r="L334" s="37">
        <f t="array" ref="L334">INDEX([2]图纸掉落!$H$4:$H$38,MATCH(H334,[2]图纸掉落!$G$4:$G$38,0))</f>
        <v>22008</v>
      </c>
      <c r="M334" s="37">
        <f t="shared" si="317"/>
        <v>22</v>
      </c>
      <c r="N334" s="37">
        <f t="shared" si="280"/>
        <v>26</v>
      </c>
      <c r="O334" s="47">
        <f>INDEX([1]英雄界面!$J$4:$J$41,MATCH(A334,[1]英雄界面!$A$4:$A$41,0))/2</f>
        <v>3</v>
      </c>
      <c r="P334" s="37">
        <f t="shared" si="281"/>
        <v>1</v>
      </c>
      <c r="Q334" s="37">
        <f>INT(INDEX([1]等级属性!B$4:B$203,MATCH($AC334,[1]等级属性!$A$4:$A$203,0))*V334/10000)</f>
        <v>221</v>
      </c>
      <c r="R334" s="37">
        <f>INT(INDEX([1]等级属性!C$4:C$203,MATCH($AC334,[1]等级属性!$A$4:$A$203,0))*W334/10000)</f>
        <v>166</v>
      </c>
      <c r="S334" s="37">
        <f>INT(INDEX([1]等级属性!D$4:D$203,MATCH($AC334,[1]等级属性!$A$4:$A$203,0))*X334/10000)</f>
        <v>3011</v>
      </c>
      <c r="T334" s="37">
        <f>INT(INDEX([1]等级属性!E$4:E$203,MATCH($AC334,[1]等级属性!$A$4:$A$203,0))*Y334/10000)</f>
        <v>360</v>
      </c>
      <c r="U334" s="37"/>
      <c r="V334" s="37">
        <f t="array" ref="V334">INDEX(单位特点规划!D$2:D$37,MATCH($A334,单位特点规划!$A$2:$A$37,0))</f>
        <v>6000</v>
      </c>
      <c r="W334" s="37">
        <f t="array" ref="W334">INDEX(单位特点规划!E$2:E$37,MATCH($A334,单位特点规划!$A$2:$A$37,0))</f>
        <v>4500</v>
      </c>
      <c r="X334" s="37">
        <f t="array" ref="X334">INDEX(单位特点规划!F$2:F$37,MATCH($A334,单位特点规划!$A$2:$A$37,0))</f>
        <v>27200</v>
      </c>
      <c r="Y334" s="37">
        <f t="array" ref="Y334">INDEX(单位特点规划!G$2:G$37,MATCH($A334,单位特点规划!$A$2:$A$37,0))</f>
        <v>14100</v>
      </c>
      <c r="Z334" s="37"/>
      <c r="AA334" s="37">
        <f t="shared" si="333"/>
        <v>0.952380952380952</v>
      </c>
      <c r="AB334" s="37">
        <f>INT(INDEX([3]进阶属性!$C$2:$C$19,MATCH(B334,[3]进阶属性!$A$2:$A$19,0))/2*AH334)</f>
        <v>3592</v>
      </c>
      <c r="AC334" s="37">
        <f t="shared" si="283"/>
        <v>50</v>
      </c>
      <c r="AD334" s="37">
        <f>INT((INDEX([3]标准单位!$J$2:$J$201,MATCH($AC334,[3]标准单位!$A$2:$A$201,0))*AE334)/(1-AE334))</f>
        <v>0</v>
      </c>
      <c r="AE334" s="37">
        <f t="shared" si="323"/>
        <v>0</v>
      </c>
      <c r="AF334" s="83">
        <f>AG334/AG$10</f>
        <v>0.62857441763146904</v>
      </c>
      <c r="AG334" s="37">
        <f t="shared" si="328"/>
        <v>257.5</v>
      </c>
      <c r="AH334" s="37">
        <f t="array" ref="AH334">INDEX([4]Sheet1!H$2:H$36,MATCH($H334,[4]Sheet1!$A$2:$A$36,0))</f>
        <v>5</v>
      </c>
      <c r="AI334">
        <f>INDEX([4]Sheet1!T$2:T$36,MATCH($H334,[4]Sheet1!$A$2:$A$36,0))</f>
        <v>0</v>
      </c>
      <c r="AJ334">
        <f>INDEX([4]Sheet1!U$2:U$36,MATCH($H334,[4]Sheet1!$A$2:$A$36,0))</f>
        <v>24</v>
      </c>
      <c r="AK334">
        <f>INDEX([4]Sheet1!V$2:V$36,MATCH($H334,[4]Sheet1!$A$2:$A$36,0))</f>
        <v>0</v>
      </c>
      <c r="AL334">
        <f>INDEX([4]Sheet1!W$2:W$36,MATCH($H334,[4]Sheet1!$A$2:$A$36,0))</f>
        <v>25</v>
      </c>
      <c r="AM334" s="2">
        <f>INDEX([4]Sheet1!N$2:N$36,MATCH($H334,[4]Sheet1!$A$2:$A$36,0))</f>
        <v>1200</v>
      </c>
      <c r="AN334" s="2">
        <f>INDEX([4]Sheet1!O$2:O$36,MATCH($H334,[4]Sheet1!$A$2:$A$36,0))</f>
        <v>6000</v>
      </c>
    </row>
    <row r="335" spans="1:40" ht="14.25">
      <c r="A335" s="11">
        <v>2008</v>
      </c>
      <c r="B335" s="78">
        <v>8</v>
      </c>
      <c r="C335" s="78" t="str">
        <f t="shared" si="320"/>
        <v>{10218,25},{22008,29}</v>
      </c>
      <c r="D335" s="78">
        <v>350000</v>
      </c>
      <c r="E335" s="79">
        <v>51</v>
      </c>
      <c r="F335" s="78" t="str">
        <f t="shared" si="321"/>
        <v>{1,3459},{2,254},{3,190},{6,413}</v>
      </c>
      <c r="G335" s="78">
        <f t="shared" ref="G335:G344" si="334">1</f>
        <v>1</v>
      </c>
      <c r="H335" s="11" t="s">
        <v>297</v>
      </c>
      <c r="I335" s="37">
        <f t="array" ref="I335">INDEX([1]英雄界面!$I$4:$I$41,MATCH(A335,[1]英雄界面!$A$4:$A$41,0))</f>
        <v>1</v>
      </c>
      <c r="J335" s="68">
        <f t="shared" si="327"/>
        <v>2</v>
      </c>
      <c r="K335" s="37">
        <f>CHOOSE(J335,INDEX([2]勋章!$I$7:$I$24,MATCH($B335,[2]勋章!$G$7:$G$24,0)),INDEX([2]勋章!$M$7:$M$24,MATCH($B335,[2]勋章!$G$7:$G$24,0)),INDEX([2]勋章!$P$7:$P$24,MATCH($B335,[2]勋章!$G$7:$G$24,0)),INDEX([2]勋章!$S$7:$S$24,MATCH($B335,[2]勋章!$G$7:$G$24,0)))</f>
        <v>10218</v>
      </c>
      <c r="L335" s="37">
        <f t="array" ref="L335">INDEX([2]图纸掉落!$H$4:$H$38,MATCH(H335,[2]图纸掉落!$G$4:$G$38,0))</f>
        <v>22008</v>
      </c>
      <c r="M335" s="37">
        <f t="shared" si="317"/>
        <v>25</v>
      </c>
      <c r="N335" s="37">
        <f t="shared" si="280"/>
        <v>29</v>
      </c>
      <c r="O335" s="47">
        <f>INDEX([1]英雄界面!$J$4:$J$41,MATCH(A335,[1]英雄界面!$A$4:$A$41,0))/2</f>
        <v>3</v>
      </c>
      <c r="P335" s="37">
        <f t="shared" si="281"/>
        <v>1</v>
      </c>
      <c r="Q335" s="37">
        <f>INT(INDEX([1]等级属性!B$4:B$203,MATCH($AC335,[1]等级属性!$A$4:$A$203,0))*V335/10000)</f>
        <v>254</v>
      </c>
      <c r="R335" s="37">
        <f>INT(INDEX([1]等级属性!C$4:C$203,MATCH($AC335,[1]等级属性!$A$4:$A$203,0))*W335/10000)</f>
        <v>190</v>
      </c>
      <c r="S335" s="37">
        <f>INT(INDEX([1]等级属性!D$4:D$203,MATCH($AC335,[1]等级属性!$A$4:$A$203,0))*X335/10000)</f>
        <v>3459</v>
      </c>
      <c r="T335" s="37">
        <f>INT(INDEX([1]等级属性!E$4:E$203,MATCH($AC335,[1]等级属性!$A$4:$A$203,0))*Y335/10000)</f>
        <v>413</v>
      </c>
      <c r="U335" s="37"/>
      <c r="V335" s="37">
        <f t="array" ref="V335">INDEX(单位特点规划!D$2:D$37,MATCH($A335,单位特点规划!$A$2:$A$37,0))</f>
        <v>6000</v>
      </c>
      <c r="W335" s="37">
        <f t="array" ref="W335">INDEX(单位特点规划!E$2:E$37,MATCH($A335,单位特点规划!$A$2:$A$37,0))</f>
        <v>4500</v>
      </c>
      <c r="X335" s="37">
        <f t="array" ref="X335">INDEX(单位特点规划!F$2:F$37,MATCH($A335,单位特点规划!$A$2:$A$37,0))</f>
        <v>27200</v>
      </c>
      <c r="Y335" s="37">
        <f t="array" ref="Y335">INDEX(单位特点规划!G$2:G$37,MATCH($A335,单位特点规划!$A$2:$A$37,0))</f>
        <v>14100</v>
      </c>
      <c r="Z335" s="37"/>
      <c r="AA335" s="37">
        <f t="shared" si="333"/>
        <v>0.952380952380952</v>
      </c>
      <c r="AB335" s="37">
        <f>INT(INDEX([3]进阶属性!$C$2:$C$19,MATCH(B335,[3]进阶属性!$A$2:$A$19,0))/2*AH335)</f>
        <v>4665</v>
      </c>
      <c r="AC335" s="37">
        <f t="shared" si="283"/>
        <v>55</v>
      </c>
      <c r="AD335" s="37">
        <f>INT((INDEX([3]标准单位!$J$2:$J$201,MATCH($AC335,[3]标准单位!$A$2:$A$201,0))*AE335)/(1-AE335))</f>
        <v>0</v>
      </c>
      <c r="AE335" s="37">
        <f t="shared" ref="AE335:AE344" si="335">0</f>
        <v>0</v>
      </c>
      <c r="AF335" s="83">
        <f>AG335/AG$11</f>
        <v>0.62836563751871499</v>
      </c>
      <c r="AG335" s="37">
        <f t="shared" si="328"/>
        <v>295.78666666666697</v>
      </c>
      <c r="AH335" s="37">
        <f t="array" ref="AH335">INDEX([4]Sheet1!H$2:H$36,MATCH($H335,[4]Sheet1!$A$2:$A$36,0))</f>
        <v>5</v>
      </c>
      <c r="AI335">
        <f>INDEX([4]Sheet1!T$2:T$36,MATCH($H335,[4]Sheet1!$A$2:$A$36,0))</f>
        <v>0</v>
      </c>
      <c r="AJ335">
        <f>INDEX([4]Sheet1!U$2:U$36,MATCH($H335,[4]Sheet1!$A$2:$A$36,0))</f>
        <v>24</v>
      </c>
      <c r="AK335">
        <f>INDEX([4]Sheet1!V$2:V$36,MATCH($H335,[4]Sheet1!$A$2:$A$36,0))</f>
        <v>0</v>
      </c>
      <c r="AL335">
        <f>INDEX([4]Sheet1!W$2:W$36,MATCH($H335,[4]Sheet1!$A$2:$A$36,0))</f>
        <v>25</v>
      </c>
      <c r="AM335" s="2">
        <f>INDEX([4]Sheet1!N$2:N$36,MATCH($H335,[4]Sheet1!$A$2:$A$36,0))</f>
        <v>1200</v>
      </c>
      <c r="AN335" s="2">
        <f>INDEX([4]Sheet1!O$2:O$36,MATCH($H335,[4]Sheet1!$A$2:$A$36,0))</f>
        <v>6000</v>
      </c>
    </row>
    <row r="336" spans="1:40" ht="14.25">
      <c r="A336" s="11">
        <v>2008</v>
      </c>
      <c r="B336" s="78">
        <v>9</v>
      </c>
      <c r="C336" s="78" t="str">
        <f t="shared" si="320"/>
        <v>{10219,27},{22008,30}</v>
      </c>
      <c r="D336" s="78">
        <v>400000</v>
      </c>
      <c r="E336" s="79">
        <v>56</v>
      </c>
      <c r="F336" s="78" t="str">
        <f t="shared" si="321"/>
        <v>{1,3908},{2,287},{3,215},{6,466}</v>
      </c>
      <c r="G336" s="78">
        <f t="shared" si="334"/>
        <v>1</v>
      </c>
      <c r="H336" s="11" t="s">
        <v>297</v>
      </c>
      <c r="I336" s="37">
        <f t="array" ref="I336">INDEX([1]英雄界面!$I$4:$I$41,MATCH(A336,[1]英雄界面!$A$4:$A$41,0))</f>
        <v>1</v>
      </c>
      <c r="J336" s="68">
        <f t="shared" si="327"/>
        <v>2</v>
      </c>
      <c r="K336" s="37">
        <f>CHOOSE(J336,INDEX([2]勋章!$I$7:$I$24,MATCH($B336,[2]勋章!$G$7:$G$24,0)),INDEX([2]勋章!$M$7:$M$24,MATCH($B336,[2]勋章!$G$7:$G$24,0)),INDEX([2]勋章!$P$7:$P$24,MATCH($B336,[2]勋章!$G$7:$G$24,0)),INDEX([2]勋章!$S$7:$S$24,MATCH($B336,[2]勋章!$G$7:$G$24,0)))</f>
        <v>10219</v>
      </c>
      <c r="L336" s="37">
        <f t="array" ref="L336">INDEX([2]图纸掉落!$H$4:$H$38,MATCH(H336,[2]图纸掉落!$G$4:$G$38,0))</f>
        <v>22008</v>
      </c>
      <c r="M336" s="37">
        <f t="shared" si="317"/>
        <v>27</v>
      </c>
      <c r="N336" s="37">
        <f t="shared" si="280"/>
        <v>30</v>
      </c>
      <c r="O336" s="47">
        <f>INDEX([1]英雄界面!$J$4:$J$41,MATCH(A336,[1]英雄界面!$A$4:$A$41,0))/2</f>
        <v>3</v>
      </c>
      <c r="P336" s="37">
        <f t="shared" si="281"/>
        <v>1</v>
      </c>
      <c r="Q336" s="37">
        <f>INT(INDEX([1]等级属性!B$4:B$203,MATCH($AC336,[1]等级属性!$A$4:$A$203,0))*V336/10000)</f>
        <v>287</v>
      </c>
      <c r="R336" s="37">
        <f>INT(INDEX([1]等级属性!C$4:C$203,MATCH($AC336,[1]等级属性!$A$4:$A$203,0))*W336/10000)</f>
        <v>215</v>
      </c>
      <c r="S336" s="37">
        <f>INT(INDEX([1]等级属性!D$4:D$203,MATCH($AC336,[1]等级属性!$A$4:$A$203,0))*X336/10000)</f>
        <v>3908</v>
      </c>
      <c r="T336" s="37">
        <f>INT(INDEX([1]等级属性!E$4:E$203,MATCH($AC336,[1]等级属性!$A$4:$A$203,0))*Y336/10000)</f>
        <v>466</v>
      </c>
      <c r="U336" s="37"/>
      <c r="V336" s="37">
        <f t="array" ref="V336">INDEX(单位特点规划!D$2:D$37,MATCH($A336,单位特点规划!$A$2:$A$37,0))</f>
        <v>6000</v>
      </c>
      <c r="W336" s="37">
        <f t="array" ref="W336">INDEX(单位特点规划!E$2:E$37,MATCH($A336,单位特点规划!$A$2:$A$37,0))</f>
        <v>4500</v>
      </c>
      <c r="X336" s="37">
        <f t="array" ref="X336">INDEX(单位特点规划!F$2:F$37,MATCH($A336,单位特点规划!$A$2:$A$37,0))</f>
        <v>27200</v>
      </c>
      <c r="Y336" s="37">
        <f t="array" ref="Y336">INDEX(单位特点规划!G$2:G$37,MATCH($A336,单位特点规划!$A$2:$A$37,0))</f>
        <v>14100</v>
      </c>
      <c r="Z336" s="37"/>
      <c r="AA336" s="37">
        <f t="shared" si="333"/>
        <v>0.952380952380952</v>
      </c>
      <c r="AB336" s="37">
        <f>INT(INDEX([3]进阶属性!$C$2:$C$19,MATCH(B336,[3]进阶属性!$A$2:$A$19,0))/2*AH336)</f>
        <v>6060</v>
      </c>
      <c r="AC336" s="37">
        <f t="shared" si="283"/>
        <v>60</v>
      </c>
      <c r="AD336" s="37">
        <f>INT((INDEX([3]标准单位!$J$2:$J$201,MATCH($AC336,[3]标准单位!$A$2:$A$201,0))*AE336)/(1-AE336))</f>
        <v>0</v>
      </c>
      <c r="AE336" s="37">
        <f t="shared" si="335"/>
        <v>0</v>
      </c>
      <c r="AF336" s="83">
        <f>AG336/AG$12</f>
        <v>0.62833096063104898</v>
      </c>
      <c r="AG336" s="37">
        <f t="shared" si="328"/>
        <v>334.17333333333301</v>
      </c>
      <c r="AH336" s="37">
        <f t="array" ref="AH336">INDEX([4]Sheet1!H$2:H$36,MATCH($H336,[4]Sheet1!$A$2:$A$36,0))</f>
        <v>5</v>
      </c>
      <c r="AI336">
        <f>INDEX([4]Sheet1!T$2:T$36,MATCH($H336,[4]Sheet1!$A$2:$A$36,0))</f>
        <v>0</v>
      </c>
      <c r="AJ336">
        <f>INDEX([4]Sheet1!U$2:U$36,MATCH($H336,[4]Sheet1!$A$2:$A$36,0))</f>
        <v>24</v>
      </c>
      <c r="AK336">
        <f>INDEX([4]Sheet1!V$2:V$36,MATCH($H336,[4]Sheet1!$A$2:$A$36,0))</f>
        <v>0</v>
      </c>
      <c r="AL336">
        <f>INDEX([4]Sheet1!W$2:W$36,MATCH($H336,[4]Sheet1!$A$2:$A$36,0))</f>
        <v>25</v>
      </c>
      <c r="AM336" s="2">
        <f>INDEX([4]Sheet1!N$2:N$36,MATCH($H336,[4]Sheet1!$A$2:$A$36,0))</f>
        <v>1200</v>
      </c>
      <c r="AN336" s="2">
        <f>INDEX([4]Sheet1!O$2:O$36,MATCH($H336,[4]Sheet1!$A$2:$A$36,0))</f>
        <v>6000</v>
      </c>
    </row>
    <row r="337" spans="1:40" ht="14.25">
      <c r="A337" s="11">
        <v>2008</v>
      </c>
      <c r="B337" s="78">
        <v>10</v>
      </c>
      <c r="C337" s="78" t="str">
        <f t="shared" si="320"/>
        <v>{10220,30},{22008,45}</v>
      </c>
      <c r="D337" s="78">
        <v>450000</v>
      </c>
      <c r="E337" s="79">
        <v>61</v>
      </c>
      <c r="F337" s="78" t="str">
        <f t="shared" si="321"/>
        <v>{1,4488},{2,330},{3,247},{6,537}</v>
      </c>
      <c r="G337" s="78">
        <f t="shared" si="334"/>
        <v>1</v>
      </c>
      <c r="H337" s="11" t="s">
        <v>297</v>
      </c>
      <c r="I337" s="37">
        <f t="array" ref="I337">INDEX([1]英雄界面!$I$4:$I$41,MATCH(A337,[1]英雄界面!$A$4:$A$41,0))</f>
        <v>1</v>
      </c>
      <c r="J337" s="68">
        <f t="shared" si="327"/>
        <v>2</v>
      </c>
      <c r="K337" s="37">
        <f>CHOOSE(J337,INDEX([2]勋章!$I$7:$I$24,MATCH($B337,[2]勋章!$G$7:$G$24,0)),INDEX([2]勋章!$M$7:$M$24,MATCH($B337,[2]勋章!$G$7:$G$24,0)),INDEX([2]勋章!$P$7:$P$24,MATCH($B337,[2]勋章!$G$7:$G$24,0)),INDEX([2]勋章!$S$7:$S$24,MATCH($B337,[2]勋章!$G$7:$G$24,0)))</f>
        <v>10220</v>
      </c>
      <c r="L337" s="37">
        <f t="array" ref="L337">INDEX([2]图纸掉落!$H$4:$H$38,MATCH(H337,[2]图纸掉落!$G$4:$G$38,0))</f>
        <v>22008</v>
      </c>
      <c r="M337" s="37">
        <f t="shared" si="317"/>
        <v>30</v>
      </c>
      <c r="N337" s="37">
        <f t="shared" si="280"/>
        <v>45</v>
      </c>
      <c r="O337" s="47">
        <f>INDEX([1]英雄界面!$J$4:$J$41,MATCH(A337,[1]英雄界面!$A$4:$A$41,0))/2</f>
        <v>3</v>
      </c>
      <c r="P337" s="37">
        <f t="shared" si="281"/>
        <v>1</v>
      </c>
      <c r="Q337" s="37">
        <f>INT(INDEX([1]等级属性!B$4:B$203,MATCH($AC337,[1]等级属性!$A$4:$A$203,0))*V337/10000)</f>
        <v>330</v>
      </c>
      <c r="R337" s="37">
        <f>INT(INDEX([1]等级属性!C$4:C$203,MATCH($AC337,[1]等级属性!$A$4:$A$203,0))*W337/10000)</f>
        <v>247</v>
      </c>
      <c r="S337" s="37">
        <f>INT(INDEX([1]等级属性!D$4:D$203,MATCH($AC337,[1]等级属性!$A$4:$A$203,0))*X337/10000)</f>
        <v>4488</v>
      </c>
      <c r="T337" s="37">
        <f>INT(INDEX([1]等级属性!E$4:E$203,MATCH($AC337,[1]等级属性!$A$4:$A$203,0))*Y337/10000)</f>
        <v>537</v>
      </c>
      <c r="U337" s="37"/>
      <c r="V337" s="37">
        <f t="array" ref="V337">INDEX(单位特点规划!D$2:D$37,MATCH($A337,单位特点规划!$A$2:$A$37,0))</f>
        <v>6000</v>
      </c>
      <c r="W337" s="37">
        <f t="array" ref="W337">INDEX(单位特点规划!E$2:E$37,MATCH($A337,单位特点规划!$A$2:$A$37,0))</f>
        <v>4500</v>
      </c>
      <c r="X337" s="37">
        <f t="array" ref="X337">INDEX(单位特点规划!F$2:F$37,MATCH($A337,单位特点规划!$A$2:$A$37,0))</f>
        <v>27200</v>
      </c>
      <c r="Y337" s="37">
        <f t="array" ref="Y337">INDEX(单位特点规划!G$2:G$37,MATCH($A337,单位特点规划!$A$2:$A$37,0))</f>
        <v>14100</v>
      </c>
      <c r="Z337" s="37"/>
      <c r="AA337" s="37">
        <f t="shared" si="333"/>
        <v>0.952380952380952</v>
      </c>
      <c r="AB337" s="37">
        <f>INT(INDEX([3]进阶属性!$C$2:$C$19,MATCH(B337,[3]进阶属性!$A$2:$A$19,0))/2*AH337)</f>
        <v>7875</v>
      </c>
      <c r="AC337" s="37">
        <f t="shared" si="283"/>
        <v>65</v>
      </c>
      <c r="AD337" s="37">
        <f>INT((INDEX([3]标准单位!$J$2:$J$201,MATCH($AC337,[3]标准单位!$A$2:$A$201,0))*AE337)/(1-AE337))</f>
        <v>0</v>
      </c>
      <c r="AE337" s="37">
        <f t="shared" si="335"/>
        <v>0</v>
      </c>
      <c r="AF337" s="83">
        <f>AG337/AG$13</f>
        <v>0.62858590820137406</v>
      </c>
      <c r="AG337" s="37">
        <f t="shared" si="328"/>
        <v>383.91333333333301</v>
      </c>
      <c r="AH337" s="37">
        <f t="array" ref="AH337">INDEX([4]Sheet1!H$2:H$36,MATCH($H337,[4]Sheet1!$A$2:$A$36,0))</f>
        <v>5</v>
      </c>
      <c r="AI337">
        <f>INDEX([4]Sheet1!T$2:T$36,MATCH($H337,[4]Sheet1!$A$2:$A$36,0))</f>
        <v>0</v>
      </c>
      <c r="AJ337">
        <f>INDEX([4]Sheet1!U$2:U$36,MATCH($H337,[4]Sheet1!$A$2:$A$36,0))</f>
        <v>24</v>
      </c>
      <c r="AK337">
        <f>INDEX([4]Sheet1!V$2:V$36,MATCH($H337,[4]Sheet1!$A$2:$A$36,0))</f>
        <v>0</v>
      </c>
      <c r="AL337">
        <f>INDEX([4]Sheet1!W$2:W$36,MATCH($H337,[4]Sheet1!$A$2:$A$36,0))</f>
        <v>25</v>
      </c>
      <c r="AM337" s="2">
        <f>INDEX([4]Sheet1!N$2:N$36,MATCH($H337,[4]Sheet1!$A$2:$A$36,0))</f>
        <v>1200</v>
      </c>
      <c r="AN337" s="2">
        <f>INDEX([4]Sheet1!O$2:O$36,MATCH($H337,[4]Sheet1!$A$2:$A$36,0))</f>
        <v>6000</v>
      </c>
    </row>
    <row r="338" spans="1:40" ht="14.25">
      <c r="A338" s="11">
        <v>2008</v>
      </c>
      <c r="B338" s="78">
        <v>11</v>
      </c>
      <c r="C338" s="78" t="str">
        <f t="shared" si="320"/>
        <v>{10221,32},{22008,61}</v>
      </c>
      <c r="D338" s="78">
        <v>500000</v>
      </c>
      <c r="E338" s="79">
        <v>66</v>
      </c>
      <c r="F338" s="78" t="str">
        <f t="shared" si="321"/>
        <v>{1,5075},{2,373},{3,279},{6,607}</v>
      </c>
      <c r="G338" s="78">
        <f t="shared" si="334"/>
        <v>1</v>
      </c>
      <c r="H338" s="11" t="s">
        <v>297</v>
      </c>
      <c r="I338" s="37">
        <f t="array" ref="I338">INDEX([1]英雄界面!$I$4:$I$41,MATCH(A338,[1]英雄界面!$A$4:$A$41,0))</f>
        <v>1</v>
      </c>
      <c r="J338" s="68">
        <f t="shared" ref="J338:J347" si="336">2</f>
        <v>2</v>
      </c>
      <c r="K338" s="37">
        <f>CHOOSE(J338,INDEX([2]勋章!$I$7:$I$24,MATCH($B338,[2]勋章!$G$7:$G$24,0)),INDEX([2]勋章!$M$7:$M$24,MATCH($B338,[2]勋章!$G$7:$G$24,0)),INDEX([2]勋章!$P$7:$P$24,MATCH($B338,[2]勋章!$G$7:$G$24,0)),INDEX([2]勋章!$S$7:$S$24,MATCH($B338,[2]勋章!$G$7:$G$24,0)))</f>
        <v>10221</v>
      </c>
      <c r="L338" s="37">
        <f t="array" ref="L338">INDEX([2]图纸掉落!$H$4:$H$38,MATCH(H338,[2]图纸掉落!$G$4:$G$38,0))</f>
        <v>22008</v>
      </c>
      <c r="M338" s="37">
        <f t="shared" si="317"/>
        <v>32</v>
      </c>
      <c r="N338" s="37">
        <f t="shared" si="280"/>
        <v>61</v>
      </c>
      <c r="O338" s="47">
        <f>INDEX([1]英雄界面!$J$4:$J$41,MATCH(A338,[1]英雄界面!$A$4:$A$41,0))/2</f>
        <v>3</v>
      </c>
      <c r="P338" s="37">
        <f t="shared" si="281"/>
        <v>1</v>
      </c>
      <c r="Q338" s="37">
        <f>INT(INDEX([1]等级属性!B$4:B$203,MATCH($AC338,[1]等级属性!$A$4:$A$203,0))*V338/10000)</f>
        <v>373</v>
      </c>
      <c r="R338" s="37">
        <f>INT(INDEX([1]等级属性!C$4:C$203,MATCH($AC338,[1]等级属性!$A$4:$A$203,0))*W338/10000)</f>
        <v>279</v>
      </c>
      <c r="S338" s="37">
        <f>INT(INDEX([1]等级属性!D$4:D$203,MATCH($AC338,[1]等级属性!$A$4:$A$203,0))*X338/10000)</f>
        <v>5075</v>
      </c>
      <c r="T338" s="37">
        <f>INT(INDEX([1]等级属性!E$4:E$203,MATCH($AC338,[1]等级属性!$A$4:$A$203,0))*Y338/10000)</f>
        <v>607</v>
      </c>
      <c r="U338" s="37"/>
      <c r="V338" s="37">
        <f t="array" ref="V338">INDEX(单位特点规划!D$2:D$37,MATCH($A338,单位特点规划!$A$2:$A$37,0))</f>
        <v>6000</v>
      </c>
      <c r="W338" s="37">
        <f t="array" ref="W338">INDEX(单位特点规划!E$2:E$37,MATCH($A338,单位特点规划!$A$2:$A$37,0))</f>
        <v>4500</v>
      </c>
      <c r="X338" s="37">
        <f t="array" ref="X338">INDEX(单位特点规划!F$2:F$37,MATCH($A338,单位特点规划!$A$2:$A$37,0))</f>
        <v>27200</v>
      </c>
      <c r="Y338" s="37">
        <f t="array" ref="Y338">INDEX(单位特点规划!G$2:G$37,MATCH($A338,单位特点规划!$A$2:$A$37,0))</f>
        <v>14100</v>
      </c>
      <c r="Z338" s="37"/>
      <c r="AA338" s="37">
        <f t="shared" si="333"/>
        <v>0.952380952380952</v>
      </c>
      <c r="AB338" s="37">
        <f>INT(INDEX([3]进阶属性!$C$2:$C$19,MATCH(B338,[3]进阶属性!$A$2:$A$19,0))/2*AH338)</f>
        <v>10237</v>
      </c>
      <c r="AC338" s="37">
        <f t="shared" si="283"/>
        <v>70</v>
      </c>
      <c r="AD338" s="37">
        <f>INT((INDEX([3]标准单位!$J$2:$J$201,MATCH($AC338,[3]标准单位!$A$2:$A$201,0))*AE338)/(1-AE338))</f>
        <v>0</v>
      </c>
      <c r="AE338" s="37">
        <f t="shared" si="335"/>
        <v>0</v>
      </c>
      <c r="AF338" s="83">
        <f>AG338/AG$14</f>
        <v>0.62844221382676602</v>
      </c>
      <c r="AG338" s="37">
        <f t="shared" si="328"/>
        <v>434.08</v>
      </c>
      <c r="AH338" s="37">
        <f t="array" ref="AH338">INDEX([4]Sheet1!H$2:H$36,MATCH($H338,[4]Sheet1!$A$2:$A$36,0))</f>
        <v>5</v>
      </c>
      <c r="AI338">
        <f>INDEX([4]Sheet1!T$2:T$36,MATCH($H338,[4]Sheet1!$A$2:$A$36,0))</f>
        <v>0</v>
      </c>
      <c r="AJ338">
        <f>INDEX([4]Sheet1!U$2:U$36,MATCH($H338,[4]Sheet1!$A$2:$A$36,0))</f>
        <v>24</v>
      </c>
      <c r="AK338">
        <f>INDEX([4]Sheet1!V$2:V$36,MATCH($H338,[4]Sheet1!$A$2:$A$36,0))</f>
        <v>0</v>
      </c>
      <c r="AL338">
        <f>INDEX([4]Sheet1!W$2:W$36,MATCH($H338,[4]Sheet1!$A$2:$A$36,0))</f>
        <v>25</v>
      </c>
      <c r="AM338" s="2">
        <f>INDEX([4]Sheet1!N$2:N$36,MATCH($H338,[4]Sheet1!$A$2:$A$36,0))</f>
        <v>1200</v>
      </c>
      <c r="AN338" s="2">
        <f>INDEX([4]Sheet1!O$2:O$36,MATCH($H338,[4]Sheet1!$A$2:$A$36,0))</f>
        <v>6000</v>
      </c>
    </row>
    <row r="339" spans="1:40" ht="14.25">
      <c r="A339" s="11">
        <v>2008</v>
      </c>
      <c r="B339" s="78">
        <v>12</v>
      </c>
      <c r="C339" s="78" t="str">
        <f t="shared" si="320"/>
        <v>{10222,35},{22008,66}</v>
      </c>
      <c r="D339" s="78">
        <v>550000</v>
      </c>
      <c r="E339" s="79">
        <v>71</v>
      </c>
      <c r="F339" s="78" t="str">
        <f t="shared" si="321"/>
        <v>{1,5834},{2,429},{3,321},{6,697}</v>
      </c>
      <c r="G339" s="78">
        <f t="shared" si="334"/>
        <v>1</v>
      </c>
      <c r="H339" s="11" t="s">
        <v>297</v>
      </c>
      <c r="I339" s="37">
        <f t="array" ref="I339">INDEX([1]英雄界面!$I$4:$I$41,MATCH(A339,[1]英雄界面!$A$4:$A$41,0))</f>
        <v>1</v>
      </c>
      <c r="J339" s="68">
        <f t="shared" si="336"/>
        <v>2</v>
      </c>
      <c r="K339" s="37">
        <f>CHOOSE(J339,INDEX([2]勋章!$I$7:$I$24,MATCH($B339,[2]勋章!$G$7:$G$24,0)),INDEX([2]勋章!$M$7:$M$24,MATCH($B339,[2]勋章!$G$7:$G$24,0)),INDEX([2]勋章!$P$7:$P$24,MATCH($B339,[2]勋章!$G$7:$G$24,0)),INDEX([2]勋章!$S$7:$S$24,MATCH($B339,[2]勋章!$G$7:$G$24,0)))</f>
        <v>10222</v>
      </c>
      <c r="L339" s="37">
        <f t="array" ref="L339">INDEX([2]图纸掉落!$H$4:$H$38,MATCH(H339,[2]图纸掉落!$G$4:$G$38,0))</f>
        <v>22008</v>
      </c>
      <c r="M339" s="37">
        <f t="shared" si="317"/>
        <v>35</v>
      </c>
      <c r="N339" s="37">
        <f t="shared" si="280"/>
        <v>66</v>
      </c>
      <c r="O339" s="47">
        <f>INDEX([1]英雄界面!$J$4:$J$41,MATCH(A339,[1]英雄界面!$A$4:$A$41,0))/2</f>
        <v>3</v>
      </c>
      <c r="P339" s="37">
        <f t="shared" si="281"/>
        <v>1</v>
      </c>
      <c r="Q339" s="37">
        <f>INT(INDEX([1]等级属性!B$4:B$203,MATCH($AC339,[1]等级属性!$A$4:$A$203,0))*V339/10000)</f>
        <v>429</v>
      </c>
      <c r="R339" s="37">
        <f>INT(INDEX([1]等级属性!C$4:C$203,MATCH($AC339,[1]等级属性!$A$4:$A$203,0))*W339/10000)</f>
        <v>321</v>
      </c>
      <c r="S339" s="37">
        <f>INT(INDEX([1]等级属性!D$4:D$203,MATCH($AC339,[1]等级属性!$A$4:$A$203,0))*X339/10000)</f>
        <v>5834</v>
      </c>
      <c r="T339" s="37">
        <f>INT(INDEX([1]等级属性!E$4:E$203,MATCH($AC339,[1]等级属性!$A$4:$A$203,0))*Y339/10000)</f>
        <v>697</v>
      </c>
      <c r="U339" s="37"/>
      <c r="V339" s="37">
        <f t="array" ref="V339">INDEX(单位特点规划!D$2:D$37,MATCH($A339,单位特点规划!$A$2:$A$37,0))</f>
        <v>6000</v>
      </c>
      <c r="W339" s="37">
        <f t="array" ref="W339">INDEX(单位特点规划!E$2:E$37,MATCH($A339,单位特点规划!$A$2:$A$37,0))</f>
        <v>4500</v>
      </c>
      <c r="X339" s="37">
        <f t="array" ref="X339">INDEX(单位特点规划!F$2:F$37,MATCH($A339,单位特点规划!$A$2:$A$37,0))</f>
        <v>27200</v>
      </c>
      <c r="Y339" s="37">
        <f t="array" ref="Y339">INDEX(单位特点规划!G$2:G$37,MATCH($A339,单位特点规划!$A$2:$A$37,0))</f>
        <v>14100</v>
      </c>
      <c r="Z339" s="37"/>
      <c r="AA339" s="37">
        <f t="shared" ref="AA339" si="337">1/1.05</f>
        <v>0.952380952380952</v>
      </c>
      <c r="AB339" s="37">
        <f>INT(INDEX([3]进阶属性!$C$2:$C$19,MATCH(B339,[3]进阶属性!$A$2:$A$19,0))/2*AH339)</f>
        <v>13305</v>
      </c>
      <c r="AC339" s="37">
        <f t="shared" si="283"/>
        <v>75</v>
      </c>
      <c r="AD339" s="37">
        <f>INT((INDEX([3]标准单位!$J$2:$J$201,MATCH($AC339,[3]标准单位!$A$2:$A$201,0))*AE339)/(1-AE339))</f>
        <v>0</v>
      </c>
      <c r="AE339" s="37">
        <f t="shared" si="335"/>
        <v>0</v>
      </c>
      <c r="AF339" s="83">
        <f>AG339/AG$15</f>
        <v>0.62859336572491198</v>
      </c>
      <c r="AG339" s="37">
        <f t="shared" si="328"/>
        <v>499.01333333333298</v>
      </c>
      <c r="AH339" s="37">
        <f t="array" ref="AH339">INDEX([4]Sheet1!H$2:H$36,MATCH($H339,[4]Sheet1!$A$2:$A$36,0))</f>
        <v>5</v>
      </c>
      <c r="AI339">
        <f>INDEX([4]Sheet1!T$2:T$36,MATCH($H339,[4]Sheet1!$A$2:$A$36,0))</f>
        <v>0</v>
      </c>
      <c r="AJ339">
        <f>INDEX([4]Sheet1!U$2:U$36,MATCH($H339,[4]Sheet1!$A$2:$A$36,0))</f>
        <v>24</v>
      </c>
      <c r="AK339">
        <f>INDEX([4]Sheet1!V$2:V$36,MATCH($H339,[4]Sheet1!$A$2:$A$36,0))</f>
        <v>0</v>
      </c>
      <c r="AL339">
        <f>INDEX([4]Sheet1!W$2:W$36,MATCH($H339,[4]Sheet1!$A$2:$A$36,0))</f>
        <v>25</v>
      </c>
      <c r="AM339" s="2">
        <f>INDEX([4]Sheet1!N$2:N$36,MATCH($H339,[4]Sheet1!$A$2:$A$36,0))</f>
        <v>1200</v>
      </c>
      <c r="AN339" s="2">
        <f>INDEX([4]Sheet1!O$2:O$36,MATCH($H339,[4]Sheet1!$A$2:$A$36,0))</f>
        <v>6000</v>
      </c>
    </row>
    <row r="340" spans="1:40" ht="14.25">
      <c r="A340" s="11">
        <v>2008</v>
      </c>
      <c r="B340" s="78">
        <v>13</v>
      </c>
      <c r="C340" s="78" t="str">
        <f t="shared" si="320"/>
        <v>{10223,37},{22008,70}</v>
      </c>
      <c r="D340" s="78">
        <v>600000</v>
      </c>
      <c r="E340" s="79">
        <v>76</v>
      </c>
      <c r="F340" s="78" t="str">
        <f t="shared" si="321"/>
        <v>{1,6593},{2,484},{3,363},{6,789}</v>
      </c>
      <c r="G340" s="78">
        <f t="shared" si="334"/>
        <v>1</v>
      </c>
      <c r="H340" s="11" t="s">
        <v>297</v>
      </c>
      <c r="I340" s="37">
        <f t="array" ref="I340">INDEX([1]英雄界面!$I$4:$I$41,MATCH(A340,[1]英雄界面!$A$4:$A$41,0))</f>
        <v>1</v>
      </c>
      <c r="J340" s="68">
        <f t="shared" si="336"/>
        <v>2</v>
      </c>
      <c r="K340" s="37">
        <f>CHOOSE(J340,INDEX([2]勋章!$I$7:$I$24,MATCH($B340,[2]勋章!$G$7:$G$24,0)),INDEX([2]勋章!$M$7:$M$24,MATCH($B340,[2]勋章!$G$7:$G$24,0)),INDEX([2]勋章!$P$7:$P$24,MATCH($B340,[2]勋章!$G$7:$G$24,0)),INDEX([2]勋章!$S$7:$S$24,MATCH($B340,[2]勋章!$G$7:$G$24,0)))</f>
        <v>10223</v>
      </c>
      <c r="L340" s="37">
        <f t="array" ref="L340">INDEX([2]图纸掉落!$H$4:$H$38,MATCH(H340,[2]图纸掉落!$G$4:$G$38,0))</f>
        <v>22008</v>
      </c>
      <c r="M340" s="37">
        <f t="shared" ref="M340" si="338">M322</f>
        <v>37</v>
      </c>
      <c r="N340" s="37">
        <f t="shared" si="280"/>
        <v>70</v>
      </c>
      <c r="O340" s="47">
        <f>INDEX([1]英雄界面!$J$4:$J$41,MATCH(A340,[1]英雄界面!$A$4:$A$41,0))/2</f>
        <v>3</v>
      </c>
      <c r="P340" s="37">
        <f t="shared" si="281"/>
        <v>1</v>
      </c>
      <c r="Q340" s="37">
        <f>INT(INDEX([1]等级属性!B$4:B$203,MATCH($AC340,[1]等级属性!$A$4:$A$203,0))*V340/10000)</f>
        <v>484</v>
      </c>
      <c r="R340" s="37">
        <f>INT(INDEX([1]等级属性!C$4:C$203,MATCH($AC340,[1]等级属性!$A$4:$A$203,0))*W340/10000)</f>
        <v>363</v>
      </c>
      <c r="S340" s="37">
        <f>INT(INDEX([1]等级属性!D$4:D$203,MATCH($AC340,[1]等级属性!$A$4:$A$203,0))*X340/10000)</f>
        <v>6593</v>
      </c>
      <c r="T340" s="37">
        <f>INT(INDEX([1]等级属性!E$4:E$203,MATCH($AC340,[1]等级属性!$A$4:$A$203,0))*Y340/10000)</f>
        <v>789</v>
      </c>
      <c r="U340" s="37"/>
      <c r="V340" s="37">
        <f t="array" ref="V340">INDEX(单位特点规划!D$2:D$37,MATCH($A340,单位特点规划!$A$2:$A$37,0))</f>
        <v>6000</v>
      </c>
      <c r="W340" s="37">
        <f t="array" ref="W340">INDEX(单位特点规划!E$2:E$37,MATCH($A340,单位特点规划!$A$2:$A$37,0))</f>
        <v>4500</v>
      </c>
      <c r="X340" s="37">
        <f t="array" ref="X340">INDEX(单位特点规划!F$2:F$37,MATCH($A340,单位特点规划!$A$2:$A$37,0))</f>
        <v>27200</v>
      </c>
      <c r="Y340" s="37">
        <f t="array" ref="Y340">INDEX(单位特点规划!G$2:G$37,MATCH($A340,单位特点规划!$A$2:$A$37,0))</f>
        <v>14100</v>
      </c>
      <c r="Z340" s="37"/>
      <c r="AA340" s="37">
        <f t="shared" ref="AA340:AA345" si="339">1/1.05</f>
        <v>0.952380952380952</v>
      </c>
      <c r="AB340" s="37">
        <f>INT(INDEX([3]进阶属性!$C$2:$C$19,MATCH(B340,[3]进阶属性!$A$2:$A$19,0))/2*AH340)</f>
        <v>17295</v>
      </c>
      <c r="AC340" s="37">
        <f t="shared" si="283"/>
        <v>80</v>
      </c>
      <c r="AD340" s="37">
        <f>INT((INDEX([3]标准单位!$J$2:$J$201,MATCH($AC340,[3]标准单位!$A$2:$A$201,0))*AE340)/(1-AE340))</f>
        <v>0</v>
      </c>
      <c r="AE340" s="37">
        <f t="shared" si="335"/>
        <v>0</v>
      </c>
      <c r="AF340" s="83">
        <f>AG340/AG$16</f>
        <v>0.62831960775990203</v>
      </c>
      <c r="AG340" s="37">
        <f t="shared" si="328"/>
        <v>563.86</v>
      </c>
      <c r="AH340" s="37">
        <f t="array" ref="AH340">INDEX([4]Sheet1!H$2:H$36,MATCH($H340,[4]Sheet1!$A$2:$A$36,0))</f>
        <v>5</v>
      </c>
      <c r="AI340">
        <f>INDEX([4]Sheet1!T$2:T$36,MATCH($H340,[4]Sheet1!$A$2:$A$36,0))</f>
        <v>0</v>
      </c>
      <c r="AJ340">
        <f>INDEX([4]Sheet1!U$2:U$36,MATCH($H340,[4]Sheet1!$A$2:$A$36,0))</f>
        <v>24</v>
      </c>
      <c r="AK340">
        <f>INDEX([4]Sheet1!V$2:V$36,MATCH($H340,[4]Sheet1!$A$2:$A$36,0))</f>
        <v>0</v>
      </c>
      <c r="AL340">
        <f>INDEX([4]Sheet1!W$2:W$36,MATCH($H340,[4]Sheet1!$A$2:$A$36,0))</f>
        <v>25</v>
      </c>
      <c r="AM340" s="2">
        <f>INDEX([4]Sheet1!N$2:N$36,MATCH($H340,[4]Sheet1!$A$2:$A$36,0))</f>
        <v>1200</v>
      </c>
      <c r="AN340" s="2">
        <f>INDEX([4]Sheet1!O$2:O$36,MATCH($H340,[4]Sheet1!$A$2:$A$36,0))</f>
        <v>6000</v>
      </c>
    </row>
    <row r="341" spans="1:40" ht="14.25">
      <c r="A341" s="11">
        <v>2008</v>
      </c>
      <c r="B341" s="78">
        <v>14</v>
      </c>
      <c r="C341" s="78" t="str">
        <f t="shared" si="320"/>
        <v>{10224,40},{22008,91}</v>
      </c>
      <c r="D341" s="78">
        <v>650000</v>
      </c>
      <c r="E341" s="79">
        <v>81</v>
      </c>
      <c r="F341" s="78" t="str">
        <f t="shared" si="321"/>
        <v>{1,7580},{2,557},{3,418},{6,906}</v>
      </c>
      <c r="G341" s="78">
        <f t="shared" si="334"/>
        <v>1</v>
      </c>
      <c r="H341" s="11" t="s">
        <v>297</v>
      </c>
      <c r="I341" s="37">
        <f t="array" ref="I341">INDEX([1]英雄界面!$I$4:$I$41,MATCH(A341,[1]英雄界面!$A$4:$A$41,0))</f>
        <v>1</v>
      </c>
      <c r="J341" s="68">
        <f t="shared" si="336"/>
        <v>2</v>
      </c>
      <c r="K341" s="37">
        <f>CHOOSE(J341,INDEX([2]勋章!$I$7:$I$24,MATCH($B341,[2]勋章!$G$7:$G$24,0)),INDEX([2]勋章!$M$7:$M$24,MATCH($B341,[2]勋章!$G$7:$G$24,0)),INDEX([2]勋章!$P$7:$P$24,MATCH($B341,[2]勋章!$G$7:$G$24,0)),INDEX([2]勋章!$S$7:$S$24,MATCH($B341,[2]勋章!$G$7:$G$24,0)))</f>
        <v>10224</v>
      </c>
      <c r="L341" s="37">
        <f t="array" ref="L341">INDEX([2]图纸掉落!$H$4:$H$38,MATCH(H341,[2]图纸掉落!$G$4:$G$38,0))</f>
        <v>22008</v>
      </c>
      <c r="M341" s="37">
        <f t="shared" ref="M341:M342" si="340">M323</f>
        <v>40</v>
      </c>
      <c r="N341" s="37">
        <f t="shared" si="280"/>
        <v>91</v>
      </c>
      <c r="O341" s="47">
        <f>INDEX([1]英雄界面!$J$4:$J$41,MATCH(A341,[1]英雄界面!$A$4:$A$41,0))/2</f>
        <v>3</v>
      </c>
      <c r="P341" s="37">
        <f t="shared" si="281"/>
        <v>1</v>
      </c>
      <c r="Q341" s="37">
        <f>INT(INDEX([1]等级属性!B$4:B$203,MATCH($AC341,[1]等级属性!$A$4:$A$203,0))*V341/10000)</f>
        <v>557</v>
      </c>
      <c r="R341" s="37">
        <f>INT(INDEX([1]等级属性!C$4:C$203,MATCH($AC341,[1]等级属性!$A$4:$A$203,0))*W341/10000)</f>
        <v>418</v>
      </c>
      <c r="S341" s="37">
        <f>INT(INDEX([1]等级属性!D$4:D$203,MATCH($AC341,[1]等级属性!$A$4:$A$203,0))*X341/10000)</f>
        <v>7580</v>
      </c>
      <c r="T341" s="37">
        <f>INT(INDEX([1]等级属性!E$4:E$203,MATCH($AC341,[1]等级属性!$A$4:$A$203,0))*Y341/10000)</f>
        <v>906</v>
      </c>
      <c r="U341" s="37"/>
      <c r="V341" s="37">
        <f t="array" ref="V341">INDEX(单位特点规划!D$2:D$37,MATCH($A341,单位特点规划!$A$2:$A$37,0))</f>
        <v>6000</v>
      </c>
      <c r="W341" s="37">
        <f t="array" ref="W341">INDEX(单位特点规划!E$2:E$37,MATCH($A341,单位特点规划!$A$2:$A$37,0))</f>
        <v>4500</v>
      </c>
      <c r="X341" s="37">
        <f t="array" ref="X341">INDEX(单位特点规划!F$2:F$37,MATCH($A341,单位特点规划!$A$2:$A$37,0))</f>
        <v>27200</v>
      </c>
      <c r="Y341" s="37">
        <f t="array" ref="Y341">INDEX(单位特点规划!G$2:G$37,MATCH($A341,单位特点规划!$A$2:$A$37,0))</f>
        <v>14100</v>
      </c>
      <c r="Z341" s="37"/>
      <c r="AA341" s="37">
        <f t="shared" si="339"/>
        <v>0.952380952380952</v>
      </c>
      <c r="AB341" s="37">
        <f>INT(INDEX([3]进阶属性!$C$2:$C$19,MATCH(B341,[3]进阶属性!$A$2:$A$19,0))/2*AH341)</f>
        <v>22477</v>
      </c>
      <c r="AC341" s="37">
        <f t="shared" si="283"/>
        <v>85</v>
      </c>
      <c r="AD341" s="37">
        <f>INT((INDEX([3]标准单位!$J$2:$J$201,MATCH($AC341,[3]标准单位!$A$2:$A$201,0))*AE341)/(1-AE341))</f>
        <v>0</v>
      </c>
      <c r="AE341" s="37">
        <f t="shared" si="335"/>
        <v>0</v>
      </c>
      <c r="AF341" s="83">
        <f>AG341/AG$17</f>
        <v>0.62845682317534701</v>
      </c>
      <c r="AG341" s="37">
        <f t="shared" si="328"/>
        <v>648.34</v>
      </c>
      <c r="AH341" s="37">
        <f t="array" ref="AH341">INDEX([4]Sheet1!H$2:H$36,MATCH($H341,[4]Sheet1!$A$2:$A$36,0))</f>
        <v>5</v>
      </c>
      <c r="AI341">
        <f>INDEX([4]Sheet1!T$2:T$36,MATCH($H341,[4]Sheet1!$A$2:$A$36,0))</f>
        <v>0</v>
      </c>
      <c r="AJ341">
        <f>INDEX([4]Sheet1!U$2:U$36,MATCH($H341,[4]Sheet1!$A$2:$A$36,0))</f>
        <v>24</v>
      </c>
      <c r="AK341">
        <f>INDEX([4]Sheet1!V$2:V$36,MATCH($H341,[4]Sheet1!$A$2:$A$36,0))</f>
        <v>0</v>
      </c>
      <c r="AL341">
        <f>INDEX([4]Sheet1!W$2:W$36,MATCH($H341,[4]Sheet1!$A$2:$A$36,0))</f>
        <v>25</v>
      </c>
      <c r="AM341" s="2">
        <f>INDEX([4]Sheet1!N$2:N$36,MATCH($H341,[4]Sheet1!$A$2:$A$36,0))</f>
        <v>1200</v>
      </c>
      <c r="AN341" s="2">
        <f>INDEX([4]Sheet1!O$2:O$36,MATCH($H341,[4]Sheet1!$A$2:$A$36,0))</f>
        <v>6000</v>
      </c>
    </row>
    <row r="342" spans="1:40" ht="14.25">
      <c r="A342" s="11">
        <v>2008</v>
      </c>
      <c r="B342" s="78">
        <v>15</v>
      </c>
      <c r="C342" s="78" t="str">
        <f t="shared" si="320"/>
        <v>{10225,42},{22008,95}</v>
      </c>
      <c r="D342" s="78">
        <v>700000</v>
      </c>
      <c r="E342" s="79">
        <v>86</v>
      </c>
      <c r="F342" s="78" t="str">
        <f t="shared" si="321"/>
        <v>{1,8568},{2,630},{3,472},{6,1027}</v>
      </c>
      <c r="G342" s="78">
        <f t="shared" si="334"/>
        <v>1</v>
      </c>
      <c r="H342" s="11" t="s">
        <v>297</v>
      </c>
      <c r="I342" s="37">
        <f t="array" ref="I342">INDEX([1]英雄界面!$I$4:$I$41,MATCH(A342,[1]英雄界面!$A$4:$A$41,0))</f>
        <v>1</v>
      </c>
      <c r="J342" s="68">
        <f t="shared" si="336"/>
        <v>2</v>
      </c>
      <c r="K342" s="37">
        <f>CHOOSE(J342,INDEX([2]勋章!$I$7:$I$24,MATCH($B342,[2]勋章!$G$7:$G$24,0)),INDEX([2]勋章!$M$7:$M$24,MATCH($B342,[2]勋章!$G$7:$G$24,0)),INDEX([2]勋章!$P$7:$P$24,MATCH($B342,[2]勋章!$G$7:$G$24,0)),INDEX([2]勋章!$S$7:$S$24,MATCH($B342,[2]勋章!$G$7:$G$24,0)))</f>
        <v>10225</v>
      </c>
      <c r="L342" s="37">
        <f t="array" ref="L342">INDEX([2]图纸掉落!$H$4:$H$38,MATCH(H342,[2]图纸掉落!$G$4:$G$38,0))</f>
        <v>22008</v>
      </c>
      <c r="M342" s="37">
        <f t="shared" si="340"/>
        <v>42</v>
      </c>
      <c r="N342" s="37">
        <f t="shared" si="280"/>
        <v>95</v>
      </c>
      <c r="O342" s="47">
        <f>INDEX([1]英雄界面!$J$4:$J$41,MATCH(A342,[1]英雄界面!$A$4:$A$41,0))/2</f>
        <v>3</v>
      </c>
      <c r="P342" s="37">
        <f t="shared" si="281"/>
        <v>1</v>
      </c>
      <c r="Q342" s="37">
        <f>INT(INDEX([1]等级属性!B$4:B$203,MATCH($AC342,[1]等级属性!$A$4:$A$203,0))*V342/10000)</f>
        <v>630</v>
      </c>
      <c r="R342" s="37">
        <f>INT(INDEX([1]等级属性!C$4:C$203,MATCH($AC342,[1]等级属性!$A$4:$A$203,0))*W342/10000)</f>
        <v>472</v>
      </c>
      <c r="S342" s="37">
        <f>INT(INDEX([1]等级属性!D$4:D$203,MATCH($AC342,[1]等级属性!$A$4:$A$203,0))*X342/10000)</f>
        <v>8568</v>
      </c>
      <c r="T342" s="37">
        <f>INT(INDEX([1]等级属性!E$4:E$203,MATCH($AC342,[1]等级属性!$A$4:$A$203,0))*Y342/10000)</f>
        <v>1027</v>
      </c>
      <c r="U342" s="37"/>
      <c r="V342" s="37">
        <f t="array" ref="V342">INDEX(单位特点规划!D$2:D$37,MATCH($A342,单位特点规划!$A$2:$A$37,0))</f>
        <v>6000</v>
      </c>
      <c r="W342" s="37">
        <f t="array" ref="W342">INDEX(单位特点规划!E$2:E$37,MATCH($A342,单位特点规划!$A$2:$A$37,0))</f>
        <v>4500</v>
      </c>
      <c r="X342" s="37">
        <f t="array" ref="X342">INDEX(单位特点规划!F$2:F$37,MATCH($A342,单位特点规划!$A$2:$A$37,0))</f>
        <v>27200</v>
      </c>
      <c r="Y342" s="37">
        <f t="array" ref="Y342">INDEX(单位特点规划!G$2:G$37,MATCH($A342,单位特点规划!$A$2:$A$37,0))</f>
        <v>14100</v>
      </c>
      <c r="Z342" s="37"/>
      <c r="AA342" s="37">
        <f t="shared" si="339"/>
        <v>0.952380952380952</v>
      </c>
      <c r="AB342" s="37">
        <f>INT(INDEX([3]进阶属性!$C$2:$C$19,MATCH(B342,[3]进阶属性!$A$2:$A$19,0))/2*AH342)</f>
        <v>29220</v>
      </c>
      <c r="AC342" s="37">
        <f t="shared" si="283"/>
        <v>90</v>
      </c>
      <c r="AD342" s="37">
        <f>INT((INDEX([3]标准单位!$J$2:$J$201,MATCH($AC342,[3]标准单位!$A$2:$A$201,0))*AE342)/(1-AE342))</f>
        <v>0</v>
      </c>
      <c r="AE342" s="37">
        <f t="shared" si="335"/>
        <v>0</v>
      </c>
      <c r="AF342" s="83">
        <f>AG342/AG$18</f>
        <v>0.62840486940618401</v>
      </c>
      <c r="AG342" s="37">
        <f t="shared" si="328"/>
        <v>733.01333333333298</v>
      </c>
      <c r="AH342" s="37">
        <f t="array" ref="AH342">INDEX([4]Sheet1!H$2:H$36,MATCH($H342,[4]Sheet1!$A$2:$A$36,0))</f>
        <v>5</v>
      </c>
      <c r="AI342">
        <f>INDEX([4]Sheet1!T$2:T$36,MATCH($H342,[4]Sheet1!$A$2:$A$36,0))</f>
        <v>0</v>
      </c>
      <c r="AJ342">
        <f>INDEX([4]Sheet1!U$2:U$36,MATCH($H342,[4]Sheet1!$A$2:$A$36,0))</f>
        <v>24</v>
      </c>
      <c r="AK342">
        <f>INDEX([4]Sheet1!V$2:V$36,MATCH($H342,[4]Sheet1!$A$2:$A$36,0))</f>
        <v>0</v>
      </c>
      <c r="AL342">
        <f>INDEX([4]Sheet1!W$2:W$36,MATCH($H342,[4]Sheet1!$A$2:$A$36,0))</f>
        <v>25</v>
      </c>
      <c r="AM342" s="2">
        <f>INDEX([4]Sheet1!N$2:N$36,MATCH($H342,[4]Sheet1!$A$2:$A$36,0))</f>
        <v>1200</v>
      </c>
      <c r="AN342" s="2">
        <f>INDEX([4]Sheet1!O$2:O$36,MATCH($H342,[4]Sheet1!$A$2:$A$36,0))</f>
        <v>6000</v>
      </c>
    </row>
    <row r="343" spans="1:40" ht="14.25">
      <c r="A343" s="11">
        <v>2008</v>
      </c>
      <c r="B343" s="78">
        <v>16</v>
      </c>
      <c r="C343" s="78" t="str">
        <f t="shared" si="320"/>
        <v>{10226,45},{22008,101}</v>
      </c>
      <c r="D343" s="78">
        <v>750000</v>
      </c>
      <c r="E343" s="79">
        <v>91</v>
      </c>
      <c r="F343" s="78" t="str">
        <f t="shared" si="321"/>
        <v>{1,9849},{2,724},{3,543},{6,1180}</v>
      </c>
      <c r="G343" s="78">
        <f t="shared" si="334"/>
        <v>1</v>
      </c>
      <c r="H343" s="11" t="s">
        <v>297</v>
      </c>
      <c r="I343" s="37">
        <f t="array" ref="I343">INDEX([1]英雄界面!$I$4:$I$41,MATCH(A343,[1]英雄界面!$A$4:$A$41,0))</f>
        <v>1</v>
      </c>
      <c r="J343" s="68">
        <f t="shared" si="336"/>
        <v>2</v>
      </c>
      <c r="K343" s="37">
        <f>CHOOSE(J343,INDEX([2]勋章!$I$7:$I$24,MATCH($B343,[2]勋章!$G$7:$G$24,0)),INDEX([2]勋章!$M$7:$M$24,MATCH($B343,[2]勋章!$G$7:$G$24,0)),INDEX([2]勋章!$P$7:$P$24,MATCH($B343,[2]勋章!$G$7:$G$24,0)),INDEX([2]勋章!$S$7:$S$24,MATCH($B343,[2]勋章!$G$7:$G$24,0)))</f>
        <v>10226</v>
      </c>
      <c r="L343" s="37">
        <f t="array" ref="L343">INDEX([2]图纸掉落!$H$4:$H$38,MATCH(H343,[2]图纸掉落!$G$4:$G$38,0))</f>
        <v>22008</v>
      </c>
      <c r="M343" s="37">
        <f t="shared" ref="M343" si="341">M325</f>
        <v>45</v>
      </c>
      <c r="N343" s="37">
        <f t="shared" ref="N343:N406" si="342">N325</f>
        <v>101</v>
      </c>
      <c r="O343" s="47">
        <f>INDEX([1]英雄界面!$J$4:$J$41,MATCH(A343,[1]英雄界面!$A$4:$A$41,0))/2</f>
        <v>3</v>
      </c>
      <c r="P343" s="37">
        <f t="shared" ref="P343:P406" si="343">P325</f>
        <v>1</v>
      </c>
      <c r="Q343" s="37">
        <f>INT(INDEX([1]等级属性!B$4:B$203,MATCH($AC343,[1]等级属性!$A$4:$A$203,0))*V343/10000)</f>
        <v>724</v>
      </c>
      <c r="R343" s="37">
        <f>INT(INDEX([1]等级属性!C$4:C$203,MATCH($AC343,[1]等级属性!$A$4:$A$203,0))*W343/10000)</f>
        <v>543</v>
      </c>
      <c r="S343" s="37">
        <f>INT(INDEX([1]等级属性!D$4:D$203,MATCH($AC343,[1]等级属性!$A$4:$A$203,0))*X343/10000)</f>
        <v>9849</v>
      </c>
      <c r="T343" s="37">
        <f>INT(INDEX([1]等级属性!E$4:E$203,MATCH($AC343,[1]等级属性!$A$4:$A$203,0))*Y343/10000)</f>
        <v>1180</v>
      </c>
      <c r="U343" s="37"/>
      <c r="V343" s="37">
        <f t="array" ref="V343">INDEX(单位特点规划!D$2:D$37,MATCH($A343,单位特点规划!$A$2:$A$37,0))</f>
        <v>6000</v>
      </c>
      <c r="W343" s="37">
        <f t="array" ref="W343">INDEX(单位特点规划!E$2:E$37,MATCH($A343,单位特点规划!$A$2:$A$37,0))</f>
        <v>4500</v>
      </c>
      <c r="X343" s="37">
        <f t="array" ref="X343">INDEX(单位特点规划!F$2:F$37,MATCH($A343,单位特点规划!$A$2:$A$37,0))</f>
        <v>27200</v>
      </c>
      <c r="Y343" s="37">
        <f t="array" ref="Y343">INDEX(单位特点规划!G$2:G$37,MATCH($A343,单位特点规划!$A$2:$A$37,0))</f>
        <v>14100</v>
      </c>
      <c r="Z343" s="37"/>
      <c r="AA343" s="37">
        <f t="shared" si="339"/>
        <v>0.952380952380952</v>
      </c>
      <c r="AB343" s="37">
        <f>INT(INDEX([3]进阶属性!$C$2:$C$19,MATCH(B343,[3]进阶属性!$A$2:$A$19,0))/2*AH343)</f>
        <v>37980</v>
      </c>
      <c r="AC343" s="37">
        <f t="shared" ref="AC343" si="344">AC325</f>
        <v>95</v>
      </c>
      <c r="AD343" s="37">
        <f>INT((INDEX([3]标准单位!$J$2:$J$201,MATCH($AC343,[3]标准单位!$A$2:$A$201,0))*AE343)/(1-AE343))</f>
        <v>0</v>
      </c>
      <c r="AE343" s="37">
        <f t="shared" si="335"/>
        <v>0</v>
      </c>
      <c r="AF343" s="83">
        <f>AG343/AG$19</f>
        <v>0.62850637425716605</v>
      </c>
      <c r="AG343" s="37">
        <f t="shared" si="328"/>
        <v>842.56666666666695</v>
      </c>
      <c r="AH343" s="37">
        <f t="array" ref="AH343">INDEX([4]Sheet1!H$2:H$36,MATCH($H343,[4]Sheet1!$A$2:$A$36,0))</f>
        <v>5</v>
      </c>
      <c r="AI343">
        <f>INDEX([4]Sheet1!T$2:T$36,MATCH($H343,[4]Sheet1!$A$2:$A$36,0))</f>
        <v>0</v>
      </c>
      <c r="AJ343">
        <f>INDEX([4]Sheet1!U$2:U$36,MATCH($H343,[4]Sheet1!$A$2:$A$36,0))</f>
        <v>24</v>
      </c>
      <c r="AK343">
        <f>INDEX([4]Sheet1!V$2:V$36,MATCH($H343,[4]Sheet1!$A$2:$A$36,0))</f>
        <v>0</v>
      </c>
      <c r="AL343">
        <f>INDEX([4]Sheet1!W$2:W$36,MATCH($H343,[4]Sheet1!$A$2:$A$36,0))</f>
        <v>25</v>
      </c>
      <c r="AM343" s="2">
        <f>INDEX([4]Sheet1!N$2:N$36,MATCH($H343,[4]Sheet1!$A$2:$A$36,0))</f>
        <v>1200</v>
      </c>
      <c r="AN343" s="2">
        <f>INDEX([4]Sheet1!O$2:O$36,MATCH($H343,[4]Sheet1!$A$2:$A$36,0))</f>
        <v>6000</v>
      </c>
    </row>
    <row r="344" spans="1:40" ht="14.25">
      <c r="A344" s="11">
        <v>2008</v>
      </c>
      <c r="B344" s="78">
        <v>17</v>
      </c>
      <c r="C344" s="78" t="str">
        <f t="shared" si="320"/>
        <v>{10227,47},{22008,105}</v>
      </c>
      <c r="D344" s="78">
        <v>800000</v>
      </c>
      <c r="E344" s="79">
        <v>96</v>
      </c>
      <c r="F344" s="78" t="str">
        <f t="shared" si="321"/>
        <v>{1,10363},{2,762},{3,571},{6,1242}</v>
      </c>
      <c r="G344" s="78">
        <f t="shared" si="334"/>
        <v>1</v>
      </c>
      <c r="H344" s="11" t="s">
        <v>297</v>
      </c>
      <c r="I344" s="37">
        <f t="array" ref="I344">INDEX([1]英雄界面!$I$4:$I$41,MATCH(A344,[1]英雄界面!$A$4:$A$41,0))</f>
        <v>1</v>
      </c>
      <c r="J344" s="68">
        <f t="shared" si="336"/>
        <v>2</v>
      </c>
      <c r="K344" s="37">
        <f>CHOOSE(J344,INDEX([2]勋章!$I$7:$I$24,MATCH($B344,[2]勋章!$G$7:$G$24,0)),INDEX([2]勋章!$M$7:$M$24,MATCH($B344,[2]勋章!$G$7:$G$24,0)),INDEX([2]勋章!$P$7:$P$24,MATCH($B344,[2]勋章!$G$7:$G$24,0)),INDEX([2]勋章!$S$7:$S$24,MATCH($B344,[2]勋章!$G$7:$G$24,0)))</f>
        <v>10227</v>
      </c>
      <c r="L344" s="37">
        <f t="array" ref="L344">INDEX([2]图纸掉落!$H$4:$H$38,MATCH(H344,[2]图纸掉落!$G$4:$G$38,0))</f>
        <v>22008</v>
      </c>
      <c r="M344" s="37">
        <f t="shared" ref="M344:M363" si="345">M326</f>
        <v>47</v>
      </c>
      <c r="N344" s="37">
        <f t="shared" si="342"/>
        <v>105</v>
      </c>
      <c r="O344" s="47">
        <f>INDEX([1]英雄界面!$J$4:$J$41,MATCH(A344,[1]英雄界面!$A$4:$A$41,0))/2</f>
        <v>3</v>
      </c>
      <c r="P344" s="37">
        <f t="shared" si="343"/>
        <v>1</v>
      </c>
      <c r="Q344" s="37">
        <f>INT(INDEX([1]等级属性!B$4:B$203,MATCH($AC344,[1]等级属性!$A$4:$A$203,0))*V344/10000)</f>
        <v>762</v>
      </c>
      <c r="R344" s="37">
        <f>INT(INDEX([1]等级属性!C$4:C$203,MATCH($AC344,[1]等级属性!$A$4:$A$203,0))*W344/10000)</f>
        <v>571</v>
      </c>
      <c r="S344" s="37">
        <f>INT(INDEX([1]等级属性!D$4:D$203,MATCH($AC344,[1]等级属性!$A$4:$A$203,0))*X344/10000)</f>
        <v>10363</v>
      </c>
      <c r="T344" s="37">
        <f>INT(INDEX([1]等级属性!E$4:E$203,MATCH($AC344,[1]等级属性!$A$4:$A$203,0))*Y344/10000)</f>
        <v>1242</v>
      </c>
      <c r="U344" s="37"/>
      <c r="V344" s="37">
        <f t="array" ref="V344">INDEX(单位特点规划!D$2:D$37,MATCH($A344,单位特点规划!$A$2:$A$37,0))</f>
        <v>6000</v>
      </c>
      <c r="W344" s="37">
        <f t="array" ref="W344">INDEX(单位特点规划!E$2:E$37,MATCH($A344,单位特点规划!$A$2:$A$37,0))</f>
        <v>4500</v>
      </c>
      <c r="X344" s="37">
        <f t="array" ref="X344">INDEX(单位特点规划!F$2:F$37,MATCH($A344,单位特点规划!$A$2:$A$37,0))</f>
        <v>27200</v>
      </c>
      <c r="Y344" s="37">
        <f t="array" ref="Y344">INDEX(单位特点规划!G$2:G$37,MATCH($A344,单位特点规划!$A$2:$A$37,0))</f>
        <v>14100</v>
      </c>
      <c r="Z344" s="37"/>
      <c r="AA344" s="37">
        <f t="shared" si="339"/>
        <v>0.952380952380952</v>
      </c>
      <c r="AB344" s="37">
        <f>INT(INDEX([3]进阶属性!$C$2:$C$19,MATCH(B344,[3]进阶属性!$A$2:$A$19,0))/2*AH344)</f>
        <v>49372</v>
      </c>
      <c r="AC344" s="37">
        <v>97</v>
      </c>
      <c r="AD344" s="37">
        <f>INT((INDEX([3]标准单位!$J$2:$J$201,MATCH($AC344,[3]标准单位!$A$2:$A$201,0))*AE344)/(1-AE344))</f>
        <v>0</v>
      </c>
      <c r="AE344" s="37">
        <f t="shared" si="335"/>
        <v>0</v>
      </c>
      <c r="AF344" s="83">
        <f>AG344/AG$20</f>
        <v>0.58472163336065697</v>
      </c>
      <c r="AG344" s="37">
        <f t="shared" si="328"/>
        <v>886.58</v>
      </c>
      <c r="AH344" s="37">
        <f t="array" ref="AH344">INDEX([4]Sheet1!H$2:H$36,MATCH($H344,[4]Sheet1!$A$2:$A$36,0))</f>
        <v>5</v>
      </c>
      <c r="AI344">
        <f>INDEX([4]Sheet1!T$2:T$36,MATCH($H344,[4]Sheet1!$A$2:$A$36,0))</f>
        <v>0</v>
      </c>
      <c r="AJ344">
        <f>INDEX([4]Sheet1!U$2:U$36,MATCH($H344,[4]Sheet1!$A$2:$A$36,0))</f>
        <v>24</v>
      </c>
      <c r="AK344">
        <f>INDEX([4]Sheet1!V$2:V$36,MATCH($H344,[4]Sheet1!$A$2:$A$36,0))</f>
        <v>0</v>
      </c>
      <c r="AL344">
        <f>INDEX([4]Sheet1!W$2:W$36,MATCH($H344,[4]Sheet1!$A$2:$A$36,0))</f>
        <v>25</v>
      </c>
      <c r="AM344" s="2">
        <f>INDEX([4]Sheet1!N$2:N$36,MATCH($H344,[4]Sheet1!$A$2:$A$36,0))</f>
        <v>1200</v>
      </c>
      <c r="AN344" s="2">
        <f>INDEX([4]Sheet1!O$2:O$36,MATCH($H344,[4]Sheet1!$A$2:$A$36,0))</f>
        <v>6000</v>
      </c>
    </row>
    <row r="345" spans="1:40" ht="14.25">
      <c r="A345" s="11">
        <v>2008</v>
      </c>
      <c r="B345" s="78">
        <v>18</v>
      </c>
      <c r="C345" s="78" t="str">
        <f t="shared" si="320"/>
        <v>{10228,50},{22008,112}</v>
      </c>
      <c r="D345" s="78">
        <v>800000</v>
      </c>
      <c r="E345" s="79">
        <v>101</v>
      </c>
      <c r="F345" s="78" t="str">
        <f t="shared" si="321"/>
        <v>{1,11138},{2,819},{3,614},{6,1335}</v>
      </c>
      <c r="G345" s="78">
        <f t="shared" ref="G345:G354" si="346">1</f>
        <v>1</v>
      </c>
      <c r="H345" s="11" t="s">
        <v>297</v>
      </c>
      <c r="I345" s="37">
        <f t="array" ref="I345">INDEX([1]英雄界面!$I$4:$I$41,MATCH(A345,[1]英雄界面!$A$4:$A$41,0))</f>
        <v>1</v>
      </c>
      <c r="J345" s="68">
        <f t="shared" si="336"/>
        <v>2</v>
      </c>
      <c r="K345" s="37">
        <f>CHOOSE(J345,INDEX([2]勋章!$I$7:$I$24,MATCH($B345,[2]勋章!$G$7:$G$24,0)),INDEX([2]勋章!$M$7:$M$24,MATCH($B345,[2]勋章!$G$7:$G$24,0)),INDEX([2]勋章!$P$7:$P$24,MATCH($B345,[2]勋章!$G$7:$G$24,0)),INDEX([2]勋章!$S$7:$S$24,MATCH($B345,[2]勋章!$G$7:$G$24,0)))</f>
        <v>10228</v>
      </c>
      <c r="L345" s="37">
        <f t="array" ref="L345">INDEX([2]图纸掉落!$H$4:$H$38,MATCH(H345,[2]图纸掉落!$G$4:$G$38,0))</f>
        <v>22008</v>
      </c>
      <c r="M345" s="37">
        <f t="shared" si="345"/>
        <v>50</v>
      </c>
      <c r="N345" s="37">
        <f t="shared" si="342"/>
        <v>112</v>
      </c>
      <c r="O345" s="47">
        <f>INDEX([1]英雄界面!$J$4:$J$41,MATCH(A345,[1]英雄界面!$A$4:$A$41,0))/2</f>
        <v>3</v>
      </c>
      <c r="P345" s="37">
        <f t="shared" si="343"/>
        <v>1</v>
      </c>
      <c r="Q345" s="37">
        <f>INT(INDEX([1]等级属性!B$4:B$203,MATCH($AC345,[1]等级属性!$A$4:$A$203,0))*V345/10000)</f>
        <v>819</v>
      </c>
      <c r="R345" s="37">
        <f>INT(INDEX([1]等级属性!C$4:C$203,MATCH($AC345,[1]等级属性!$A$4:$A$203,0))*W345/10000)</f>
        <v>614</v>
      </c>
      <c r="S345" s="37">
        <f>INT(INDEX([1]等级属性!D$4:D$203,MATCH($AC345,[1]等级属性!$A$4:$A$203,0))*X345/10000)</f>
        <v>11138</v>
      </c>
      <c r="T345" s="37">
        <f>INT(INDEX([1]等级属性!E$4:E$203,MATCH($AC345,[1]等级属性!$A$4:$A$203,0))*Y345/10000)</f>
        <v>1335</v>
      </c>
      <c r="U345" s="37"/>
      <c r="V345" s="37">
        <f t="array" ref="V345">INDEX(单位特点规划!D$2:D$37,MATCH($A345,单位特点规划!$A$2:$A$37,0))</f>
        <v>6000</v>
      </c>
      <c r="W345" s="37">
        <f t="array" ref="W345">INDEX(单位特点规划!E$2:E$37,MATCH($A345,单位特点规划!$A$2:$A$37,0))</f>
        <v>4500</v>
      </c>
      <c r="X345" s="37">
        <f t="array" ref="X345">INDEX(单位特点规划!F$2:F$37,MATCH($A345,单位特点规划!$A$2:$A$37,0))</f>
        <v>27200</v>
      </c>
      <c r="Y345" s="37">
        <f t="array" ref="Y345">INDEX(单位特点规划!G$2:G$37,MATCH($A345,单位特点规划!$A$2:$A$37,0))</f>
        <v>14100</v>
      </c>
      <c r="Z345" s="37"/>
      <c r="AA345" s="37">
        <f t="shared" si="339"/>
        <v>0.952380952380952</v>
      </c>
      <c r="AB345" s="37">
        <f>INT(INDEX([3]进阶属性!$C$2:$C$19,MATCH(B345,[3]进阶属性!$A$2:$A$19,0))/2*AH345)</f>
        <v>64177</v>
      </c>
      <c r="AC345" s="37">
        <v>100</v>
      </c>
      <c r="AD345" s="37">
        <f>INT((INDEX([3]标准单位!$J$2:$J$201,MATCH($AC345,[3]标准单位!$A$2:$A$201,0))*AE345)/(1-AE345))</f>
        <v>0</v>
      </c>
      <c r="AE345" s="37">
        <f t="shared" ref="AE345:AE354" si="347">0</f>
        <v>0</v>
      </c>
      <c r="AF345" s="83">
        <f>AG345/AG$21</f>
        <v>0.546732457398589</v>
      </c>
      <c r="AG345" s="37">
        <f t="shared" si="328"/>
        <v>952.9</v>
      </c>
      <c r="AH345" s="37">
        <f t="array" ref="AH345">INDEX([4]Sheet1!H$2:H$36,MATCH($H345,[4]Sheet1!$A$2:$A$36,0))</f>
        <v>5</v>
      </c>
      <c r="AI345">
        <f>INDEX([4]Sheet1!T$2:T$36,MATCH($H345,[4]Sheet1!$A$2:$A$36,0))</f>
        <v>0</v>
      </c>
      <c r="AJ345">
        <f>INDEX([4]Sheet1!U$2:U$36,MATCH($H345,[4]Sheet1!$A$2:$A$36,0))</f>
        <v>24</v>
      </c>
      <c r="AK345">
        <f>INDEX([4]Sheet1!V$2:V$36,MATCH($H345,[4]Sheet1!$A$2:$A$36,0))</f>
        <v>0</v>
      </c>
      <c r="AL345">
        <f>INDEX([4]Sheet1!W$2:W$36,MATCH($H345,[4]Sheet1!$A$2:$A$36,0))</f>
        <v>25</v>
      </c>
      <c r="AM345" s="2">
        <f>INDEX([4]Sheet1!N$2:N$36,MATCH($H345,[4]Sheet1!$A$2:$A$36,0))</f>
        <v>1200</v>
      </c>
      <c r="AN345" s="2">
        <f>INDEX([4]Sheet1!O$2:O$36,MATCH($H345,[4]Sheet1!$A$2:$A$36,0))</f>
        <v>6000</v>
      </c>
    </row>
    <row r="346" spans="1:40" ht="14.25">
      <c r="A346" s="67">
        <v>2009</v>
      </c>
      <c r="B346" s="73">
        <v>1</v>
      </c>
      <c r="C346" s="78" t="str">
        <f t="shared" si="320"/>
        <v>{10211,1},{22009,2}</v>
      </c>
      <c r="D346" s="78">
        <v>1000</v>
      </c>
      <c r="E346" s="79">
        <v>12</v>
      </c>
      <c r="F346" s="78" t="str">
        <f t="shared" ref="F346:F351" si="348">"{1,"&amp;INT(S346*P346)&amp;"},{2,"&amp;INT(Q346*P346)&amp;"},"&amp;IF(R346=0,"","{3,"&amp;INT(R346*P346)&amp;"},")&amp;"{6,"&amp;INT(T346*P346)&amp;"}"&amp;","&amp;"{41,3000}"</f>
        <v>{1,492},{2,46},{6,128},{41,3000}</v>
      </c>
      <c r="G346" s="78">
        <f t="shared" si="346"/>
        <v>1</v>
      </c>
      <c r="H346" s="67" t="s">
        <v>309</v>
      </c>
      <c r="I346" s="37">
        <f t="array" ref="I346">INDEX([1]英雄界面!$I$4:$I$41,MATCH(A346,[1]英雄界面!$A$4:$A$41,0))</f>
        <v>25</v>
      </c>
      <c r="J346" s="68">
        <f t="shared" si="336"/>
        <v>2</v>
      </c>
      <c r="K346" s="37">
        <f>CHOOSE(J346,INDEX([2]勋章!$I$7:$I$24,MATCH($B346,[2]勋章!$G$7:$G$24,0)),INDEX([2]勋章!$M$7:$M$24,MATCH($B346,[2]勋章!$G$7:$G$24,0)),INDEX([2]勋章!$P$7:$P$24,MATCH($B346,[2]勋章!$G$7:$G$24,0)),INDEX([2]勋章!$S$7:$S$24,MATCH($B346,[2]勋章!$G$7:$G$24,0)))</f>
        <v>10211</v>
      </c>
      <c r="L346" s="37">
        <f t="array" ref="L346">INDEX([2]图纸掉落!$H$4:$H$38,MATCH(H346,[2]图纸掉落!$G$4:$G$38,0))</f>
        <v>22009</v>
      </c>
      <c r="M346" s="37">
        <f t="shared" si="345"/>
        <v>1</v>
      </c>
      <c r="N346" s="37">
        <f t="shared" si="342"/>
        <v>2</v>
      </c>
      <c r="O346" s="47">
        <f>INDEX([1]英雄界面!$J$4:$J$41,MATCH(A346,[1]英雄界面!$A$4:$A$41,0))/2</f>
        <v>1.25</v>
      </c>
      <c r="P346" s="37">
        <f t="shared" si="343"/>
        <v>1.6</v>
      </c>
      <c r="Q346" s="37">
        <f>INT(INDEX([1]等级属性!B$4:B$203,MATCH($AC346,[1]等级属性!$A$4:$A$203,0))*V346/10000)</f>
        <v>29</v>
      </c>
      <c r="R346" s="37">
        <v>0</v>
      </c>
      <c r="S346" s="37">
        <f>INT(INDEX([1]等级属性!D$4:D$203,MATCH($AC346,[1]等级属性!$A$4:$A$203,0))*X346/10000)</f>
        <v>308</v>
      </c>
      <c r="T346" s="37">
        <f>INT(INDEX([1]等级属性!E$4:E$203,MATCH($AC346,[1]等级属性!$A$4:$A$203,0))*Y346/10000)</f>
        <v>80</v>
      </c>
      <c r="U346" s="37"/>
      <c r="V346" s="37">
        <f t="array" ref="V346">INDEX(单位特点规划!D$2:D$37,MATCH($A346,单位特点规划!$A$2:$A$37,0))</f>
        <v>2300</v>
      </c>
      <c r="W346" s="37">
        <f t="array" ref="W346">INDEX(单位特点规划!E$2:E$37,MATCH($A346,单位特点规划!$A$2:$A$37,0))</f>
        <v>3000</v>
      </c>
      <c r="X346" s="37">
        <f t="array" ref="X346">INDEX(单位特点规划!F$2:F$37,MATCH($A346,单位特点规划!$A$2:$A$37,0))</f>
        <v>7900</v>
      </c>
      <c r="Y346" s="37">
        <f t="array" ref="Y346">INDEX(单位特点规划!G$2:G$37,MATCH($A346,单位特点规划!$A$2:$A$37,0))</f>
        <v>9000</v>
      </c>
      <c r="Z346" s="37"/>
      <c r="AA346" s="37">
        <f>1/1.69</f>
        <v>0.59171597633136097</v>
      </c>
      <c r="AB346" s="37">
        <f>INT(INDEX([3]进阶属性!$C$2:$C$19,MATCH(B346,[3]进阶属性!$A$2:$A$19,0))/2*AH346)</f>
        <v>300</v>
      </c>
      <c r="AC346" s="37">
        <f t="shared" ref="AC346:AC406" si="349">AC328</f>
        <v>10</v>
      </c>
      <c r="AD346" s="37">
        <f>INT((INDEX([3]标准单位!$J$2:$J$201,MATCH($AC346,[3]标准单位!$A$2:$A$201,0))*AE346)/(1-AE346))</f>
        <v>0</v>
      </c>
      <c r="AE346" s="37">
        <f t="shared" si="347"/>
        <v>0</v>
      </c>
      <c r="AF346" s="83">
        <f>AG346/AG$4</f>
        <v>0.49596547504877803</v>
      </c>
      <c r="AG346" s="37">
        <f t="shared" si="328"/>
        <v>71.4166666666667</v>
      </c>
      <c r="AH346" s="37">
        <f t="array" ref="AH346">INDEX([4]Sheet1!H$2:H$36,MATCH($H346,[4]Sheet1!$A$2:$A$36,0))</f>
        <v>2</v>
      </c>
      <c r="AI346">
        <f>INDEX([4]Sheet1!T$2:T$36,MATCH($H346,[4]Sheet1!$A$2:$A$36,0))</f>
        <v>0</v>
      </c>
      <c r="AJ346">
        <f>INDEX([4]Sheet1!U$2:U$36,MATCH($H346,[4]Sheet1!$A$2:$A$36,0))</f>
        <v>40</v>
      </c>
      <c r="AK346">
        <f>INDEX([4]Sheet1!V$2:V$36,MATCH($H346,[4]Sheet1!$A$2:$A$36,0))</f>
        <v>0</v>
      </c>
      <c r="AL346">
        <f>INDEX([4]Sheet1!W$2:W$36,MATCH($H346,[4]Sheet1!$A$2:$A$36,0))</f>
        <v>25</v>
      </c>
      <c r="AM346" s="2">
        <f>INDEX([4]Sheet1!N$2:N$36,MATCH($H346,[4]Sheet1!$A$2:$A$36,0))</f>
        <v>1200</v>
      </c>
      <c r="AN346" s="2" t="str">
        <f>INDEX([4]Sheet1!O$2:O$36,MATCH($H346,[4]Sheet1!$A$2:$A$36,0))</f>
        <v/>
      </c>
    </row>
    <row r="347" spans="1:40" ht="14.25">
      <c r="A347" s="67">
        <v>2009</v>
      </c>
      <c r="B347" s="73">
        <v>2</v>
      </c>
      <c r="C347" s="78" t="str">
        <f t="shared" si="320"/>
        <v>{10212,5},{22009,5}</v>
      </c>
      <c r="D347" s="78">
        <v>5000</v>
      </c>
      <c r="E347" s="79">
        <v>22</v>
      </c>
      <c r="F347" s="78" t="str">
        <f t="shared" si="348"/>
        <v>{1,600},{2,57},{6,156},{41,3000}</v>
      </c>
      <c r="G347" s="78">
        <f t="shared" si="346"/>
        <v>1</v>
      </c>
      <c r="H347" s="67" t="s">
        <v>309</v>
      </c>
      <c r="I347" s="37">
        <f t="array" ref="I347">INDEX([1]英雄界面!$I$4:$I$41,MATCH(A347,[1]英雄界面!$A$4:$A$41,0))</f>
        <v>25</v>
      </c>
      <c r="J347" s="68">
        <f t="shared" si="336"/>
        <v>2</v>
      </c>
      <c r="K347" s="37">
        <f>CHOOSE(J347,INDEX([2]勋章!$I$7:$I$24,MATCH($B347,[2]勋章!$G$7:$G$24,0)),INDEX([2]勋章!$M$7:$M$24,MATCH($B347,[2]勋章!$G$7:$G$24,0)),INDEX([2]勋章!$P$7:$P$24,MATCH($B347,[2]勋章!$G$7:$G$24,0)),INDEX([2]勋章!$S$7:$S$24,MATCH($B347,[2]勋章!$G$7:$G$24,0)))</f>
        <v>10212</v>
      </c>
      <c r="L347" s="37">
        <f t="array" ref="L347">INDEX([2]图纸掉落!$H$4:$H$38,MATCH(H347,[2]图纸掉落!$G$4:$G$38,0))</f>
        <v>22009</v>
      </c>
      <c r="M347" s="37">
        <f t="shared" si="345"/>
        <v>5</v>
      </c>
      <c r="N347" s="37">
        <f t="shared" si="342"/>
        <v>5</v>
      </c>
      <c r="O347" s="47">
        <f>INDEX([1]英雄界面!$J$4:$J$41,MATCH(A347,[1]英雄界面!$A$4:$A$41,0))/2</f>
        <v>1.25</v>
      </c>
      <c r="P347" s="37">
        <f t="shared" si="343"/>
        <v>1.5</v>
      </c>
      <c r="Q347" s="37">
        <f>INT(INDEX([1]等级属性!B$4:B$203,MATCH($AC347,[1]等级属性!$A$4:$A$203,0))*V347/10000)</f>
        <v>38</v>
      </c>
      <c r="R347" s="37">
        <v>0</v>
      </c>
      <c r="S347" s="37">
        <f>INT(INDEX([1]等级属性!D$4:D$203,MATCH($AC347,[1]等级属性!$A$4:$A$203,0))*X347/10000)</f>
        <v>400</v>
      </c>
      <c r="T347" s="37">
        <f>INT(INDEX([1]等级属性!E$4:E$203,MATCH($AC347,[1]等级属性!$A$4:$A$203,0))*Y347/10000)</f>
        <v>104</v>
      </c>
      <c r="U347" s="37"/>
      <c r="V347" s="37">
        <f t="array" ref="V347">INDEX(单位特点规划!D$2:D$37,MATCH($A347,单位特点规划!$A$2:$A$37,0))</f>
        <v>2300</v>
      </c>
      <c r="W347" s="37">
        <f t="array" ref="W347">INDEX(单位特点规划!E$2:E$37,MATCH($A347,单位特点规划!$A$2:$A$37,0))</f>
        <v>3000</v>
      </c>
      <c r="X347" s="37">
        <f t="array" ref="X347">INDEX(单位特点规划!F$2:F$37,MATCH($A347,单位特点规划!$A$2:$A$37,0))</f>
        <v>7900</v>
      </c>
      <c r="Y347" s="37">
        <f t="array" ref="Y347">INDEX(单位特点规划!G$2:G$37,MATCH($A347,单位特点规划!$A$2:$A$37,0))</f>
        <v>9000</v>
      </c>
      <c r="Z347" s="37"/>
      <c r="AA347" s="37">
        <f t="shared" ref="AA347" si="350">1/1.69</f>
        <v>0.59171597633136097</v>
      </c>
      <c r="AB347" s="37">
        <f>INT(INDEX([3]进阶属性!$C$2:$C$19,MATCH(B347,[3]进阶属性!$A$2:$A$19,0))/2*AH347)</f>
        <v>390</v>
      </c>
      <c r="AC347" s="37">
        <f t="shared" si="349"/>
        <v>20</v>
      </c>
      <c r="AD347" s="37">
        <f>INT((INDEX([3]标准单位!$J$2:$J$201,MATCH($AC347,[3]标准单位!$A$2:$A$201,0))*AE347)/(1-AE347))</f>
        <v>0</v>
      </c>
      <c r="AE347" s="37">
        <f t="shared" si="347"/>
        <v>0</v>
      </c>
      <c r="AF347" s="83">
        <f>AG347/AG$5</f>
        <v>0.49617233398611399</v>
      </c>
      <c r="AG347" s="37">
        <f t="shared" si="328"/>
        <v>92.9</v>
      </c>
      <c r="AH347" s="37">
        <f t="array" ref="AH347">INDEX([4]Sheet1!H$2:H$36,MATCH($H347,[4]Sheet1!$A$2:$A$36,0))</f>
        <v>2</v>
      </c>
      <c r="AI347">
        <f>INDEX([4]Sheet1!T$2:T$36,MATCH($H347,[4]Sheet1!$A$2:$A$36,0))</f>
        <v>0</v>
      </c>
      <c r="AJ347">
        <f>INDEX([4]Sheet1!U$2:U$36,MATCH($H347,[4]Sheet1!$A$2:$A$36,0))</f>
        <v>40</v>
      </c>
      <c r="AK347">
        <f>INDEX([4]Sheet1!V$2:V$36,MATCH($H347,[4]Sheet1!$A$2:$A$36,0))</f>
        <v>0</v>
      </c>
      <c r="AL347">
        <f>INDEX([4]Sheet1!W$2:W$36,MATCH($H347,[4]Sheet1!$A$2:$A$36,0))</f>
        <v>25</v>
      </c>
      <c r="AM347" s="2">
        <f>INDEX([4]Sheet1!N$2:N$36,MATCH($H347,[4]Sheet1!$A$2:$A$36,0))</f>
        <v>1200</v>
      </c>
      <c r="AN347" s="2" t="str">
        <f>INDEX([4]Sheet1!O$2:O$36,MATCH($H347,[4]Sheet1!$A$2:$A$36,0))</f>
        <v/>
      </c>
    </row>
    <row r="348" spans="1:40" ht="14.25">
      <c r="A348" s="67">
        <v>2009</v>
      </c>
      <c r="B348" s="73">
        <v>3</v>
      </c>
      <c r="C348" s="78" t="str">
        <f t="shared" si="320"/>
        <v>{10213,7},{22009,8}</v>
      </c>
      <c r="D348" s="78">
        <v>10000</v>
      </c>
      <c r="E348" s="79">
        <v>29</v>
      </c>
      <c r="F348" s="78" t="str">
        <f t="shared" si="348"/>
        <v>{1,726},{2,70},{6,190},{41,3000}</v>
      </c>
      <c r="G348" s="78">
        <f t="shared" si="346"/>
        <v>1</v>
      </c>
      <c r="H348" s="67" t="s">
        <v>309</v>
      </c>
      <c r="I348" s="37">
        <f t="array" ref="I348">INDEX([1]英雄界面!$I$4:$I$41,MATCH(A348,[1]英雄界面!$A$4:$A$41,0))</f>
        <v>25</v>
      </c>
      <c r="J348" s="68">
        <f t="shared" ref="J348:J357" si="351">2</f>
        <v>2</v>
      </c>
      <c r="K348" s="37">
        <f>CHOOSE(J348,INDEX([2]勋章!$I$7:$I$24,MATCH($B348,[2]勋章!$G$7:$G$24,0)),INDEX([2]勋章!$M$7:$M$24,MATCH($B348,[2]勋章!$G$7:$G$24,0)),INDEX([2]勋章!$P$7:$P$24,MATCH($B348,[2]勋章!$G$7:$G$24,0)),INDEX([2]勋章!$S$7:$S$24,MATCH($B348,[2]勋章!$G$7:$G$24,0)))</f>
        <v>10213</v>
      </c>
      <c r="L348" s="37">
        <f t="array" ref="L348">INDEX([2]图纸掉落!$H$4:$H$38,MATCH(H348,[2]图纸掉落!$G$4:$G$38,0))</f>
        <v>22009</v>
      </c>
      <c r="M348" s="37">
        <f t="shared" si="345"/>
        <v>7</v>
      </c>
      <c r="N348" s="37">
        <f t="shared" si="342"/>
        <v>8</v>
      </c>
      <c r="O348" s="47">
        <f>INDEX([1]英雄界面!$J$4:$J$41,MATCH(A348,[1]英雄界面!$A$4:$A$41,0))/2</f>
        <v>1.25</v>
      </c>
      <c r="P348" s="37">
        <f t="shared" si="343"/>
        <v>1.4</v>
      </c>
      <c r="Q348" s="37">
        <f>INT(INDEX([1]等级属性!B$4:B$203,MATCH($AC348,[1]等级属性!$A$4:$A$203,0))*V348/10000)</f>
        <v>50</v>
      </c>
      <c r="R348" s="37">
        <v>0</v>
      </c>
      <c r="S348" s="37">
        <f>INT(INDEX([1]等级属性!D$4:D$203,MATCH($AC348,[1]等级属性!$A$4:$A$203,0))*X348/10000)</f>
        <v>519</v>
      </c>
      <c r="T348" s="37">
        <f>INT(INDEX([1]等级属性!E$4:E$203,MATCH($AC348,[1]等级属性!$A$4:$A$203,0))*Y348/10000)</f>
        <v>136</v>
      </c>
      <c r="U348" s="37"/>
      <c r="V348" s="37">
        <f t="array" ref="V348">INDEX(单位特点规划!D$2:D$37,MATCH($A348,单位特点规划!$A$2:$A$37,0))</f>
        <v>2300</v>
      </c>
      <c r="W348" s="37">
        <f t="array" ref="W348">INDEX(单位特点规划!E$2:E$37,MATCH($A348,单位特点规划!$A$2:$A$37,0))</f>
        <v>3000</v>
      </c>
      <c r="X348" s="37">
        <f t="array" ref="X348">INDEX(单位特点规划!F$2:F$37,MATCH($A348,单位特点规划!$A$2:$A$37,0))</f>
        <v>7900</v>
      </c>
      <c r="Y348" s="37">
        <f t="array" ref="Y348">INDEX(单位特点规划!G$2:G$37,MATCH($A348,单位特点规划!$A$2:$A$37,0))</f>
        <v>9000</v>
      </c>
      <c r="Z348" s="37"/>
      <c r="AA348" s="37">
        <f t="shared" ref="AA348" si="352">1/1.69</f>
        <v>0.59171597633136097</v>
      </c>
      <c r="AB348" s="37">
        <f>INT(INDEX([3]进阶属性!$C$2:$C$19,MATCH(B348,[3]进阶属性!$A$2:$A$19,0))/2*AH348)</f>
        <v>507</v>
      </c>
      <c r="AC348" s="37">
        <f t="shared" si="349"/>
        <v>30</v>
      </c>
      <c r="AD348" s="37">
        <f>INT((INDEX([3]标准单位!$J$2:$J$201,MATCH($AC348,[3]标准单位!$A$2:$A$201,0))*AE348)/(1-AE348))</f>
        <v>0</v>
      </c>
      <c r="AE348" s="37">
        <f t="shared" si="347"/>
        <v>0</v>
      </c>
      <c r="AF348" s="83">
        <f>AG348/AG$6</f>
        <v>0.49736589569338602</v>
      </c>
      <c r="AG348" s="37">
        <f t="shared" si="328"/>
        <v>120.933333333333</v>
      </c>
      <c r="AH348" s="37">
        <f t="array" ref="AH348">INDEX([4]Sheet1!H$2:H$36,MATCH($H348,[4]Sheet1!$A$2:$A$36,0))</f>
        <v>2</v>
      </c>
      <c r="AI348">
        <f>INDEX([4]Sheet1!T$2:T$36,MATCH($H348,[4]Sheet1!$A$2:$A$36,0))</f>
        <v>0</v>
      </c>
      <c r="AJ348">
        <f>INDEX([4]Sheet1!U$2:U$36,MATCH($H348,[4]Sheet1!$A$2:$A$36,0))</f>
        <v>40</v>
      </c>
      <c r="AK348">
        <f>INDEX([4]Sheet1!V$2:V$36,MATCH($H348,[4]Sheet1!$A$2:$A$36,0))</f>
        <v>0</v>
      </c>
      <c r="AL348">
        <f>INDEX([4]Sheet1!W$2:W$36,MATCH($H348,[4]Sheet1!$A$2:$A$36,0))</f>
        <v>25</v>
      </c>
      <c r="AM348" s="2">
        <f>INDEX([4]Sheet1!N$2:N$36,MATCH($H348,[4]Sheet1!$A$2:$A$36,0))</f>
        <v>1200</v>
      </c>
      <c r="AN348" s="2" t="str">
        <f>INDEX([4]Sheet1!O$2:O$36,MATCH($H348,[4]Sheet1!$A$2:$A$36,0))</f>
        <v/>
      </c>
    </row>
    <row r="349" spans="1:40" ht="14.25">
      <c r="A349" s="67">
        <v>2009</v>
      </c>
      <c r="B349" s="73">
        <v>4</v>
      </c>
      <c r="C349" s="78" t="str">
        <f t="shared" si="320"/>
        <v>{10214,10},{22009,12}</v>
      </c>
      <c r="D349" s="78">
        <v>80000</v>
      </c>
      <c r="E349" s="79">
        <v>29</v>
      </c>
      <c r="F349" s="78" t="str">
        <f t="shared" si="348"/>
        <v>{1,772},{2,74},{6,200},{41,3000}</v>
      </c>
      <c r="G349" s="78">
        <f t="shared" si="346"/>
        <v>1</v>
      </c>
      <c r="H349" s="67" t="s">
        <v>309</v>
      </c>
      <c r="I349" s="37">
        <f t="array" ref="I349">INDEX([1]英雄界面!$I$4:$I$41,MATCH(A349,[1]英雄界面!$A$4:$A$41,0))</f>
        <v>25</v>
      </c>
      <c r="J349" s="68">
        <f t="shared" si="351"/>
        <v>2</v>
      </c>
      <c r="K349" s="37">
        <f>CHOOSE(J349,INDEX([2]勋章!$I$7:$I$24,MATCH($B349,[2]勋章!$G$7:$G$24,0)),INDEX([2]勋章!$M$7:$M$24,MATCH($B349,[2]勋章!$G$7:$G$24,0)),INDEX([2]勋章!$P$7:$P$24,MATCH($B349,[2]勋章!$G$7:$G$24,0)),INDEX([2]勋章!$S$7:$S$24,MATCH($B349,[2]勋章!$G$7:$G$24,0)))</f>
        <v>10214</v>
      </c>
      <c r="L349" s="37">
        <f t="array" ref="L349">INDEX([2]图纸掉落!$H$4:$H$38,MATCH(H349,[2]图纸掉落!$G$4:$G$38,0))</f>
        <v>22009</v>
      </c>
      <c r="M349" s="37">
        <f t="shared" si="345"/>
        <v>10</v>
      </c>
      <c r="N349" s="37">
        <f t="shared" si="342"/>
        <v>12</v>
      </c>
      <c r="O349" s="47">
        <f>INDEX([1]英雄界面!$J$4:$J$41,MATCH(A349,[1]英雄界面!$A$4:$A$41,0))/2</f>
        <v>1.25</v>
      </c>
      <c r="P349" s="37">
        <f t="shared" si="343"/>
        <v>1.3</v>
      </c>
      <c r="Q349" s="37">
        <f>INT(INDEX([1]等级属性!B$4:B$203,MATCH($AC349,[1]等级属性!$A$4:$A$203,0))*V349/10000)</f>
        <v>57</v>
      </c>
      <c r="R349" s="37">
        <v>0</v>
      </c>
      <c r="S349" s="37">
        <f>INT(INDEX([1]等级属性!D$4:D$203,MATCH($AC349,[1]等级属性!$A$4:$A$203,0))*X349/10000)</f>
        <v>594</v>
      </c>
      <c r="T349" s="37">
        <f>INT(INDEX([1]等级属性!E$4:E$203,MATCH($AC349,[1]等级属性!$A$4:$A$203,0))*Y349/10000)</f>
        <v>154</v>
      </c>
      <c r="U349" s="37"/>
      <c r="V349" s="37">
        <f t="array" ref="V349">INDEX(单位特点规划!D$2:D$37,MATCH($A349,单位特点规划!$A$2:$A$37,0))</f>
        <v>2300</v>
      </c>
      <c r="W349" s="37">
        <f t="array" ref="W349">INDEX(单位特点规划!E$2:E$37,MATCH($A349,单位特点规划!$A$2:$A$37,0))</f>
        <v>3000</v>
      </c>
      <c r="X349" s="37">
        <f t="array" ref="X349">INDEX(单位特点规划!F$2:F$37,MATCH($A349,单位特点规划!$A$2:$A$37,0))</f>
        <v>7900</v>
      </c>
      <c r="Y349" s="37">
        <f t="array" ref="Y349">INDEX(单位特点规划!G$2:G$37,MATCH($A349,单位特点规划!$A$2:$A$37,0))</f>
        <v>9000</v>
      </c>
      <c r="Z349" s="37"/>
      <c r="AA349" s="37">
        <f t="shared" ref="AA349" si="353">1/1.69</f>
        <v>0.59171597633136097</v>
      </c>
      <c r="AB349" s="37">
        <f>INT(INDEX([3]进阶属性!$C$2:$C$19,MATCH(B349,[3]进阶属性!$A$2:$A$19,0))/2*AH349)</f>
        <v>657</v>
      </c>
      <c r="AC349" s="37">
        <f t="shared" si="349"/>
        <v>35</v>
      </c>
      <c r="AD349" s="37">
        <f>INT((INDEX([3]标准单位!$J$2:$J$201,MATCH($AC349,[3]标准单位!$A$2:$A$201,0))*AE349)/(1-AE349))</f>
        <v>0</v>
      </c>
      <c r="AE349" s="37">
        <f t="shared" si="347"/>
        <v>0</v>
      </c>
      <c r="AF349" s="83">
        <f>AG349/AG$7</f>
        <v>0.49636428962496598</v>
      </c>
      <c r="AG349" s="37">
        <f t="shared" si="328"/>
        <v>138.15</v>
      </c>
      <c r="AH349" s="37">
        <f t="array" ref="AH349">INDEX([4]Sheet1!H$2:H$36,MATCH($H349,[4]Sheet1!$A$2:$A$36,0))</f>
        <v>2</v>
      </c>
      <c r="AI349">
        <f>INDEX([4]Sheet1!T$2:T$36,MATCH($H349,[4]Sheet1!$A$2:$A$36,0))</f>
        <v>0</v>
      </c>
      <c r="AJ349">
        <f>INDEX([4]Sheet1!U$2:U$36,MATCH($H349,[4]Sheet1!$A$2:$A$36,0))</f>
        <v>40</v>
      </c>
      <c r="AK349">
        <f>INDEX([4]Sheet1!V$2:V$36,MATCH($H349,[4]Sheet1!$A$2:$A$36,0))</f>
        <v>0</v>
      </c>
      <c r="AL349">
        <f>INDEX([4]Sheet1!W$2:W$36,MATCH($H349,[4]Sheet1!$A$2:$A$36,0))</f>
        <v>25</v>
      </c>
      <c r="AM349" s="2">
        <f>INDEX([4]Sheet1!N$2:N$36,MATCH($H349,[4]Sheet1!$A$2:$A$36,0))</f>
        <v>1200</v>
      </c>
      <c r="AN349" s="2" t="str">
        <f>INDEX([4]Sheet1!O$2:O$36,MATCH($H349,[4]Sheet1!$A$2:$A$36,0))</f>
        <v/>
      </c>
    </row>
    <row r="350" spans="1:40" ht="14.25">
      <c r="A350" s="67">
        <v>2009</v>
      </c>
      <c r="B350" s="73">
        <v>5</v>
      </c>
      <c r="C350" s="78" t="str">
        <f t="shared" si="320"/>
        <v>{10215,15},{22009,15}</v>
      </c>
      <c r="D350" s="78">
        <v>150000</v>
      </c>
      <c r="E350" s="79">
        <v>35</v>
      </c>
      <c r="F350" s="78" t="str">
        <f t="shared" si="348"/>
        <v>{1,807},{2,78},{6,210},{41,3000}</v>
      </c>
      <c r="G350" s="78">
        <f t="shared" si="346"/>
        <v>1</v>
      </c>
      <c r="H350" s="67" t="s">
        <v>309</v>
      </c>
      <c r="I350" s="37">
        <f t="array" ref="I350">INDEX([1]英雄界面!$I$4:$I$41,MATCH(A350,[1]英雄界面!$A$4:$A$41,0))</f>
        <v>25</v>
      </c>
      <c r="J350" s="68">
        <f t="shared" si="351"/>
        <v>2</v>
      </c>
      <c r="K350" s="37">
        <f>CHOOSE(J350,INDEX([2]勋章!$I$7:$I$24,MATCH($B350,[2]勋章!$G$7:$G$24,0)),INDEX([2]勋章!$M$7:$M$24,MATCH($B350,[2]勋章!$G$7:$G$24,0)),INDEX([2]勋章!$P$7:$P$24,MATCH($B350,[2]勋章!$G$7:$G$24,0)),INDEX([2]勋章!$S$7:$S$24,MATCH($B350,[2]勋章!$G$7:$G$24,0)))</f>
        <v>10215</v>
      </c>
      <c r="L350" s="37">
        <f t="array" ref="L350">INDEX([2]图纸掉落!$H$4:$H$38,MATCH(H350,[2]图纸掉落!$G$4:$G$38,0))</f>
        <v>22009</v>
      </c>
      <c r="M350" s="37">
        <f t="shared" si="345"/>
        <v>15</v>
      </c>
      <c r="N350" s="37">
        <f t="shared" si="342"/>
        <v>15</v>
      </c>
      <c r="O350" s="47">
        <f>INDEX([1]英雄界面!$J$4:$J$41,MATCH(A350,[1]英雄界面!$A$4:$A$41,0))/2</f>
        <v>1.25</v>
      </c>
      <c r="P350" s="37">
        <f t="shared" si="343"/>
        <v>1.2</v>
      </c>
      <c r="Q350" s="37">
        <f>INT(INDEX([1]等级属性!B$4:B$203,MATCH($AC350,[1]等级属性!$A$4:$A$203,0))*V350/10000)</f>
        <v>65</v>
      </c>
      <c r="R350" s="37">
        <v>0</v>
      </c>
      <c r="S350" s="37">
        <f>INT(INDEX([1]等级属性!D$4:D$203,MATCH($AC350,[1]等级属性!$A$4:$A$203,0))*X350/10000)</f>
        <v>673</v>
      </c>
      <c r="T350" s="37">
        <f>INT(INDEX([1]等级属性!E$4:E$203,MATCH($AC350,[1]等级属性!$A$4:$A$203,0))*Y350/10000)</f>
        <v>175</v>
      </c>
      <c r="U350" s="37"/>
      <c r="V350" s="37">
        <f t="array" ref="V350">INDEX(单位特点规划!D$2:D$37,MATCH($A350,单位特点规划!$A$2:$A$37,0))</f>
        <v>2300</v>
      </c>
      <c r="W350" s="37">
        <f t="array" ref="W350">INDEX(单位特点规划!E$2:E$37,MATCH($A350,单位特点规划!$A$2:$A$37,0))</f>
        <v>3000</v>
      </c>
      <c r="X350" s="37">
        <f t="array" ref="X350">INDEX(单位特点规划!F$2:F$37,MATCH($A350,单位特点规划!$A$2:$A$37,0))</f>
        <v>7900</v>
      </c>
      <c r="Y350" s="37">
        <f t="array" ref="Y350">INDEX(单位特点规划!G$2:G$37,MATCH($A350,单位特点规划!$A$2:$A$37,0))</f>
        <v>9000</v>
      </c>
      <c r="Z350" s="37"/>
      <c r="AA350" s="37">
        <f t="shared" ref="AA350" si="354">1/1.69</f>
        <v>0.59171597633136097</v>
      </c>
      <c r="AB350" s="37">
        <f>INT(INDEX([3]进阶属性!$C$2:$C$19,MATCH(B350,[3]进阶属性!$A$2:$A$19,0))/2*AH350)</f>
        <v>852</v>
      </c>
      <c r="AC350" s="37">
        <f t="shared" si="349"/>
        <v>40</v>
      </c>
      <c r="AD350" s="37">
        <f>INT((INDEX([3]标准单位!$J$2:$J$201,MATCH($AC350,[3]标准单位!$A$2:$A$201,0))*AE350)/(1-AE350))</f>
        <v>0</v>
      </c>
      <c r="AE350" s="37">
        <f t="shared" si="347"/>
        <v>0</v>
      </c>
      <c r="AF350" s="83">
        <f>AG350/AG$8</f>
        <v>0.497769544835929</v>
      </c>
      <c r="AG350" s="37">
        <f t="shared" si="328"/>
        <v>156.75</v>
      </c>
      <c r="AH350" s="37">
        <f t="array" ref="AH350">INDEX([4]Sheet1!H$2:H$36,MATCH($H350,[4]Sheet1!$A$2:$A$36,0))</f>
        <v>2</v>
      </c>
      <c r="AI350">
        <f>INDEX([4]Sheet1!T$2:T$36,MATCH($H350,[4]Sheet1!$A$2:$A$36,0))</f>
        <v>0</v>
      </c>
      <c r="AJ350">
        <f>INDEX([4]Sheet1!U$2:U$36,MATCH($H350,[4]Sheet1!$A$2:$A$36,0))</f>
        <v>40</v>
      </c>
      <c r="AK350">
        <f>INDEX([4]Sheet1!V$2:V$36,MATCH($H350,[4]Sheet1!$A$2:$A$36,0))</f>
        <v>0</v>
      </c>
      <c r="AL350">
        <f>INDEX([4]Sheet1!W$2:W$36,MATCH($H350,[4]Sheet1!$A$2:$A$36,0))</f>
        <v>25</v>
      </c>
      <c r="AM350" s="2">
        <f>INDEX([4]Sheet1!N$2:N$36,MATCH($H350,[4]Sheet1!$A$2:$A$36,0))</f>
        <v>1200</v>
      </c>
      <c r="AN350" s="2" t="str">
        <f>INDEX([4]Sheet1!O$2:O$36,MATCH($H350,[4]Sheet1!$A$2:$A$36,0))</f>
        <v/>
      </c>
    </row>
    <row r="351" spans="1:40" ht="14.25">
      <c r="A351" s="67">
        <v>2009</v>
      </c>
      <c r="B351" s="73">
        <v>6</v>
      </c>
      <c r="C351" s="78" t="str">
        <f t="shared" si="320"/>
        <v>{10216,20},{22009,16}</v>
      </c>
      <c r="D351" s="78">
        <v>250000</v>
      </c>
      <c r="E351" s="79">
        <v>40</v>
      </c>
      <c r="F351" s="78" t="str">
        <f t="shared" si="348"/>
        <v>{1,849},{2,81},{6,222},{41,3000}</v>
      </c>
      <c r="G351" s="78">
        <f t="shared" si="346"/>
        <v>1</v>
      </c>
      <c r="H351" s="67" t="s">
        <v>309</v>
      </c>
      <c r="I351" s="37">
        <f t="array" ref="I351">INDEX([1]英雄界面!$I$4:$I$41,MATCH(A351,[1]英雄界面!$A$4:$A$41,0))</f>
        <v>25</v>
      </c>
      <c r="J351" s="68">
        <f t="shared" si="351"/>
        <v>2</v>
      </c>
      <c r="K351" s="37">
        <f>CHOOSE(J351,INDEX([2]勋章!$I$7:$I$24,MATCH($B351,[2]勋章!$G$7:$G$24,0)),INDEX([2]勋章!$M$7:$M$24,MATCH($B351,[2]勋章!$G$7:$G$24,0)),INDEX([2]勋章!$P$7:$P$24,MATCH($B351,[2]勋章!$G$7:$G$24,0)),INDEX([2]勋章!$S$7:$S$24,MATCH($B351,[2]勋章!$G$7:$G$24,0)))</f>
        <v>10216</v>
      </c>
      <c r="L351" s="37">
        <f t="array" ref="L351">INDEX([2]图纸掉落!$H$4:$H$38,MATCH(H351,[2]图纸掉落!$G$4:$G$38,0))</f>
        <v>22009</v>
      </c>
      <c r="M351" s="37">
        <f t="shared" si="345"/>
        <v>20</v>
      </c>
      <c r="N351" s="37">
        <f t="shared" si="342"/>
        <v>16</v>
      </c>
      <c r="O351" s="47">
        <f>INDEX([1]英雄界面!$J$4:$J$41,MATCH(A351,[1]英雄界面!$A$4:$A$41,0))/2</f>
        <v>1.25</v>
      </c>
      <c r="P351" s="37">
        <f t="shared" si="343"/>
        <v>1.1000000000000001</v>
      </c>
      <c r="Q351" s="37">
        <f>INT(INDEX([1]等级属性!B$4:B$203,MATCH($AC351,[1]等级属性!$A$4:$A$203,0))*V351/10000)</f>
        <v>74</v>
      </c>
      <c r="R351" s="37">
        <v>0</v>
      </c>
      <c r="S351" s="37">
        <f>INT(INDEX([1]等级属性!D$4:D$203,MATCH($AC351,[1]等级属性!$A$4:$A$203,0))*X351/10000)</f>
        <v>772</v>
      </c>
      <c r="T351" s="37">
        <f>INT(INDEX([1]等级属性!E$4:E$203,MATCH($AC351,[1]等级属性!$A$4:$A$203,0))*Y351/10000)</f>
        <v>202</v>
      </c>
      <c r="U351" s="37"/>
      <c r="V351" s="37">
        <f t="array" ref="V351">INDEX(单位特点规划!D$2:D$37,MATCH($A351,单位特点规划!$A$2:$A$37,0))</f>
        <v>2300</v>
      </c>
      <c r="W351" s="37">
        <f t="array" ref="W351">INDEX(单位特点规划!E$2:E$37,MATCH($A351,单位特点规划!$A$2:$A$37,0))</f>
        <v>3000</v>
      </c>
      <c r="X351" s="37">
        <f t="array" ref="X351">INDEX(单位特点规划!F$2:F$37,MATCH($A351,单位特点规划!$A$2:$A$37,0))</f>
        <v>7900</v>
      </c>
      <c r="Y351" s="37">
        <f t="array" ref="Y351">INDEX(单位特点规划!G$2:G$37,MATCH($A351,单位特点规划!$A$2:$A$37,0))</f>
        <v>9000</v>
      </c>
      <c r="Z351" s="37"/>
      <c r="AA351" s="37">
        <f t="shared" ref="AA351:AA356" si="355">1/1.69</f>
        <v>0.59171597633136097</v>
      </c>
      <c r="AB351" s="37">
        <f>INT(INDEX([3]进阶属性!$C$2:$C$19,MATCH(B351,[3]进阶属性!$A$2:$A$19,0))/2*AH351)</f>
        <v>1107</v>
      </c>
      <c r="AC351" s="37">
        <f t="shared" si="349"/>
        <v>45</v>
      </c>
      <c r="AD351" s="37">
        <f>INT((INDEX([3]标准单位!$J$2:$J$201,MATCH($AC351,[3]标准单位!$A$2:$A$201,0))*AE351)/(1-AE351))</f>
        <v>0</v>
      </c>
      <c r="AE351" s="37">
        <f t="shared" si="347"/>
        <v>0</v>
      </c>
      <c r="AF351" s="83">
        <f>AG351/AG$9</f>
        <v>0.49663095833442999</v>
      </c>
      <c r="AG351" s="37">
        <f t="shared" si="328"/>
        <v>179.7</v>
      </c>
      <c r="AH351" s="37">
        <f t="array" ref="AH351">INDEX([4]Sheet1!H$2:H$36,MATCH($H351,[4]Sheet1!$A$2:$A$36,0))</f>
        <v>2</v>
      </c>
      <c r="AI351">
        <f>INDEX([4]Sheet1!T$2:T$36,MATCH($H351,[4]Sheet1!$A$2:$A$36,0))</f>
        <v>0</v>
      </c>
      <c r="AJ351">
        <f>INDEX([4]Sheet1!U$2:U$36,MATCH($H351,[4]Sheet1!$A$2:$A$36,0))</f>
        <v>40</v>
      </c>
      <c r="AK351">
        <f>INDEX([4]Sheet1!V$2:V$36,MATCH($H351,[4]Sheet1!$A$2:$A$36,0))</f>
        <v>0</v>
      </c>
      <c r="AL351">
        <f>INDEX([4]Sheet1!W$2:W$36,MATCH($H351,[4]Sheet1!$A$2:$A$36,0))</f>
        <v>25</v>
      </c>
      <c r="AM351" s="2">
        <f>INDEX([4]Sheet1!N$2:N$36,MATCH($H351,[4]Sheet1!$A$2:$A$36,0))</f>
        <v>1200</v>
      </c>
      <c r="AN351" s="2" t="str">
        <f>INDEX([4]Sheet1!O$2:O$36,MATCH($H351,[4]Sheet1!$A$2:$A$36,0))</f>
        <v/>
      </c>
    </row>
    <row r="352" spans="1:40" ht="14.25">
      <c r="A352" s="67">
        <v>2009</v>
      </c>
      <c r="B352" s="73">
        <v>7</v>
      </c>
      <c r="C352" s="78" t="str">
        <f t="shared" si="320"/>
        <v>{10217,22},{22009,26}</v>
      </c>
      <c r="D352" s="78">
        <v>300000</v>
      </c>
      <c r="E352" s="79">
        <v>45</v>
      </c>
      <c r="F352" s="78" t="str">
        <f t="shared" ref="F352:F363" si="356">"{1,"&amp;INT(S352*P352)&amp;"},{2,"&amp;INT(Q352*P352)&amp;"},"&amp;IF(R352=0,"","{3,"&amp;INT(R352*P352)&amp;"},")&amp;"{6,"&amp;INT(T352*P352)&amp;"}"&amp;","&amp;"{41,3000}"</f>
        <v>{1,874},{2,84},{6,230},{41,3000}</v>
      </c>
      <c r="G352" s="78">
        <f t="shared" si="346"/>
        <v>1</v>
      </c>
      <c r="H352" s="67" t="s">
        <v>309</v>
      </c>
      <c r="I352" s="37">
        <f t="array" ref="I352">INDEX([1]英雄界面!$I$4:$I$41,MATCH(A352,[1]英雄界面!$A$4:$A$41,0))</f>
        <v>25</v>
      </c>
      <c r="J352" s="68">
        <f t="shared" si="351"/>
        <v>2</v>
      </c>
      <c r="K352" s="37">
        <f>CHOOSE(J352,INDEX([2]勋章!$I$7:$I$24,MATCH($B352,[2]勋章!$G$7:$G$24,0)),INDEX([2]勋章!$M$7:$M$24,MATCH($B352,[2]勋章!$G$7:$G$24,0)),INDEX([2]勋章!$P$7:$P$24,MATCH($B352,[2]勋章!$G$7:$G$24,0)),INDEX([2]勋章!$S$7:$S$24,MATCH($B352,[2]勋章!$G$7:$G$24,0)))</f>
        <v>10217</v>
      </c>
      <c r="L352" s="37">
        <f t="array" ref="L352">INDEX([2]图纸掉落!$H$4:$H$38,MATCH(H352,[2]图纸掉落!$G$4:$G$38,0))</f>
        <v>22009</v>
      </c>
      <c r="M352" s="37">
        <f t="shared" si="345"/>
        <v>22</v>
      </c>
      <c r="N352" s="37">
        <f t="shared" si="342"/>
        <v>26</v>
      </c>
      <c r="O352" s="47">
        <f>INDEX([1]英雄界面!$J$4:$J$41,MATCH(A352,[1]英雄界面!$A$4:$A$41,0))/2</f>
        <v>1.25</v>
      </c>
      <c r="P352" s="37">
        <f t="shared" si="343"/>
        <v>1</v>
      </c>
      <c r="Q352" s="37">
        <f>INT(INDEX([1]等级属性!B$4:B$203,MATCH($AC352,[1]等级属性!$A$4:$A$203,0))*V352/10000)</f>
        <v>84</v>
      </c>
      <c r="R352" s="37">
        <v>0</v>
      </c>
      <c r="S352" s="37">
        <f>INT(INDEX([1]等级属性!D$4:D$203,MATCH($AC352,[1]等级属性!$A$4:$A$203,0))*X352/10000)</f>
        <v>874</v>
      </c>
      <c r="T352" s="37">
        <f>INT(INDEX([1]等级属性!E$4:E$203,MATCH($AC352,[1]等级属性!$A$4:$A$203,0))*Y352/10000)</f>
        <v>230</v>
      </c>
      <c r="U352" s="37"/>
      <c r="V352" s="37">
        <f t="array" ref="V352">INDEX(单位特点规划!D$2:D$37,MATCH($A352,单位特点规划!$A$2:$A$37,0))</f>
        <v>2300</v>
      </c>
      <c r="W352" s="37">
        <f t="array" ref="W352">INDEX(单位特点规划!E$2:E$37,MATCH($A352,单位特点规划!$A$2:$A$37,0))</f>
        <v>3000</v>
      </c>
      <c r="X352" s="37">
        <f t="array" ref="X352">INDEX(单位特点规划!F$2:F$37,MATCH($A352,单位特点规划!$A$2:$A$37,0))</f>
        <v>7900</v>
      </c>
      <c r="Y352" s="37">
        <f t="array" ref="Y352">INDEX(单位特点规划!G$2:G$37,MATCH($A352,单位特点规划!$A$2:$A$37,0))</f>
        <v>9000</v>
      </c>
      <c r="Z352" s="37"/>
      <c r="AA352" s="37">
        <f t="shared" si="355"/>
        <v>0.59171597633136097</v>
      </c>
      <c r="AB352" s="37">
        <f>INT(INDEX([3]进阶属性!$C$2:$C$19,MATCH(B352,[3]进阶属性!$A$2:$A$19,0))/2*AH352)</f>
        <v>1437</v>
      </c>
      <c r="AC352" s="37">
        <f t="shared" si="349"/>
        <v>50</v>
      </c>
      <c r="AD352" s="37">
        <f>INT((INDEX([3]标准单位!$J$2:$J$201,MATCH($AC352,[3]标准单位!$A$2:$A$201,0))*AE352)/(1-AE352))</f>
        <v>0</v>
      </c>
      <c r="AE352" s="37">
        <f t="shared" si="347"/>
        <v>0</v>
      </c>
      <c r="AF352" s="83">
        <f>AG352/AG$10</f>
        <v>0.49716371413958199</v>
      </c>
      <c r="AG352" s="37">
        <f t="shared" si="328"/>
        <v>203.666666666667</v>
      </c>
      <c r="AH352" s="37">
        <f t="array" ref="AH352">INDEX([4]Sheet1!H$2:H$36,MATCH($H352,[4]Sheet1!$A$2:$A$36,0))</f>
        <v>2</v>
      </c>
      <c r="AI352">
        <f>INDEX([4]Sheet1!T$2:T$36,MATCH($H352,[4]Sheet1!$A$2:$A$36,0))</f>
        <v>0</v>
      </c>
      <c r="AJ352">
        <f>INDEX([4]Sheet1!U$2:U$36,MATCH($H352,[4]Sheet1!$A$2:$A$36,0))</f>
        <v>40</v>
      </c>
      <c r="AK352">
        <f>INDEX([4]Sheet1!V$2:V$36,MATCH($H352,[4]Sheet1!$A$2:$A$36,0))</f>
        <v>0</v>
      </c>
      <c r="AL352">
        <f>INDEX([4]Sheet1!W$2:W$36,MATCH($H352,[4]Sheet1!$A$2:$A$36,0))</f>
        <v>25</v>
      </c>
      <c r="AM352" s="2">
        <f>INDEX([4]Sheet1!N$2:N$36,MATCH($H352,[4]Sheet1!$A$2:$A$36,0))</f>
        <v>1200</v>
      </c>
      <c r="AN352" s="2" t="str">
        <f>INDEX([4]Sheet1!O$2:O$36,MATCH($H352,[4]Sheet1!$A$2:$A$36,0))</f>
        <v/>
      </c>
    </row>
    <row r="353" spans="1:40" ht="14.25">
      <c r="A353" s="67">
        <v>2009</v>
      </c>
      <c r="B353" s="73">
        <v>8</v>
      </c>
      <c r="C353" s="78" t="str">
        <f t="shared" si="320"/>
        <v>{10218,25},{22009,29}</v>
      </c>
      <c r="D353" s="78">
        <v>350000</v>
      </c>
      <c r="E353" s="79">
        <v>50</v>
      </c>
      <c r="F353" s="78" t="str">
        <f t="shared" si="356"/>
        <v>{1,1004},{2,97},{6,263},{41,3000}</v>
      </c>
      <c r="G353" s="78">
        <f t="shared" si="346"/>
        <v>1</v>
      </c>
      <c r="H353" s="67" t="s">
        <v>309</v>
      </c>
      <c r="I353" s="37">
        <f t="array" ref="I353">INDEX([1]英雄界面!$I$4:$I$41,MATCH(A353,[1]英雄界面!$A$4:$A$41,0))</f>
        <v>25</v>
      </c>
      <c r="J353" s="68">
        <f t="shared" si="351"/>
        <v>2</v>
      </c>
      <c r="K353" s="37">
        <f>CHOOSE(J353,INDEX([2]勋章!$I$7:$I$24,MATCH($B353,[2]勋章!$G$7:$G$24,0)),INDEX([2]勋章!$M$7:$M$24,MATCH($B353,[2]勋章!$G$7:$G$24,0)),INDEX([2]勋章!$P$7:$P$24,MATCH($B353,[2]勋章!$G$7:$G$24,0)),INDEX([2]勋章!$S$7:$S$24,MATCH($B353,[2]勋章!$G$7:$G$24,0)))</f>
        <v>10218</v>
      </c>
      <c r="L353" s="37">
        <f t="array" ref="L353">INDEX([2]图纸掉落!$H$4:$H$38,MATCH(H353,[2]图纸掉落!$G$4:$G$38,0))</f>
        <v>22009</v>
      </c>
      <c r="M353" s="37">
        <f t="shared" si="345"/>
        <v>25</v>
      </c>
      <c r="N353" s="37">
        <f t="shared" si="342"/>
        <v>29</v>
      </c>
      <c r="O353" s="47">
        <f>INDEX([1]英雄界面!$J$4:$J$41,MATCH(A353,[1]英雄界面!$A$4:$A$41,0))/2</f>
        <v>1.25</v>
      </c>
      <c r="P353" s="37">
        <f t="shared" si="343"/>
        <v>1</v>
      </c>
      <c r="Q353" s="37">
        <f>INT(INDEX([1]等级属性!B$4:B$203,MATCH($AC353,[1]等级属性!$A$4:$A$203,0))*V353/10000)</f>
        <v>97</v>
      </c>
      <c r="R353" s="37">
        <v>0</v>
      </c>
      <c r="S353" s="37">
        <f>INT(INDEX([1]等级属性!D$4:D$203,MATCH($AC353,[1]等级属性!$A$4:$A$203,0))*X353/10000)</f>
        <v>1004</v>
      </c>
      <c r="T353" s="37">
        <f>INT(INDEX([1]等级属性!E$4:E$203,MATCH($AC353,[1]等级属性!$A$4:$A$203,0))*Y353/10000)</f>
        <v>263</v>
      </c>
      <c r="U353" s="37"/>
      <c r="V353" s="37">
        <f t="array" ref="V353">INDEX(单位特点规划!D$2:D$37,MATCH($A353,单位特点规划!$A$2:$A$37,0))</f>
        <v>2300</v>
      </c>
      <c r="W353" s="37">
        <f t="array" ref="W353">INDEX(单位特点规划!E$2:E$37,MATCH($A353,单位特点规划!$A$2:$A$37,0))</f>
        <v>3000</v>
      </c>
      <c r="X353" s="37">
        <f t="array" ref="X353">INDEX(单位特点规划!F$2:F$37,MATCH($A353,单位特点规划!$A$2:$A$37,0))</f>
        <v>7900</v>
      </c>
      <c r="Y353" s="37">
        <f t="array" ref="Y353">INDEX(单位特点规划!G$2:G$37,MATCH($A353,单位特点规划!$A$2:$A$37,0))</f>
        <v>9000</v>
      </c>
      <c r="Z353" s="37"/>
      <c r="AA353" s="37">
        <f t="shared" si="355"/>
        <v>0.59171597633136097</v>
      </c>
      <c r="AB353" s="37">
        <f>INT(INDEX([3]进阶属性!$C$2:$C$19,MATCH(B353,[3]进阶属性!$A$2:$A$19,0))/2*AH353)</f>
        <v>1866</v>
      </c>
      <c r="AC353" s="37">
        <f t="shared" si="349"/>
        <v>55</v>
      </c>
      <c r="AD353" s="37">
        <f>INT((INDEX([3]标准单位!$J$2:$J$201,MATCH($AC353,[3]标准单位!$A$2:$A$201,0))*AE353)/(1-AE353))</f>
        <v>0</v>
      </c>
      <c r="AE353" s="37">
        <f t="shared" si="347"/>
        <v>0</v>
      </c>
      <c r="AF353" s="83">
        <f>AG353/AG$11</f>
        <v>0.49721300530085399</v>
      </c>
      <c r="AG353" s="37">
        <f t="shared" si="328"/>
        <v>234.05</v>
      </c>
      <c r="AH353" s="37">
        <f t="array" ref="AH353">INDEX([4]Sheet1!H$2:H$36,MATCH($H353,[4]Sheet1!$A$2:$A$36,0))</f>
        <v>2</v>
      </c>
      <c r="AI353">
        <f>INDEX([4]Sheet1!T$2:T$36,MATCH($H353,[4]Sheet1!$A$2:$A$36,0))</f>
        <v>0</v>
      </c>
      <c r="AJ353">
        <f>INDEX([4]Sheet1!U$2:U$36,MATCH($H353,[4]Sheet1!$A$2:$A$36,0))</f>
        <v>40</v>
      </c>
      <c r="AK353">
        <f>INDEX([4]Sheet1!V$2:V$36,MATCH($H353,[4]Sheet1!$A$2:$A$36,0))</f>
        <v>0</v>
      </c>
      <c r="AL353">
        <f>INDEX([4]Sheet1!W$2:W$36,MATCH($H353,[4]Sheet1!$A$2:$A$36,0))</f>
        <v>25</v>
      </c>
      <c r="AM353" s="2">
        <f>INDEX([4]Sheet1!N$2:N$36,MATCH($H353,[4]Sheet1!$A$2:$A$36,0))</f>
        <v>1200</v>
      </c>
      <c r="AN353" s="2" t="str">
        <f>INDEX([4]Sheet1!O$2:O$36,MATCH($H353,[4]Sheet1!$A$2:$A$36,0))</f>
        <v/>
      </c>
    </row>
    <row r="354" spans="1:40" ht="14.25">
      <c r="A354" s="67">
        <v>2009</v>
      </c>
      <c r="B354" s="73">
        <v>9</v>
      </c>
      <c r="C354" s="78" t="str">
        <f t="shared" si="320"/>
        <v>{10219,27},{22009,30}</v>
      </c>
      <c r="D354" s="78">
        <v>400000</v>
      </c>
      <c r="E354" s="79">
        <v>55</v>
      </c>
      <c r="F354" s="78" t="str">
        <f t="shared" si="356"/>
        <v>{1,1135},{2,110},{6,297},{41,3000}</v>
      </c>
      <c r="G354" s="78">
        <f t="shared" si="346"/>
        <v>1</v>
      </c>
      <c r="H354" s="67" t="s">
        <v>309</v>
      </c>
      <c r="I354" s="37">
        <f t="array" ref="I354">INDEX([1]英雄界面!$I$4:$I$41,MATCH(A354,[1]英雄界面!$A$4:$A$41,0))</f>
        <v>25</v>
      </c>
      <c r="J354" s="68">
        <f t="shared" si="351"/>
        <v>2</v>
      </c>
      <c r="K354" s="37">
        <f>CHOOSE(J354,INDEX([2]勋章!$I$7:$I$24,MATCH($B354,[2]勋章!$G$7:$G$24,0)),INDEX([2]勋章!$M$7:$M$24,MATCH($B354,[2]勋章!$G$7:$G$24,0)),INDEX([2]勋章!$P$7:$P$24,MATCH($B354,[2]勋章!$G$7:$G$24,0)),INDEX([2]勋章!$S$7:$S$24,MATCH($B354,[2]勋章!$G$7:$G$24,0)))</f>
        <v>10219</v>
      </c>
      <c r="L354" s="37">
        <f t="array" ref="L354">INDEX([2]图纸掉落!$H$4:$H$38,MATCH(H354,[2]图纸掉落!$G$4:$G$38,0))</f>
        <v>22009</v>
      </c>
      <c r="M354" s="37">
        <f t="shared" si="345"/>
        <v>27</v>
      </c>
      <c r="N354" s="37">
        <f t="shared" si="342"/>
        <v>30</v>
      </c>
      <c r="O354" s="47">
        <f>INDEX([1]英雄界面!$J$4:$J$41,MATCH(A354,[1]英雄界面!$A$4:$A$41,0))/2</f>
        <v>1.25</v>
      </c>
      <c r="P354" s="37">
        <f t="shared" si="343"/>
        <v>1</v>
      </c>
      <c r="Q354" s="37">
        <f>INT(INDEX([1]等级属性!B$4:B$203,MATCH($AC354,[1]等级属性!$A$4:$A$203,0))*V354/10000)</f>
        <v>110</v>
      </c>
      <c r="R354" s="37">
        <v>0</v>
      </c>
      <c r="S354" s="37">
        <f>INT(INDEX([1]等级属性!D$4:D$203,MATCH($AC354,[1]等级属性!$A$4:$A$203,0))*X354/10000)</f>
        <v>1135</v>
      </c>
      <c r="T354" s="37">
        <f>INT(INDEX([1]等级属性!E$4:E$203,MATCH($AC354,[1]等级属性!$A$4:$A$203,0))*Y354/10000)</f>
        <v>297</v>
      </c>
      <c r="U354" s="37"/>
      <c r="V354" s="37">
        <f t="array" ref="V354">INDEX(单位特点规划!D$2:D$37,MATCH($A354,单位特点规划!$A$2:$A$37,0))</f>
        <v>2300</v>
      </c>
      <c r="W354" s="37">
        <f t="array" ref="W354">INDEX(单位特点规划!E$2:E$37,MATCH($A354,单位特点规划!$A$2:$A$37,0))</f>
        <v>3000</v>
      </c>
      <c r="X354" s="37">
        <f t="array" ref="X354">INDEX(单位特点规划!F$2:F$37,MATCH($A354,单位特点规划!$A$2:$A$37,0))</f>
        <v>7900</v>
      </c>
      <c r="Y354" s="37">
        <f t="array" ref="Y354">INDEX(单位特点规划!G$2:G$37,MATCH($A354,单位特点规划!$A$2:$A$37,0))</f>
        <v>9000</v>
      </c>
      <c r="Z354" s="37"/>
      <c r="AA354" s="37">
        <f t="shared" si="355"/>
        <v>0.59171597633136097</v>
      </c>
      <c r="AB354" s="37">
        <f>INT(INDEX([3]进阶属性!$C$2:$C$19,MATCH(B354,[3]进阶属性!$A$2:$A$19,0))/2*AH354)</f>
        <v>2424</v>
      </c>
      <c r="AC354" s="37">
        <f t="shared" si="349"/>
        <v>60</v>
      </c>
      <c r="AD354" s="37">
        <f>INT((INDEX([3]标准单位!$J$2:$J$201,MATCH($AC354,[3]标准单位!$A$2:$A$201,0))*AE354)/(1-AE354))</f>
        <v>0</v>
      </c>
      <c r="AE354" s="37">
        <f t="shared" si="347"/>
        <v>0</v>
      </c>
      <c r="AF354" s="83">
        <f>AG354/AG$12</f>
        <v>0.49770340326089901</v>
      </c>
      <c r="AG354" s="37">
        <f t="shared" si="328"/>
        <v>264.7</v>
      </c>
      <c r="AH354" s="37">
        <f t="array" ref="AH354">INDEX([4]Sheet1!H$2:H$36,MATCH($H354,[4]Sheet1!$A$2:$A$36,0))</f>
        <v>2</v>
      </c>
      <c r="AI354">
        <f>INDEX([4]Sheet1!T$2:T$36,MATCH($H354,[4]Sheet1!$A$2:$A$36,0))</f>
        <v>0</v>
      </c>
      <c r="AJ354">
        <f>INDEX([4]Sheet1!U$2:U$36,MATCH($H354,[4]Sheet1!$A$2:$A$36,0))</f>
        <v>40</v>
      </c>
      <c r="AK354">
        <f>INDEX([4]Sheet1!V$2:V$36,MATCH($H354,[4]Sheet1!$A$2:$A$36,0))</f>
        <v>0</v>
      </c>
      <c r="AL354">
        <f>INDEX([4]Sheet1!W$2:W$36,MATCH($H354,[4]Sheet1!$A$2:$A$36,0))</f>
        <v>25</v>
      </c>
      <c r="AM354" s="2">
        <f>INDEX([4]Sheet1!N$2:N$36,MATCH($H354,[4]Sheet1!$A$2:$A$36,0))</f>
        <v>1200</v>
      </c>
      <c r="AN354" s="2" t="str">
        <f>INDEX([4]Sheet1!O$2:O$36,MATCH($H354,[4]Sheet1!$A$2:$A$36,0))</f>
        <v/>
      </c>
    </row>
    <row r="355" spans="1:40" ht="14.25">
      <c r="A355" s="67">
        <v>2009</v>
      </c>
      <c r="B355" s="73">
        <v>10</v>
      </c>
      <c r="C355" s="78" t="str">
        <f t="shared" si="320"/>
        <v>{10220,30},{22009,45}</v>
      </c>
      <c r="D355" s="78">
        <v>450000</v>
      </c>
      <c r="E355" s="79">
        <v>60</v>
      </c>
      <c r="F355" s="78" t="str">
        <f t="shared" si="356"/>
        <v>{1,1303},{2,126},{6,342},{41,3000}</v>
      </c>
      <c r="G355" s="78">
        <f t="shared" ref="G355:G364" si="357">1</f>
        <v>1</v>
      </c>
      <c r="H355" s="67" t="s">
        <v>309</v>
      </c>
      <c r="I355" s="37">
        <f t="array" ref="I355">INDEX([1]英雄界面!$I$4:$I$41,MATCH(A355,[1]英雄界面!$A$4:$A$41,0))</f>
        <v>25</v>
      </c>
      <c r="J355" s="68">
        <f t="shared" si="351"/>
        <v>2</v>
      </c>
      <c r="K355" s="37">
        <f>CHOOSE(J355,INDEX([2]勋章!$I$7:$I$24,MATCH($B355,[2]勋章!$G$7:$G$24,0)),INDEX([2]勋章!$M$7:$M$24,MATCH($B355,[2]勋章!$G$7:$G$24,0)),INDEX([2]勋章!$P$7:$P$24,MATCH($B355,[2]勋章!$G$7:$G$24,0)),INDEX([2]勋章!$S$7:$S$24,MATCH($B355,[2]勋章!$G$7:$G$24,0)))</f>
        <v>10220</v>
      </c>
      <c r="L355" s="37">
        <f t="array" ref="L355">INDEX([2]图纸掉落!$H$4:$H$38,MATCH(H355,[2]图纸掉落!$G$4:$G$38,0))</f>
        <v>22009</v>
      </c>
      <c r="M355" s="37">
        <f t="shared" si="345"/>
        <v>30</v>
      </c>
      <c r="N355" s="37">
        <f t="shared" si="342"/>
        <v>45</v>
      </c>
      <c r="O355" s="47">
        <f>INDEX([1]英雄界面!$J$4:$J$41,MATCH(A355,[1]英雄界面!$A$4:$A$41,0))/2</f>
        <v>1.25</v>
      </c>
      <c r="P355" s="37">
        <f t="shared" si="343"/>
        <v>1</v>
      </c>
      <c r="Q355" s="37">
        <f>INT(INDEX([1]等级属性!B$4:B$203,MATCH($AC355,[1]等级属性!$A$4:$A$203,0))*V355/10000)</f>
        <v>126</v>
      </c>
      <c r="R355" s="37">
        <v>0</v>
      </c>
      <c r="S355" s="37">
        <f>INT(INDEX([1]等级属性!D$4:D$203,MATCH($AC355,[1]等级属性!$A$4:$A$203,0))*X355/10000)</f>
        <v>1303</v>
      </c>
      <c r="T355" s="37">
        <f>INT(INDEX([1]等级属性!E$4:E$203,MATCH($AC355,[1]等级属性!$A$4:$A$203,0))*Y355/10000)</f>
        <v>342</v>
      </c>
      <c r="U355" s="37"/>
      <c r="V355" s="37">
        <f t="array" ref="V355">INDEX(单位特点规划!D$2:D$37,MATCH($A355,单位特点规划!$A$2:$A$37,0))</f>
        <v>2300</v>
      </c>
      <c r="W355" s="37">
        <f t="array" ref="W355">INDEX(单位特点规划!E$2:E$37,MATCH($A355,单位特点规划!$A$2:$A$37,0))</f>
        <v>3000</v>
      </c>
      <c r="X355" s="37">
        <f t="array" ref="X355">INDEX(单位特点规划!F$2:F$37,MATCH($A355,单位特点规划!$A$2:$A$37,0))</f>
        <v>7900</v>
      </c>
      <c r="Y355" s="37">
        <f t="array" ref="Y355">INDEX(单位特点规划!G$2:G$37,MATCH($A355,单位特点规划!$A$2:$A$37,0))</f>
        <v>9000</v>
      </c>
      <c r="Z355" s="37"/>
      <c r="AA355" s="37">
        <f t="shared" si="355"/>
        <v>0.59171597633136097</v>
      </c>
      <c r="AB355" s="37">
        <f>INT(INDEX([3]进阶属性!$C$2:$C$19,MATCH(B355,[3]进阶属性!$A$2:$A$19,0))/2*AH355)</f>
        <v>3150</v>
      </c>
      <c r="AC355" s="37">
        <f t="shared" si="349"/>
        <v>65</v>
      </c>
      <c r="AD355" s="37">
        <f>INT((INDEX([3]标准单位!$J$2:$J$201,MATCH($AC355,[3]标准单位!$A$2:$A$201,0))*AE355)/(1-AE355))</f>
        <v>0</v>
      </c>
      <c r="AE355" s="37">
        <f t="shared" ref="AE355:AE364" si="358">0</f>
        <v>0</v>
      </c>
      <c r="AF355" s="83">
        <f>AG355/AG$13</f>
        <v>0.49752454018821302</v>
      </c>
      <c r="AG355" s="37">
        <f t="shared" si="328"/>
        <v>303.86666666666702</v>
      </c>
      <c r="AH355" s="37">
        <f t="array" ref="AH355">INDEX([4]Sheet1!H$2:H$36,MATCH($H355,[4]Sheet1!$A$2:$A$36,0))</f>
        <v>2</v>
      </c>
      <c r="AI355">
        <f>INDEX([4]Sheet1!T$2:T$36,MATCH($H355,[4]Sheet1!$A$2:$A$36,0))</f>
        <v>0</v>
      </c>
      <c r="AJ355">
        <f>INDEX([4]Sheet1!U$2:U$36,MATCH($H355,[4]Sheet1!$A$2:$A$36,0))</f>
        <v>40</v>
      </c>
      <c r="AK355">
        <f>INDEX([4]Sheet1!V$2:V$36,MATCH($H355,[4]Sheet1!$A$2:$A$36,0))</f>
        <v>0</v>
      </c>
      <c r="AL355">
        <f>INDEX([4]Sheet1!W$2:W$36,MATCH($H355,[4]Sheet1!$A$2:$A$36,0))</f>
        <v>25</v>
      </c>
      <c r="AM355" s="2">
        <f>INDEX([4]Sheet1!N$2:N$36,MATCH($H355,[4]Sheet1!$A$2:$A$36,0))</f>
        <v>1200</v>
      </c>
      <c r="AN355" s="2" t="str">
        <f>INDEX([4]Sheet1!O$2:O$36,MATCH($H355,[4]Sheet1!$A$2:$A$36,0))</f>
        <v/>
      </c>
    </row>
    <row r="356" spans="1:40" ht="14.25">
      <c r="A356" s="67">
        <v>2009</v>
      </c>
      <c r="B356" s="73">
        <v>11</v>
      </c>
      <c r="C356" s="78" t="str">
        <f t="shared" si="320"/>
        <v>{10221,32},{22009,61}</v>
      </c>
      <c r="D356" s="78">
        <v>500000</v>
      </c>
      <c r="E356" s="79">
        <v>65</v>
      </c>
      <c r="F356" s="78" t="str">
        <f t="shared" si="356"/>
        <v>{1,1474},{2,143},{6,387},{41,3000}</v>
      </c>
      <c r="G356" s="78">
        <f t="shared" si="357"/>
        <v>1</v>
      </c>
      <c r="H356" s="67" t="s">
        <v>309</v>
      </c>
      <c r="I356" s="37">
        <f t="array" ref="I356">INDEX([1]英雄界面!$I$4:$I$41,MATCH(A356,[1]英雄界面!$A$4:$A$41,0))</f>
        <v>25</v>
      </c>
      <c r="J356" s="68">
        <f t="shared" si="351"/>
        <v>2</v>
      </c>
      <c r="K356" s="37">
        <f>CHOOSE(J356,INDEX([2]勋章!$I$7:$I$24,MATCH($B356,[2]勋章!$G$7:$G$24,0)),INDEX([2]勋章!$M$7:$M$24,MATCH($B356,[2]勋章!$G$7:$G$24,0)),INDEX([2]勋章!$P$7:$P$24,MATCH($B356,[2]勋章!$G$7:$G$24,0)),INDEX([2]勋章!$S$7:$S$24,MATCH($B356,[2]勋章!$G$7:$G$24,0)))</f>
        <v>10221</v>
      </c>
      <c r="L356" s="37">
        <f t="array" ref="L356">INDEX([2]图纸掉落!$H$4:$H$38,MATCH(H356,[2]图纸掉落!$G$4:$G$38,0))</f>
        <v>22009</v>
      </c>
      <c r="M356" s="37">
        <f t="shared" si="345"/>
        <v>32</v>
      </c>
      <c r="N356" s="37">
        <f t="shared" si="342"/>
        <v>61</v>
      </c>
      <c r="O356" s="47">
        <f>INDEX([1]英雄界面!$J$4:$J$41,MATCH(A356,[1]英雄界面!$A$4:$A$41,0))/2</f>
        <v>1.25</v>
      </c>
      <c r="P356" s="37">
        <f t="shared" si="343"/>
        <v>1</v>
      </c>
      <c r="Q356" s="37">
        <f>INT(INDEX([1]等级属性!B$4:B$203,MATCH($AC356,[1]等级属性!$A$4:$A$203,0))*V356/10000)</f>
        <v>143</v>
      </c>
      <c r="R356" s="37">
        <v>0</v>
      </c>
      <c r="S356" s="37">
        <f>INT(INDEX([1]等级属性!D$4:D$203,MATCH($AC356,[1]等级属性!$A$4:$A$203,0))*X356/10000)</f>
        <v>1474</v>
      </c>
      <c r="T356" s="37">
        <f>INT(INDEX([1]等级属性!E$4:E$203,MATCH($AC356,[1]等级属性!$A$4:$A$203,0))*Y356/10000)</f>
        <v>387</v>
      </c>
      <c r="U356" s="37"/>
      <c r="V356" s="37">
        <f t="array" ref="V356">INDEX(单位特点规划!D$2:D$37,MATCH($A356,单位特点规划!$A$2:$A$37,0))</f>
        <v>2300</v>
      </c>
      <c r="W356" s="37">
        <f t="array" ref="W356">INDEX(单位特点规划!E$2:E$37,MATCH($A356,单位特点规划!$A$2:$A$37,0))</f>
        <v>3000</v>
      </c>
      <c r="X356" s="37">
        <f t="array" ref="X356">INDEX(单位特点规划!F$2:F$37,MATCH($A356,单位特点规划!$A$2:$A$37,0))</f>
        <v>7900</v>
      </c>
      <c r="Y356" s="37">
        <f t="array" ref="Y356">INDEX(单位特点规划!G$2:G$37,MATCH($A356,单位特点规划!$A$2:$A$37,0))</f>
        <v>9000</v>
      </c>
      <c r="Z356" s="37"/>
      <c r="AA356" s="37">
        <f t="shared" si="355"/>
        <v>0.59171597633136097</v>
      </c>
      <c r="AB356" s="37">
        <f>INT(INDEX([3]进阶属性!$C$2:$C$19,MATCH(B356,[3]进阶属性!$A$2:$A$19,0))/2*AH356)</f>
        <v>4095</v>
      </c>
      <c r="AC356" s="37">
        <f t="shared" si="349"/>
        <v>70</v>
      </c>
      <c r="AD356" s="37">
        <f>INT((INDEX([3]标准单位!$J$2:$J$201,MATCH($AC356,[3]标准单位!$A$2:$A$201,0))*AE356)/(1-AE356))</f>
        <v>0</v>
      </c>
      <c r="AE356" s="37">
        <f t="shared" si="358"/>
        <v>0</v>
      </c>
      <c r="AF356" s="83">
        <f>AG356/AG$14</f>
        <v>0.49795590546838397</v>
      </c>
      <c r="AG356" s="37">
        <f t="shared" si="328"/>
        <v>343.95</v>
      </c>
      <c r="AH356" s="37">
        <f t="array" ref="AH356">INDEX([4]Sheet1!H$2:H$36,MATCH($H356,[4]Sheet1!$A$2:$A$36,0))</f>
        <v>2</v>
      </c>
      <c r="AI356">
        <f>INDEX([4]Sheet1!T$2:T$36,MATCH($H356,[4]Sheet1!$A$2:$A$36,0))</f>
        <v>0</v>
      </c>
      <c r="AJ356">
        <f>INDEX([4]Sheet1!U$2:U$36,MATCH($H356,[4]Sheet1!$A$2:$A$36,0))</f>
        <v>40</v>
      </c>
      <c r="AK356">
        <f>INDEX([4]Sheet1!V$2:V$36,MATCH($H356,[4]Sheet1!$A$2:$A$36,0))</f>
        <v>0</v>
      </c>
      <c r="AL356">
        <f>INDEX([4]Sheet1!W$2:W$36,MATCH($H356,[4]Sheet1!$A$2:$A$36,0))</f>
        <v>25</v>
      </c>
      <c r="AM356" s="2">
        <f>INDEX([4]Sheet1!N$2:N$36,MATCH($H356,[4]Sheet1!$A$2:$A$36,0))</f>
        <v>1200</v>
      </c>
      <c r="AN356" s="2" t="str">
        <f>INDEX([4]Sheet1!O$2:O$36,MATCH($H356,[4]Sheet1!$A$2:$A$36,0))</f>
        <v/>
      </c>
    </row>
    <row r="357" spans="1:40" ht="14.25">
      <c r="A357" s="67">
        <v>2009</v>
      </c>
      <c r="B357" s="73">
        <v>12</v>
      </c>
      <c r="C357" s="78" t="str">
        <f t="shared" si="320"/>
        <v>{10222,35},{22009,66}</v>
      </c>
      <c r="D357" s="78">
        <v>550000</v>
      </c>
      <c r="E357" s="79">
        <v>70</v>
      </c>
      <c r="F357" s="78" t="str">
        <f t="shared" si="356"/>
        <v>{1,1694},{2,164},{6,445},{41,3000}</v>
      </c>
      <c r="G357" s="78">
        <f t="shared" si="357"/>
        <v>1</v>
      </c>
      <c r="H357" s="67" t="s">
        <v>309</v>
      </c>
      <c r="I357" s="37">
        <f t="array" ref="I357">INDEX([1]英雄界面!$I$4:$I$41,MATCH(A357,[1]英雄界面!$A$4:$A$41,0))</f>
        <v>25</v>
      </c>
      <c r="J357" s="68">
        <f t="shared" si="351"/>
        <v>2</v>
      </c>
      <c r="K357" s="37">
        <f>CHOOSE(J357,INDEX([2]勋章!$I$7:$I$24,MATCH($B357,[2]勋章!$G$7:$G$24,0)),INDEX([2]勋章!$M$7:$M$24,MATCH($B357,[2]勋章!$G$7:$G$24,0)),INDEX([2]勋章!$P$7:$P$24,MATCH($B357,[2]勋章!$G$7:$G$24,0)),INDEX([2]勋章!$S$7:$S$24,MATCH($B357,[2]勋章!$G$7:$G$24,0)))</f>
        <v>10222</v>
      </c>
      <c r="L357" s="37">
        <f t="array" ref="L357">INDEX([2]图纸掉落!$H$4:$H$38,MATCH(H357,[2]图纸掉落!$G$4:$G$38,0))</f>
        <v>22009</v>
      </c>
      <c r="M357" s="37">
        <f t="shared" si="345"/>
        <v>35</v>
      </c>
      <c r="N357" s="37">
        <f t="shared" si="342"/>
        <v>66</v>
      </c>
      <c r="O357" s="47">
        <f>INDEX([1]英雄界面!$J$4:$J$41,MATCH(A357,[1]英雄界面!$A$4:$A$41,0))/2</f>
        <v>1.25</v>
      </c>
      <c r="P357" s="37">
        <f t="shared" si="343"/>
        <v>1</v>
      </c>
      <c r="Q357" s="37">
        <f>INT(INDEX([1]等级属性!B$4:B$203,MATCH($AC357,[1]等级属性!$A$4:$A$203,0))*V357/10000)</f>
        <v>164</v>
      </c>
      <c r="R357" s="37">
        <v>0</v>
      </c>
      <c r="S357" s="37">
        <f>INT(INDEX([1]等级属性!D$4:D$203,MATCH($AC357,[1]等级属性!$A$4:$A$203,0))*X357/10000)</f>
        <v>1694</v>
      </c>
      <c r="T357" s="37">
        <f>INT(INDEX([1]等级属性!E$4:E$203,MATCH($AC357,[1]等级属性!$A$4:$A$203,0))*Y357/10000)</f>
        <v>445</v>
      </c>
      <c r="U357" s="37"/>
      <c r="V357" s="37">
        <f t="array" ref="V357">INDEX(单位特点规划!D$2:D$37,MATCH($A357,单位特点规划!$A$2:$A$37,0))</f>
        <v>2300</v>
      </c>
      <c r="W357" s="37">
        <f t="array" ref="W357">INDEX(单位特点规划!E$2:E$37,MATCH($A357,单位特点规划!$A$2:$A$37,0))</f>
        <v>3000</v>
      </c>
      <c r="X357" s="37">
        <f t="array" ref="X357">INDEX(单位特点规划!F$2:F$37,MATCH($A357,单位特点规划!$A$2:$A$37,0))</f>
        <v>7900</v>
      </c>
      <c r="Y357" s="37">
        <f t="array" ref="Y357">INDEX(单位特点规划!G$2:G$37,MATCH($A357,单位特点规划!$A$2:$A$37,0))</f>
        <v>9000</v>
      </c>
      <c r="Z357" s="37"/>
      <c r="AA357" s="37">
        <f t="shared" ref="AA357" si="359">1/1.69</f>
        <v>0.59171597633136097</v>
      </c>
      <c r="AB357" s="37">
        <f>INT(INDEX([3]进阶属性!$C$2:$C$19,MATCH(B357,[3]进阶属性!$A$2:$A$19,0))/2*AH357)</f>
        <v>5322</v>
      </c>
      <c r="AC357" s="37">
        <f t="shared" si="349"/>
        <v>75</v>
      </c>
      <c r="AD357" s="37">
        <f>INT((INDEX([3]标准单位!$J$2:$J$201,MATCH($AC357,[3]标准单位!$A$2:$A$201,0))*AE357)/(1-AE357))</f>
        <v>0</v>
      </c>
      <c r="AE357" s="37">
        <f t="shared" si="358"/>
        <v>0</v>
      </c>
      <c r="AF357" s="83">
        <f>AG357/AG$15</f>
        <v>0.49778057704996698</v>
      </c>
      <c r="AG357" s="37">
        <f t="shared" si="328"/>
        <v>395.16666666666703</v>
      </c>
      <c r="AH357" s="37">
        <f t="array" ref="AH357">INDEX([4]Sheet1!H$2:H$36,MATCH($H357,[4]Sheet1!$A$2:$A$36,0))</f>
        <v>2</v>
      </c>
      <c r="AI357">
        <f>INDEX([4]Sheet1!T$2:T$36,MATCH($H357,[4]Sheet1!$A$2:$A$36,0))</f>
        <v>0</v>
      </c>
      <c r="AJ357">
        <f>INDEX([4]Sheet1!U$2:U$36,MATCH($H357,[4]Sheet1!$A$2:$A$36,0))</f>
        <v>40</v>
      </c>
      <c r="AK357">
        <f>INDEX([4]Sheet1!V$2:V$36,MATCH($H357,[4]Sheet1!$A$2:$A$36,0))</f>
        <v>0</v>
      </c>
      <c r="AL357">
        <f>INDEX([4]Sheet1!W$2:W$36,MATCH($H357,[4]Sheet1!$A$2:$A$36,0))</f>
        <v>25</v>
      </c>
      <c r="AM357" s="2">
        <f>INDEX([4]Sheet1!N$2:N$36,MATCH($H357,[4]Sheet1!$A$2:$A$36,0))</f>
        <v>1200</v>
      </c>
      <c r="AN357" s="2" t="str">
        <f>INDEX([4]Sheet1!O$2:O$36,MATCH($H357,[4]Sheet1!$A$2:$A$36,0))</f>
        <v/>
      </c>
    </row>
    <row r="358" spans="1:40" ht="14.25">
      <c r="A358" s="67">
        <v>2009</v>
      </c>
      <c r="B358" s="73">
        <v>13</v>
      </c>
      <c r="C358" s="78" t="str">
        <f t="shared" si="320"/>
        <v>{10223,37},{22009,70}</v>
      </c>
      <c r="D358" s="78">
        <v>600000</v>
      </c>
      <c r="E358" s="79">
        <v>75</v>
      </c>
      <c r="F358" s="78" t="str">
        <f t="shared" si="356"/>
        <v>{1,1914},{2,185},{6,504},{41,3000}</v>
      </c>
      <c r="G358" s="78">
        <f t="shared" si="357"/>
        <v>1</v>
      </c>
      <c r="H358" s="67" t="s">
        <v>309</v>
      </c>
      <c r="I358" s="37">
        <f t="array" ref="I358">INDEX([1]英雄界面!$I$4:$I$41,MATCH(A358,[1]英雄界面!$A$4:$A$41,0))</f>
        <v>25</v>
      </c>
      <c r="J358" s="68">
        <f t="shared" ref="J358:J367" si="360">2</f>
        <v>2</v>
      </c>
      <c r="K358" s="37">
        <f>CHOOSE(J358,INDEX([2]勋章!$I$7:$I$24,MATCH($B358,[2]勋章!$G$7:$G$24,0)),INDEX([2]勋章!$M$7:$M$24,MATCH($B358,[2]勋章!$G$7:$G$24,0)),INDEX([2]勋章!$P$7:$P$24,MATCH($B358,[2]勋章!$G$7:$G$24,0)),INDEX([2]勋章!$S$7:$S$24,MATCH($B358,[2]勋章!$G$7:$G$24,0)))</f>
        <v>10223</v>
      </c>
      <c r="L358" s="37">
        <f t="array" ref="L358">INDEX([2]图纸掉落!$H$4:$H$38,MATCH(H358,[2]图纸掉落!$G$4:$G$38,0))</f>
        <v>22009</v>
      </c>
      <c r="M358" s="37">
        <f t="shared" si="345"/>
        <v>37</v>
      </c>
      <c r="N358" s="37">
        <f t="shared" si="342"/>
        <v>70</v>
      </c>
      <c r="O358" s="47">
        <f>INDEX([1]英雄界面!$J$4:$J$41,MATCH(A358,[1]英雄界面!$A$4:$A$41,0))/2</f>
        <v>1.25</v>
      </c>
      <c r="P358" s="37">
        <f t="shared" si="343"/>
        <v>1</v>
      </c>
      <c r="Q358" s="37">
        <f>INT(INDEX([1]等级属性!B$4:B$203,MATCH($AC358,[1]等级属性!$A$4:$A$203,0))*V358/10000)</f>
        <v>185</v>
      </c>
      <c r="R358" s="37">
        <v>0</v>
      </c>
      <c r="S358" s="37">
        <f>INT(INDEX([1]等级属性!D$4:D$203,MATCH($AC358,[1]等级属性!$A$4:$A$203,0))*X358/10000)</f>
        <v>1914</v>
      </c>
      <c r="T358" s="37">
        <f>INT(INDEX([1]等级属性!E$4:E$203,MATCH($AC358,[1]等级属性!$A$4:$A$203,0))*Y358/10000)</f>
        <v>504</v>
      </c>
      <c r="U358" s="37"/>
      <c r="V358" s="37">
        <f t="array" ref="V358">INDEX(单位特点规划!D$2:D$37,MATCH($A358,单位特点规划!$A$2:$A$37,0))</f>
        <v>2300</v>
      </c>
      <c r="W358" s="37">
        <f t="array" ref="W358">INDEX(单位特点规划!E$2:E$37,MATCH($A358,单位特点规划!$A$2:$A$37,0))</f>
        <v>3000</v>
      </c>
      <c r="X358" s="37">
        <f t="array" ref="X358">INDEX(单位特点规划!F$2:F$37,MATCH($A358,单位特点规划!$A$2:$A$37,0))</f>
        <v>7900</v>
      </c>
      <c r="Y358" s="37">
        <f t="array" ref="Y358">INDEX(单位特点规划!G$2:G$37,MATCH($A358,单位特点规划!$A$2:$A$37,0))</f>
        <v>9000</v>
      </c>
      <c r="Z358" s="37"/>
      <c r="AA358" s="37">
        <f t="shared" ref="AA358" si="361">1/1.69</f>
        <v>0.59171597633136097</v>
      </c>
      <c r="AB358" s="37">
        <f>INT(INDEX([3]进阶属性!$C$2:$C$19,MATCH(B358,[3]进阶属性!$A$2:$A$19,0))/2*AH358)</f>
        <v>6918</v>
      </c>
      <c r="AC358" s="37">
        <f t="shared" si="349"/>
        <v>80</v>
      </c>
      <c r="AD358" s="37">
        <f>INT((INDEX([3]标准单位!$J$2:$J$201,MATCH($AC358,[3]标准单位!$A$2:$A$201,0))*AE358)/(1-AE358))</f>
        <v>0</v>
      </c>
      <c r="AE358" s="37">
        <f t="shared" si="358"/>
        <v>0</v>
      </c>
      <c r="AF358" s="83">
        <f>AG358/AG$16</f>
        <v>0.49752462113172302</v>
      </c>
      <c r="AG358" s="37">
        <f t="shared" ref="AG358" si="362">(Q358/AM358*1000+IF(AN358&lt;&gt;"",R358/AN358*1000,0)+S358/3+T358/5)/AH358</f>
        <v>446.48333333333301</v>
      </c>
      <c r="AH358" s="37">
        <f t="array" ref="AH358">INDEX([4]Sheet1!H$2:H$36,MATCH($H358,[4]Sheet1!$A$2:$A$36,0))</f>
        <v>2</v>
      </c>
      <c r="AI358">
        <f>INDEX([4]Sheet1!T$2:T$36,MATCH($H358,[4]Sheet1!$A$2:$A$36,0))</f>
        <v>0</v>
      </c>
      <c r="AJ358">
        <f>INDEX([4]Sheet1!U$2:U$36,MATCH($H358,[4]Sheet1!$A$2:$A$36,0))</f>
        <v>40</v>
      </c>
      <c r="AK358">
        <f>INDEX([4]Sheet1!V$2:V$36,MATCH($H358,[4]Sheet1!$A$2:$A$36,0))</f>
        <v>0</v>
      </c>
      <c r="AL358">
        <f>INDEX([4]Sheet1!W$2:W$36,MATCH($H358,[4]Sheet1!$A$2:$A$36,0))</f>
        <v>25</v>
      </c>
      <c r="AM358" s="2">
        <f>INDEX([4]Sheet1!N$2:N$36,MATCH($H358,[4]Sheet1!$A$2:$A$36,0))</f>
        <v>1200</v>
      </c>
      <c r="AN358" s="2" t="str">
        <f>INDEX([4]Sheet1!O$2:O$36,MATCH($H358,[4]Sheet1!$A$2:$A$36,0))</f>
        <v/>
      </c>
    </row>
    <row r="359" spans="1:40" ht="14.25">
      <c r="A359" s="67">
        <v>2009</v>
      </c>
      <c r="B359" s="73">
        <v>14</v>
      </c>
      <c r="C359" s="78" t="str">
        <f t="shared" si="320"/>
        <v>{10224,40},{22009,91}</v>
      </c>
      <c r="D359" s="78">
        <v>650000</v>
      </c>
      <c r="E359" s="79">
        <v>80</v>
      </c>
      <c r="F359" s="78" t="str">
        <f t="shared" si="356"/>
        <v>{1,2201},{2,213},{6,578},{41,3000}</v>
      </c>
      <c r="G359" s="78">
        <f t="shared" si="357"/>
        <v>1</v>
      </c>
      <c r="H359" s="67" t="s">
        <v>309</v>
      </c>
      <c r="I359" s="37">
        <f t="array" ref="I359">INDEX([1]英雄界面!$I$4:$I$41,MATCH(A359,[1]英雄界面!$A$4:$A$41,0))</f>
        <v>25</v>
      </c>
      <c r="J359" s="68">
        <f t="shared" si="360"/>
        <v>2</v>
      </c>
      <c r="K359" s="37">
        <f>CHOOSE(J359,INDEX([2]勋章!$I$7:$I$24,MATCH($B359,[2]勋章!$G$7:$G$24,0)),INDEX([2]勋章!$M$7:$M$24,MATCH($B359,[2]勋章!$G$7:$G$24,0)),INDEX([2]勋章!$P$7:$P$24,MATCH($B359,[2]勋章!$G$7:$G$24,0)),INDEX([2]勋章!$S$7:$S$24,MATCH($B359,[2]勋章!$G$7:$G$24,0)))</f>
        <v>10224</v>
      </c>
      <c r="L359" s="37">
        <f t="array" ref="L359">INDEX([2]图纸掉落!$H$4:$H$38,MATCH(H359,[2]图纸掉落!$G$4:$G$38,0))</f>
        <v>22009</v>
      </c>
      <c r="M359" s="37">
        <f t="shared" si="345"/>
        <v>40</v>
      </c>
      <c r="N359" s="37">
        <f t="shared" si="342"/>
        <v>91</v>
      </c>
      <c r="O359" s="47">
        <f>INDEX([1]英雄界面!$J$4:$J$41,MATCH(A359,[1]英雄界面!$A$4:$A$41,0))/2</f>
        <v>1.25</v>
      </c>
      <c r="P359" s="37">
        <f t="shared" si="343"/>
        <v>1</v>
      </c>
      <c r="Q359" s="37">
        <f>INT(INDEX([1]等级属性!B$4:B$203,MATCH($AC359,[1]等级属性!$A$4:$A$203,0))*V359/10000)</f>
        <v>213</v>
      </c>
      <c r="R359" s="37">
        <v>0</v>
      </c>
      <c r="S359" s="37">
        <f>INT(INDEX([1]等级属性!D$4:D$203,MATCH($AC359,[1]等级属性!$A$4:$A$203,0))*X359/10000)</f>
        <v>2201</v>
      </c>
      <c r="T359" s="37">
        <f>INT(INDEX([1]等级属性!E$4:E$203,MATCH($AC359,[1]等级属性!$A$4:$A$203,0))*Y359/10000)</f>
        <v>578</v>
      </c>
      <c r="U359" s="37"/>
      <c r="V359" s="37">
        <f t="array" ref="V359">INDEX(单位特点规划!D$2:D$37,MATCH($A359,单位特点规划!$A$2:$A$37,0))</f>
        <v>2300</v>
      </c>
      <c r="W359" s="37">
        <f t="array" ref="W359">INDEX(单位特点规划!E$2:E$37,MATCH($A359,单位特点规划!$A$2:$A$37,0))</f>
        <v>3000</v>
      </c>
      <c r="X359" s="37">
        <f t="array" ref="X359">INDEX(单位特点规划!F$2:F$37,MATCH($A359,单位特点规划!$A$2:$A$37,0))</f>
        <v>7900</v>
      </c>
      <c r="Y359" s="37">
        <f t="array" ref="Y359">INDEX(单位特点规划!G$2:G$37,MATCH($A359,单位特点规划!$A$2:$A$37,0))</f>
        <v>9000</v>
      </c>
      <c r="Z359" s="37"/>
      <c r="AA359" s="37">
        <f t="shared" ref="AA359" si="363">1/1.69</f>
        <v>0.59171597633136097</v>
      </c>
      <c r="AB359" s="37">
        <f>INT(INDEX([3]进阶属性!$C$2:$C$19,MATCH(B359,[3]进阶属性!$A$2:$A$19,0))/2*AH359)</f>
        <v>8991</v>
      </c>
      <c r="AC359" s="37">
        <f t="shared" si="349"/>
        <v>85</v>
      </c>
      <c r="AD359" s="37">
        <f>INT((INDEX([3]标准单位!$J$2:$J$201,MATCH($AC359,[3]标准单位!$A$2:$A$201,0))*AE359)/(1-AE359))</f>
        <v>0</v>
      </c>
      <c r="AE359" s="37">
        <f t="shared" si="358"/>
        <v>0</v>
      </c>
      <c r="AF359" s="83">
        <f>AG359/AG$17</f>
        <v>0.49763898377061</v>
      </c>
      <c r="AG359" s="37">
        <f t="shared" ref="AG359" si="364">(Q359/AM359*1000+IF(AN359&lt;&gt;"",R359/AN359*1000,0)+S359/3+T359/5)/AH359</f>
        <v>513.38333333333298</v>
      </c>
      <c r="AH359" s="37">
        <f t="array" ref="AH359">INDEX([4]Sheet1!H$2:H$36,MATCH($H359,[4]Sheet1!$A$2:$A$36,0))</f>
        <v>2</v>
      </c>
      <c r="AI359">
        <f>INDEX([4]Sheet1!T$2:T$36,MATCH($H359,[4]Sheet1!$A$2:$A$36,0))</f>
        <v>0</v>
      </c>
      <c r="AJ359">
        <f>INDEX([4]Sheet1!U$2:U$36,MATCH($H359,[4]Sheet1!$A$2:$A$36,0))</f>
        <v>40</v>
      </c>
      <c r="AK359">
        <f>INDEX([4]Sheet1!V$2:V$36,MATCH($H359,[4]Sheet1!$A$2:$A$36,0))</f>
        <v>0</v>
      </c>
      <c r="AL359">
        <f>INDEX([4]Sheet1!W$2:W$36,MATCH($H359,[4]Sheet1!$A$2:$A$36,0))</f>
        <v>25</v>
      </c>
      <c r="AM359" s="2">
        <f>INDEX([4]Sheet1!N$2:N$36,MATCH($H359,[4]Sheet1!$A$2:$A$36,0))</f>
        <v>1200</v>
      </c>
      <c r="AN359" s="2" t="str">
        <f>INDEX([4]Sheet1!O$2:O$36,MATCH($H359,[4]Sheet1!$A$2:$A$36,0))</f>
        <v/>
      </c>
    </row>
    <row r="360" spans="1:40" ht="14.25">
      <c r="A360" s="67">
        <v>2009</v>
      </c>
      <c r="B360" s="73">
        <v>15</v>
      </c>
      <c r="C360" s="78" t="str">
        <f t="shared" si="320"/>
        <v>{10225,42},{22009,95}</v>
      </c>
      <c r="D360" s="78">
        <v>700000</v>
      </c>
      <c r="E360" s="79">
        <v>85</v>
      </c>
      <c r="F360" s="78" t="str">
        <f t="shared" si="356"/>
        <v>{1,2488},{2,241},{6,656},{41,3000}</v>
      </c>
      <c r="G360" s="78">
        <f t="shared" si="357"/>
        <v>1</v>
      </c>
      <c r="H360" s="67" t="s">
        <v>309</v>
      </c>
      <c r="I360" s="37">
        <f t="array" ref="I360">INDEX([1]英雄界面!$I$4:$I$41,MATCH(A360,[1]英雄界面!$A$4:$A$41,0))</f>
        <v>25</v>
      </c>
      <c r="J360" s="68">
        <f t="shared" si="360"/>
        <v>2</v>
      </c>
      <c r="K360" s="37">
        <f>CHOOSE(J360,INDEX([2]勋章!$I$7:$I$24,MATCH($B360,[2]勋章!$G$7:$G$24,0)),INDEX([2]勋章!$M$7:$M$24,MATCH($B360,[2]勋章!$G$7:$G$24,0)),INDEX([2]勋章!$P$7:$P$24,MATCH($B360,[2]勋章!$G$7:$G$24,0)),INDEX([2]勋章!$S$7:$S$24,MATCH($B360,[2]勋章!$G$7:$G$24,0)))</f>
        <v>10225</v>
      </c>
      <c r="L360" s="37">
        <f t="array" ref="L360">INDEX([2]图纸掉落!$H$4:$H$38,MATCH(H360,[2]图纸掉落!$G$4:$G$38,0))</f>
        <v>22009</v>
      </c>
      <c r="M360" s="37">
        <f t="shared" si="345"/>
        <v>42</v>
      </c>
      <c r="N360" s="37">
        <f t="shared" si="342"/>
        <v>95</v>
      </c>
      <c r="O360" s="47">
        <f>INDEX([1]英雄界面!$J$4:$J$41,MATCH(A360,[1]英雄界面!$A$4:$A$41,0))/2</f>
        <v>1.25</v>
      </c>
      <c r="P360" s="37">
        <f t="shared" si="343"/>
        <v>1</v>
      </c>
      <c r="Q360" s="37">
        <f>INT(INDEX([1]等级属性!B$4:B$203,MATCH($AC360,[1]等级属性!$A$4:$A$203,0))*V360/10000)</f>
        <v>241</v>
      </c>
      <c r="R360" s="37">
        <v>0</v>
      </c>
      <c r="S360" s="37">
        <f>INT(INDEX([1]等级属性!D$4:D$203,MATCH($AC360,[1]等级属性!$A$4:$A$203,0))*X360/10000)</f>
        <v>2488</v>
      </c>
      <c r="T360" s="37">
        <f>INT(INDEX([1]等级属性!E$4:E$203,MATCH($AC360,[1]等级属性!$A$4:$A$203,0))*Y360/10000)</f>
        <v>656</v>
      </c>
      <c r="U360" s="37"/>
      <c r="V360" s="37">
        <f t="array" ref="V360">INDEX(单位特点规划!D$2:D$37,MATCH($A360,单位特点规划!$A$2:$A$37,0))</f>
        <v>2300</v>
      </c>
      <c r="W360" s="37">
        <f t="array" ref="W360">INDEX(单位特点规划!E$2:E$37,MATCH($A360,单位特点规划!$A$2:$A$37,0))</f>
        <v>3000</v>
      </c>
      <c r="X360" s="37">
        <f t="array" ref="X360">INDEX(单位特点规划!F$2:F$37,MATCH($A360,单位特点规划!$A$2:$A$37,0))</f>
        <v>7900</v>
      </c>
      <c r="Y360" s="37">
        <f t="array" ref="Y360">INDEX(单位特点规划!G$2:G$37,MATCH($A360,单位特点规划!$A$2:$A$37,0))</f>
        <v>9000</v>
      </c>
      <c r="Z360" s="37"/>
      <c r="AA360" s="37">
        <f t="shared" ref="AA360" si="365">1/1.69</f>
        <v>0.59171597633136097</v>
      </c>
      <c r="AB360" s="37">
        <f>INT(INDEX([3]进阶属性!$C$2:$C$19,MATCH(B360,[3]进阶属性!$A$2:$A$19,0))/2*AH360)</f>
        <v>11688</v>
      </c>
      <c r="AC360" s="37">
        <f t="shared" si="349"/>
        <v>90</v>
      </c>
      <c r="AD360" s="37">
        <f>INT((INDEX([3]标准单位!$J$2:$J$201,MATCH($AC360,[3]标准单位!$A$2:$A$201,0))*AE360)/(1-AE360))</f>
        <v>0</v>
      </c>
      <c r="AE360" s="37">
        <f t="shared" si="358"/>
        <v>0</v>
      </c>
      <c r="AF360" s="83">
        <f>AG360/AG$18</f>
        <v>0.49781391095616401</v>
      </c>
      <c r="AG360" s="37">
        <f t="shared" ref="AG360:AG388" si="366">(Q360/AM360*1000+IF(AN360&lt;&gt;"",R360/AN360*1000,0)+S360/3+T360/5)/AH360</f>
        <v>580.68333333333305</v>
      </c>
      <c r="AH360" s="37">
        <f t="array" ref="AH360">INDEX([4]Sheet1!H$2:H$36,MATCH($H360,[4]Sheet1!$A$2:$A$36,0))</f>
        <v>2</v>
      </c>
      <c r="AI360">
        <f>INDEX([4]Sheet1!T$2:T$36,MATCH($H360,[4]Sheet1!$A$2:$A$36,0))</f>
        <v>0</v>
      </c>
      <c r="AJ360">
        <f>INDEX([4]Sheet1!U$2:U$36,MATCH($H360,[4]Sheet1!$A$2:$A$36,0))</f>
        <v>40</v>
      </c>
      <c r="AK360">
        <f>INDEX([4]Sheet1!V$2:V$36,MATCH($H360,[4]Sheet1!$A$2:$A$36,0))</f>
        <v>0</v>
      </c>
      <c r="AL360">
        <f>INDEX([4]Sheet1!W$2:W$36,MATCH($H360,[4]Sheet1!$A$2:$A$36,0))</f>
        <v>25</v>
      </c>
      <c r="AM360" s="2">
        <f>INDEX([4]Sheet1!N$2:N$36,MATCH($H360,[4]Sheet1!$A$2:$A$36,0))</f>
        <v>1200</v>
      </c>
      <c r="AN360" s="2" t="str">
        <f>INDEX([4]Sheet1!O$2:O$36,MATCH($H360,[4]Sheet1!$A$2:$A$36,0))</f>
        <v/>
      </c>
    </row>
    <row r="361" spans="1:40" ht="14.25">
      <c r="A361" s="67">
        <v>2009</v>
      </c>
      <c r="B361" s="73">
        <v>16</v>
      </c>
      <c r="C361" s="78" t="str">
        <f t="shared" si="320"/>
        <v>{10226,45},{22009,101}</v>
      </c>
      <c r="D361" s="78">
        <v>750000</v>
      </c>
      <c r="E361" s="79">
        <v>90</v>
      </c>
      <c r="F361" s="78" t="str">
        <f t="shared" si="356"/>
        <v>{1,2860},{2,277},{6,753},{41,3000}</v>
      </c>
      <c r="G361" s="78">
        <f t="shared" si="357"/>
        <v>1</v>
      </c>
      <c r="H361" s="67" t="s">
        <v>309</v>
      </c>
      <c r="I361" s="37">
        <f t="array" ref="I361">INDEX([1]英雄界面!$I$4:$I$41,MATCH(A361,[1]英雄界面!$A$4:$A$41,0))</f>
        <v>25</v>
      </c>
      <c r="J361" s="68">
        <f t="shared" si="360"/>
        <v>2</v>
      </c>
      <c r="K361" s="37">
        <f>CHOOSE(J361,INDEX([2]勋章!$I$7:$I$24,MATCH($B361,[2]勋章!$G$7:$G$24,0)),INDEX([2]勋章!$M$7:$M$24,MATCH($B361,[2]勋章!$G$7:$G$24,0)),INDEX([2]勋章!$P$7:$P$24,MATCH($B361,[2]勋章!$G$7:$G$24,0)),INDEX([2]勋章!$S$7:$S$24,MATCH($B361,[2]勋章!$G$7:$G$24,0)))</f>
        <v>10226</v>
      </c>
      <c r="L361" s="37">
        <f t="array" ref="L361">INDEX([2]图纸掉落!$H$4:$H$38,MATCH(H361,[2]图纸掉落!$G$4:$G$38,0))</f>
        <v>22009</v>
      </c>
      <c r="M361" s="37">
        <f t="shared" si="345"/>
        <v>45</v>
      </c>
      <c r="N361" s="37">
        <f t="shared" si="342"/>
        <v>101</v>
      </c>
      <c r="O361" s="47">
        <f>INDEX([1]英雄界面!$J$4:$J$41,MATCH(A361,[1]英雄界面!$A$4:$A$41,0))/2</f>
        <v>1.25</v>
      </c>
      <c r="P361" s="37">
        <f t="shared" si="343"/>
        <v>1</v>
      </c>
      <c r="Q361" s="37">
        <f>INT(INDEX([1]等级属性!B$4:B$203,MATCH($AC361,[1]等级属性!$A$4:$A$203,0))*V361/10000)</f>
        <v>277</v>
      </c>
      <c r="R361" s="37">
        <v>0</v>
      </c>
      <c r="S361" s="37">
        <f>INT(INDEX([1]等级属性!D$4:D$203,MATCH($AC361,[1]等级属性!$A$4:$A$203,0))*X361/10000)</f>
        <v>2860</v>
      </c>
      <c r="T361" s="37">
        <f>INT(INDEX([1]等级属性!E$4:E$203,MATCH($AC361,[1]等级属性!$A$4:$A$203,0))*Y361/10000)</f>
        <v>753</v>
      </c>
      <c r="U361" s="37"/>
      <c r="V361" s="37">
        <f t="array" ref="V361">INDEX(单位特点规划!D$2:D$37,MATCH($A361,单位特点规划!$A$2:$A$37,0))</f>
        <v>2300</v>
      </c>
      <c r="W361" s="37">
        <f t="array" ref="W361">INDEX(单位特点规划!E$2:E$37,MATCH($A361,单位特点规划!$A$2:$A$37,0))</f>
        <v>3000</v>
      </c>
      <c r="X361" s="37">
        <f t="array" ref="X361">INDEX(单位特点规划!F$2:F$37,MATCH($A361,单位特点规划!$A$2:$A$37,0))</f>
        <v>7900</v>
      </c>
      <c r="Y361" s="37">
        <f t="array" ref="Y361">INDEX(单位特点规划!G$2:G$37,MATCH($A361,单位特点规划!$A$2:$A$37,0))</f>
        <v>9000</v>
      </c>
      <c r="Z361" s="37"/>
      <c r="AA361" s="37">
        <f t="shared" ref="AA361:AA381" si="367">1/1.69</f>
        <v>0.59171597633136097</v>
      </c>
      <c r="AB361" s="37">
        <f>INT(INDEX([3]进阶属性!$C$2:$C$19,MATCH(B361,[3]进阶属性!$A$2:$A$19,0))/2*AH361)</f>
        <v>15192</v>
      </c>
      <c r="AC361" s="37">
        <f t="shared" si="349"/>
        <v>95</v>
      </c>
      <c r="AD361" s="37">
        <f>INT((INDEX([3]标准单位!$J$2:$J$201,MATCH($AC361,[3]标准单位!$A$2:$A$201,0))*AE361)/(1-AE361))</f>
        <v>0</v>
      </c>
      <c r="AE361" s="37">
        <f t="shared" si="358"/>
        <v>0</v>
      </c>
      <c r="AF361" s="83">
        <f>AG361/AG$19</f>
        <v>0.49782966223008401</v>
      </c>
      <c r="AG361" s="37">
        <f t="shared" si="366"/>
        <v>667.38333333333298</v>
      </c>
      <c r="AH361" s="37">
        <f t="array" ref="AH361">INDEX([4]Sheet1!H$2:H$36,MATCH($H361,[4]Sheet1!$A$2:$A$36,0))</f>
        <v>2</v>
      </c>
      <c r="AI361">
        <f>INDEX([4]Sheet1!T$2:T$36,MATCH($H361,[4]Sheet1!$A$2:$A$36,0))</f>
        <v>0</v>
      </c>
      <c r="AJ361">
        <f>INDEX([4]Sheet1!U$2:U$36,MATCH($H361,[4]Sheet1!$A$2:$A$36,0))</f>
        <v>40</v>
      </c>
      <c r="AK361">
        <f>INDEX([4]Sheet1!V$2:V$36,MATCH($H361,[4]Sheet1!$A$2:$A$36,0))</f>
        <v>0</v>
      </c>
      <c r="AL361">
        <f>INDEX([4]Sheet1!W$2:W$36,MATCH($H361,[4]Sheet1!$A$2:$A$36,0))</f>
        <v>25</v>
      </c>
      <c r="AM361" s="2">
        <f>INDEX([4]Sheet1!N$2:N$36,MATCH($H361,[4]Sheet1!$A$2:$A$36,0))</f>
        <v>1200</v>
      </c>
      <c r="AN361" s="2" t="str">
        <f>INDEX([4]Sheet1!O$2:O$36,MATCH($H361,[4]Sheet1!$A$2:$A$36,0))</f>
        <v/>
      </c>
    </row>
    <row r="362" spans="1:40" ht="14.25">
      <c r="A362" s="67">
        <v>2009</v>
      </c>
      <c r="B362" s="73">
        <v>17</v>
      </c>
      <c r="C362" s="78" t="str">
        <f t="shared" si="320"/>
        <v>{10227,47},{22009,105}</v>
      </c>
      <c r="D362" s="78">
        <v>800000</v>
      </c>
      <c r="E362" s="79">
        <v>95</v>
      </c>
      <c r="F362" s="78" t="str">
        <f t="shared" si="356"/>
        <v>{1,3009},{2,292},{6,792},{41,3000}</v>
      </c>
      <c r="G362" s="78">
        <f t="shared" si="357"/>
        <v>1</v>
      </c>
      <c r="H362" s="67" t="s">
        <v>309</v>
      </c>
      <c r="I362" s="37">
        <f t="array" ref="I362">INDEX([1]英雄界面!$I$4:$I$41,MATCH(A362,[1]英雄界面!$A$4:$A$41,0))</f>
        <v>25</v>
      </c>
      <c r="J362" s="68">
        <f t="shared" si="360"/>
        <v>2</v>
      </c>
      <c r="K362" s="37">
        <f>CHOOSE(J362,INDEX([2]勋章!$I$7:$I$24,MATCH($B362,[2]勋章!$G$7:$G$24,0)),INDEX([2]勋章!$M$7:$M$24,MATCH($B362,[2]勋章!$G$7:$G$24,0)),INDEX([2]勋章!$P$7:$P$24,MATCH($B362,[2]勋章!$G$7:$G$24,0)),INDEX([2]勋章!$S$7:$S$24,MATCH($B362,[2]勋章!$G$7:$G$24,0)))</f>
        <v>10227</v>
      </c>
      <c r="L362" s="37">
        <f t="array" ref="L362">INDEX([2]图纸掉落!$H$4:$H$38,MATCH(H362,[2]图纸掉落!$G$4:$G$38,0))</f>
        <v>22009</v>
      </c>
      <c r="M362" s="37">
        <f t="shared" si="345"/>
        <v>47</v>
      </c>
      <c r="N362" s="37">
        <f t="shared" si="342"/>
        <v>105</v>
      </c>
      <c r="O362" s="47">
        <f>INDEX([1]英雄界面!$J$4:$J$41,MATCH(A362,[1]英雄界面!$A$4:$A$41,0))/2</f>
        <v>1.25</v>
      </c>
      <c r="P362" s="37">
        <f t="shared" si="343"/>
        <v>1</v>
      </c>
      <c r="Q362" s="37">
        <f>INT(INDEX([1]等级属性!B$4:B$203,MATCH($AC362,[1]等级属性!$A$4:$A$203,0))*V362/10000)</f>
        <v>292</v>
      </c>
      <c r="R362" s="37">
        <v>0</v>
      </c>
      <c r="S362" s="37">
        <f>INT(INDEX([1]等级属性!D$4:D$203,MATCH($AC362,[1]等级属性!$A$4:$A$203,0))*X362/10000)</f>
        <v>3009</v>
      </c>
      <c r="T362" s="37">
        <f>INT(INDEX([1]等级属性!E$4:E$203,MATCH($AC362,[1]等级属性!$A$4:$A$203,0))*Y362/10000)</f>
        <v>792</v>
      </c>
      <c r="U362" s="37"/>
      <c r="V362" s="37">
        <f t="array" ref="V362">INDEX(单位特点规划!D$2:D$37,MATCH($A362,单位特点规划!$A$2:$A$37,0))</f>
        <v>2300</v>
      </c>
      <c r="W362" s="37">
        <f t="array" ref="W362">INDEX(单位特点规划!E$2:E$37,MATCH($A362,单位特点规划!$A$2:$A$37,0))</f>
        <v>3000</v>
      </c>
      <c r="X362" s="37">
        <f t="array" ref="X362">INDEX(单位特点规划!F$2:F$37,MATCH($A362,单位特点规划!$A$2:$A$37,0))</f>
        <v>7900</v>
      </c>
      <c r="Y362" s="37">
        <f t="array" ref="Y362">INDEX(单位特点规划!G$2:G$37,MATCH($A362,单位特点规划!$A$2:$A$37,0))</f>
        <v>9000</v>
      </c>
      <c r="Z362" s="37"/>
      <c r="AA362" s="37">
        <f t="shared" si="367"/>
        <v>0.59171597633136097</v>
      </c>
      <c r="AB362" s="37">
        <f>INT(INDEX([3]进阶属性!$C$2:$C$19,MATCH(B362,[3]进阶属性!$A$2:$A$19,0))/2*AH362)</f>
        <v>19749</v>
      </c>
      <c r="AC362" s="37">
        <f t="shared" si="349"/>
        <v>97</v>
      </c>
      <c r="AD362" s="37">
        <f>INT((INDEX([3]标准单位!$J$2:$J$201,MATCH($AC362,[3]标准单位!$A$2:$A$201,0))*AE362)/(1-AE362))</f>
        <v>0</v>
      </c>
      <c r="AE362" s="37">
        <f t="shared" si="358"/>
        <v>0</v>
      </c>
      <c r="AF362" s="83">
        <f>AG362/AG$20</f>
        <v>0.46322834324191098</v>
      </c>
      <c r="AG362" s="37">
        <f t="shared" si="366"/>
        <v>702.36666666666702</v>
      </c>
      <c r="AH362" s="37">
        <f t="array" ref="AH362">INDEX([4]Sheet1!H$2:H$36,MATCH($H362,[4]Sheet1!$A$2:$A$36,0))</f>
        <v>2</v>
      </c>
      <c r="AI362">
        <f>INDEX([4]Sheet1!T$2:T$36,MATCH($H362,[4]Sheet1!$A$2:$A$36,0))</f>
        <v>0</v>
      </c>
      <c r="AJ362">
        <f>INDEX([4]Sheet1!U$2:U$36,MATCH($H362,[4]Sheet1!$A$2:$A$36,0))</f>
        <v>40</v>
      </c>
      <c r="AK362">
        <f>INDEX([4]Sheet1!V$2:V$36,MATCH($H362,[4]Sheet1!$A$2:$A$36,0))</f>
        <v>0</v>
      </c>
      <c r="AL362">
        <f>INDEX([4]Sheet1!W$2:W$36,MATCH($H362,[4]Sheet1!$A$2:$A$36,0))</f>
        <v>25</v>
      </c>
      <c r="AM362" s="2">
        <f>INDEX([4]Sheet1!N$2:N$36,MATCH($H362,[4]Sheet1!$A$2:$A$36,0))</f>
        <v>1200</v>
      </c>
      <c r="AN362" s="2" t="str">
        <f>INDEX([4]Sheet1!O$2:O$36,MATCH($H362,[4]Sheet1!$A$2:$A$36,0))</f>
        <v/>
      </c>
    </row>
    <row r="363" spans="1:40" ht="14.25">
      <c r="A363" s="67">
        <v>2009</v>
      </c>
      <c r="B363" s="73">
        <v>18</v>
      </c>
      <c r="C363" s="78" t="str">
        <f t="shared" si="320"/>
        <v>{10228,50},{22009,112}</v>
      </c>
      <c r="D363" s="78">
        <v>800000</v>
      </c>
      <c r="E363" s="79">
        <v>100</v>
      </c>
      <c r="F363" s="78" t="str">
        <f t="shared" si="356"/>
        <v>{1,3235},{2,313},{6,852},{41,3000}</v>
      </c>
      <c r="G363" s="78">
        <f t="shared" si="357"/>
        <v>1</v>
      </c>
      <c r="H363" s="67" t="s">
        <v>309</v>
      </c>
      <c r="I363" s="37">
        <f t="array" ref="I363">INDEX([1]英雄界面!$I$4:$I$41,MATCH(A363,[1]英雄界面!$A$4:$A$41,0))</f>
        <v>25</v>
      </c>
      <c r="J363" s="68">
        <f t="shared" si="360"/>
        <v>2</v>
      </c>
      <c r="K363" s="37">
        <f>CHOOSE(J363,INDEX([2]勋章!$I$7:$I$24,MATCH($B363,[2]勋章!$G$7:$G$24,0)),INDEX([2]勋章!$M$7:$M$24,MATCH($B363,[2]勋章!$G$7:$G$24,0)),INDEX([2]勋章!$P$7:$P$24,MATCH($B363,[2]勋章!$G$7:$G$24,0)),INDEX([2]勋章!$S$7:$S$24,MATCH($B363,[2]勋章!$G$7:$G$24,0)))</f>
        <v>10228</v>
      </c>
      <c r="L363" s="37">
        <f t="array" ref="L363">INDEX([2]图纸掉落!$H$4:$H$38,MATCH(H363,[2]图纸掉落!$G$4:$G$38,0))</f>
        <v>22009</v>
      </c>
      <c r="M363" s="37">
        <f t="shared" si="345"/>
        <v>50</v>
      </c>
      <c r="N363" s="37">
        <f t="shared" si="342"/>
        <v>112</v>
      </c>
      <c r="O363" s="47">
        <f>INDEX([1]英雄界面!$J$4:$J$41,MATCH(A363,[1]英雄界面!$A$4:$A$41,0))/2</f>
        <v>1.25</v>
      </c>
      <c r="P363" s="37">
        <f t="shared" si="343"/>
        <v>1</v>
      </c>
      <c r="Q363" s="37">
        <f>INT(INDEX([1]等级属性!B$4:B$203,MATCH($AC363,[1]等级属性!$A$4:$A$203,0))*V363/10000)</f>
        <v>313</v>
      </c>
      <c r="R363" s="37">
        <v>0</v>
      </c>
      <c r="S363" s="37">
        <f>INT(INDEX([1]等级属性!D$4:D$203,MATCH($AC363,[1]等级属性!$A$4:$A$203,0))*X363/10000)</f>
        <v>3235</v>
      </c>
      <c r="T363" s="37">
        <f>INT(INDEX([1]等级属性!E$4:E$203,MATCH($AC363,[1]等级属性!$A$4:$A$203,0))*Y363/10000)</f>
        <v>852</v>
      </c>
      <c r="U363" s="37"/>
      <c r="V363" s="37">
        <f t="array" ref="V363">INDEX(单位特点规划!D$2:D$37,MATCH($A363,单位特点规划!$A$2:$A$37,0))</f>
        <v>2300</v>
      </c>
      <c r="W363" s="37">
        <f t="array" ref="W363">INDEX(单位特点规划!E$2:E$37,MATCH($A363,单位特点规划!$A$2:$A$37,0))</f>
        <v>3000</v>
      </c>
      <c r="X363" s="37">
        <f t="array" ref="X363">INDEX(单位特点规划!F$2:F$37,MATCH($A363,单位特点规划!$A$2:$A$37,0))</f>
        <v>7900</v>
      </c>
      <c r="Y363" s="37">
        <f t="array" ref="Y363">INDEX(单位特点规划!G$2:G$37,MATCH($A363,单位特点规划!$A$2:$A$37,0))</f>
        <v>9000</v>
      </c>
      <c r="Z363" s="37"/>
      <c r="AA363" s="37">
        <f t="shared" si="367"/>
        <v>0.59171597633136097</v>
      </c>
      <c r="AB363" s="37">
        <f>INT(INDEX([3]进阶属性!$C$2:$C$19,MATCH(B363,[3]进阶属性!$A$2:$A$19,0))/2*AH363)</f>
        <v>25671</v>
      </c>
      <c r="AC363" s="37">
        <f t="shared" si="349"/>
        <v>100</v>
      </c>
      <c r="AD363" s="37">
        <f>INT((INDEX([3]标准单位!$J$2:$J$201,MATCH($AC363,[3]标准单位!$A$2:$A$201,0))*AE363)/(1-AE363))</f>
        <v>0</v>
      </c>
      <c r="AE363" s="37">
        <f t="shared" si="358"/>
        <v>0</v>
      </c>
      <c r="AF363" s="83">
        <f>AG363/AG$21</f>
        <v>0.43306175531202801</v>
      </c>
      <c r="AG363" s="37">
        <f t="shared" si="366"/>
        <v>754.78333333333296</v>
      </c>
      <c r="AH363" s="37">
        <f t="array" ref="AH363">INDEX([4]Sheet1!H$2:H$36,MATCH($H363,[4]Sheet1!$A$2:$A$36,0))</f>
        <v>2</v>
      </c>
      <c r="AI363">
        <f>INDEX([4]Sheet1!T$2:T$36,MATCH($H363,[4]Sheet1!$A$2:$A$36,0))</f>
        <v>0</v>
      </c>
      <c r="AJ363">
        <f>INDEX([4]Sheet1!U$2:U$36,MATCH($H363,[4]Sheet1!$A$2:$A$36,0))</f>
        <v>40</v>
      </c>
      <c r="AK363">
        <f>INDEX([4]Sheet1!V$2:V$36,MATCH($H363,[4]Sheet1!$A$2:$A$36,0))</f>
        <v>0</v>
      </c>
      <c r="AL363">
        <f>INDEX([4]Sheet1!W$2:W$36,MATCH($H363,[4]Sheet1!$A$2:$A$36,0))</f>
        <v>25</v>
      </c>
      <c r="AM363" s="2">
        <f>INDEX([4]Sheet1!N$2:N$36,MATCH($H363,[4]Sheet1!$A$2:$A$36,0))</f>
        <v>1200</v>
      </c>
      <c r="AN363" s="2" t="str">
        <f>INDEX([4]Sheet1!O$2:O$36,MATCH($H363,[4]Sheet1!$A$2:$A$36,0))</f>
        <v/>
      </c>
    </row>
    <row r="364" spans="1:40" ht="14.25">
      <c r="A364" s="67">
        <v>2010</v>
      </c>
      <c r="B364" s="73">
        <v>1</v>
      </c>
      <c r="C364" s="78" t="str">
        <f t="shared" si="320"/>
        <v>{10211,1},{22010,2}</v>
      </c>
      <c r="D364" s="78">
        <v>1000</v>
      </c>
      <c r="E364" s="79">
        <v>11</v>
      </c>
      <c r="F364" s="78" t="str">
        <f t="shared" ref="F364:F388" si="368">"{1,"&amp;INT(S364*P364)&amp;"},{2,"&amp;INT(Q364*P364)&amp;"},"&amp;IF(R364=0,"","{3,"&amp;INT(R364*P364)&amp;"},")&amp;"{6,"&amp;INT(T364*P364)&amp;"}"</f>
        <v>{1,1422},{2,888},{6,182}</v>
      </c>
      <c r="G364" s="78">
        <f t="shared" si="357"/>
        <v>1</v>
      </c>
      <c r="H364" s="67" t="s">
        <v>316</v>
      </c>
      <c r="I364" s="37">
        <f t="array" ref="I364">INDEX([1]英雄界面!$I$4:$I$41,MATCH(A364,[1]英雄界面!$A$4:$A$41,0))</f>
        <v>75</v>
      </c>
      <c r="J364" s="68">
        <f t="shared" si="360"/>
        <v>2</v>
      </c>
      <c r="K364" s="37">
        <f>CHOOSE(J364,INDEX([2]勋章!$I$7:$I$24,MATCH($B364,[2]勋章!$G$7:$G$24,0)),INDEX([2]勋章!$M$7:$M$24,MATCH($B364,[2]勋章!$G$7:$G$24,0)),INDEX([2]勋章!$P$7:$P$24,MATCH($B364,[2]勋章!$G$7:$G$24,0)),INDEX([2]勋章!$S$7:$S$24,MATCH($B364,[2]勋章!$G$7:$G$24,0)))</f>
        <v>10211</v>
      </c>
      <c r="L364" s="37">
        <f t="array" ref="L364">INDEX([2]图纸掉落!$H$4:$H$38,MATCH(H364,[2]图纸掉落!$G$4:$G$38,0))</f>
        <v>22010</v>
      </c>
      <c r="M364" s="37">
        <f t="shared" ref="M364" si="369">M346</f>
        <v>1</v>
      </c>
      <c r="N364" s="37">
        <f t="shared" si="342"/>
        <v>2</v>
      </c>
      <c r="O364" s="47">
        <f>INDEX([1]英雄界面!$J$4:$J$41,MATCH(A364,[1]英雄界面!$A$4:$A$41,0))/2</f>
        <v>2</v>
      </c>
      <c r="P364" s="37">
        <f t="shared" si="343"/>
        <v>1.6</v>
      </c>
      <c r="Q364" s="37">
        <f>INT(INDEX([1]等级属性!B$4:B$203,MATCH($AC364,[1]等级属性!$A$4:$A$203,0))*V364/10000)</f>
        <v>555</v>
      </c>
      <c r="R364" s="37">
        <f>INT(INDEX([1]等级属性!C$4:C$203,MATCH($AC364,[1]等级属性!$A$4:$A$203,0))*W364/10000)</f>
        <v>0</v>
      </c>
      <c r="S364" s="37">
        <f>INT(INDEX([1]等级属性!D$4:D$203,MATCH($AC364,[1]等级属性!$A$4:$A$203,0))*X364/10000)</f>
        <v>889</v>
      </c>
      <c r="T364" s="37">
        <f>INT(INDEX([1]等级属性!E$4:E$203,MATCH($AC364,[1]等级属性!$A$4:$A$203,0))*Y364/10000)</f>
        <v>114</v>
      </c>
      <c r="U364" s="37"/>
      <c r="V364" s="37">
        <f t="array" ref="V364">INDEX(单位特点规划!D$2:D$37,MATCH($A364,单位特点规划!$A$2:$A$37,0))</f>
        <v>42700</v>
      </c>
      <c r="W364" s="37">
        <f t="array" ref="W364">INDEX(单位特点规划!E$2:E$37,MATCH($A364,单位特点规划!$A$2:$A$37,0))</f>
        <v>0</v>
      </c>
      <c r="X364" s="37">
        <f t="array" ref="X364">INDEX(单位特点规划!F$2:F$37,MATCH($A364,单位特点规划!$A$2:$A$37,0))</f>
        <v>22800</v>
      </c>
      <c r="Y364" s="37">
        <f t="array" ref="Y364">INDEX(单位特点规划!G$2:G$37,MATCH($A364,单位特点规划!$A$2:$A$37,0))</f>
        <v>12900</v>
      </c>
      <c r="Z364" s="37"/>
      <c r="AA364" s="37">
        <f t="shared" si="367"/>
        <v>0.59171597633136097</v>
      </c>
      <c r="AB364" s="37">
        <f>INT(INDEX([3]进阶属性!$C$2:$C$19,MATCH(B364,[3]进阶属性!$A$2:$A$19,0))/2*AH364)</f>
        <v>600</v>
      </c>
      <c r="AC364" s="37">
        <f t="shared" si="349"/>
        <v>10</v>
      </c>
      <c r="AD364" s="37">
        <f>INT((INDEX([3]标准单位!$J$2:$J$201,MATCH($AC364,[3]标准单位!$A$2:$A$201,0))*AE364)/(1-AE364))</f>
        <v>0</v>
      </c>
      <c r="AE364" s="37">
        <f t="shared" si="358"/>
        <v>0</v>
      </c>
      <c r="AF364" s="83">
        <f>AG364/AG$4</f>
        <v>0.68789890538708298</v>
      </c>
      <c r="AG364" s="37">
        <f t="shared" si="366"/>
        <v>99.054166666666703</v>
      </c>
      <c r="AH364" s="37">
        <f t="array" ref="AH364">INDEX([4]Sheet1!H$2:H$36,MATCH($H364,[4]Sheet1!$A$2:$A$36,0))</f>
        <v>4</v>
      </c>
      <c r="AI364">
        <f>INDEX([4]Sheet1!T$2:T$36,MATCH($H364,[4]Sheet1!$A$2:$A$36,0))</f>
        <v>0</v>
      </c>
      <c r="AJ364">
        <f>INDEX([4]Sheet1!U$2:U$36,MATCH($H364,[4]Sheet1!$A$2:$A$36,0))</f>
        <v>32.4</v>
      </c>
      <c r="AK364">
        <f>INDEX([4]Sheet1!V$2:V$36,MATCH($H364,[4]Sheet1!$A$2:$A$36,0))</f>
        <v>0</v>
      </c>
      <c r="AL364">
        <f>INDEX([4]Sheet1!W$2:W$36,MATCH($H364,[4]Sheet1!$A$2:$A$36,0))</f>
        <v>27.7777777777778</v>
      </c>
      <c r="AM364" s="2">
        <f>INDEX([4]Sheet1!N$2:N$36,MATCH($H364,[4]Sheet1!$A$2:$A$36,0))</f>
        <v>7200</v>
      </c>
      <c r="AN364" s="2" t="str">
        <f>INDEX([4]Sheet1!O$2:O$36,MATCH($H364,[4]Sheet1!$A$2:$A$36,0))</f>
        <v/>
      </c>
    </row>
    <row r="365" spans="1:40" ht="14.25">
      <c r="A365" s="67">
        <v>2010</v>
      </c>
      <c r="B365" s="73">
        <v>2</v>
      </c>
      <c r="C365" s="78" t="str">
        <f t="shared" si="320"/>
        <v>{10212,5},{22010,5}</v>
      </c>
      <c r="D365" s="78">
        <v>5000</v>
      </c>
      <c r="E365" s="79">
        <v>20</v>
      </c>
      <c r="F365" s="78" t="str">
        <f t="shared" si="368"/>
        <v>{1,1732},{2,1081},{6,223}</v>
      </c>
      <c r="G365" s="78">
        <f t="shared" ref="G365:G374" si="370">1</f>
        <v>1</v>
      </c>
      <c r="H365" s="67" t="s">
        <v>316</v>
      </c>
      <c r="I365" s="37">
        <f t="array" ref="I365">INDEX([1]英雄界面!$I$4:$I$41,MATCH(A365,[1]英雄界面!$A$4:$A$41,0))</f>
        <v>75</v>
      </c>
      <c r="J365" s="68">
        <f t="shared" si="360"/>
        <v>2</v>
      </c>
      <c r="K365" s="37">
        <f>CHOOSE(J365,INDEX([2]勋章!$I$7:$I$24,MATCH($B365,[2]勋章!$G$7:$G$24,0)),INDEX([2]勋章!$M$7:$M$24,MATCH($B365,[2]勋章!$G$7:$G$24,0)),INDEX([2]勋章!$P$7:$P$24,MATCH($B365,[2]勋章!$G$7:$G$24,0)),INDEX([2]勋章!$S$7:$S$24,MATCH($B365,[2]勋章!$G$7:$G$24,0)))</f>
        <v>10212</v>
      </c>
      <c r="L365" s="37">
        <f t="array" ref="L365">INDEX([2]图纸掉落!$H$4:$H$38,MATCH(H365,[2]图纸掉落!$G$4:$G$38,0))</f>
        <v>22010</v>
      </c>
      <c r="M365" s="37">
        <f t="shared" ref="M365:M383" si="371">M347</f>
        <v>5</v>
      </c>
      <c r="N365" s="37">
        <f t="shared" si="342"/>
        <v>5</v>
      </c>
      <c r="O365" s="47">
        <f>INDEX([1]英雄界面!$J$4:$J$41,MATCH(A365,[1]英雄界面!$A$4:$A$41,0))/2</f>
        <v>2</v>
      </c>
      <c r="P365" s="37">
        <f t="shared" si="343"/>
        <v>1.5</v>
      </c>
      <c r="Q365" s="37">
        <f>INT(INDEX([1]等级属性!B$4:B$203,MATCH($AC365,[1]等级属性!$A$4:$A$203,0))*V365/10000)</f>
        <v>721</v>
      </c>
      <c r="R365" s="37">
        <f>INT(INDEX([1]等级属性!C$4:C$203,MATCH($AC365,[1]等级属性!$A$4:$A$203,0))*W365/10000)</f>
        <v>0</v>
      </c>
      <c r="S365" s="37">
        <f>INT(INDEX([1]等级属性!D$4:D$203,MATCH($AC365,[1]等级属性!$A$4:$A$203,0))*X365/10000)</f>
        <v>1155</v>
      </c>
      <c r="T365" s="37">
        <f>INT(INDEX([1]等级属性!E$4:E$203,MATCH($AC365,[1]等级属性!$A$4:$A$203,0))*Y365/10000)</f>
        <v>149</v>
      </c>
      <c r="U365" s="37"/>
      <c r="V365" s="37">
        <f t="array" ref="V365">INDEX(单位特点规划!D$2:D$37,MATCH($A365,单位特点规划!$A$2:$A$37,0))</f>
        <v>42700</v>
      </c>
      <c r="W365" s="37">
        <f t="array" ref="W365">INDEX(单位特点规划!E$2:E$37,MATCH($A365,单位特点规划!$A$2:$A$37,0))</f>
        <v>0</v>
      </c>
      <c r="X365" s="37">
        <f t="array" ref="X365">INDEX(单位特点规划!F$2:F$37,MATCH($A365,单位特点规划!$A$2:$A$37,0))</f>
        <v>22800</v>
      </c>
      <c r="Y365" s="37">
        <f t="array" ref="Y365">INDEX(单位特点规划!G$2:G$37,MATCH($A365,单位特点规划!$A$2:$A$37,0))</f>
        <v>12900</v>
      </c>
      <c r="Z365" s="37"/>
      <c r="AA365" s="37">
        <f t="shared" si="367"/>
        <v>0.59171597633136097</v>
      </c>
      <c r="AB365" s="37">
        <f>INT(INDEX([3]进阶属性!$C$2:$C$19,MATCH(B365,[3]进阶属性!$A$2:$A$19,0))/2*AH365)</f>
        <v>780</v>
      </c>
      <c r="AC365" s="37">
        <f t="shared" si="349"/>
        <v>20</v>
      </c>
      <c r="AD365" s="37">
        <f>INT((INDEX([3]标准单位!$J$2:$J$201,MATCH($AC365,[3]标准单位!$A$2:$A$201,0))*AE365)/(1-AE365))</f>
        <v>0</v>
      </c>
      <c r="AE365" s="37">
        <f t="shared" ref="AE365:AE374" si="372">0</f>
        <v>0</v>
      </c>
      <c r="AF365" s="83">
        <f>AG365/AG$5</f>
        <v>0.68756305263782602</v>
      </c>
      <c r="AG365" s="37">
        <f t="shared" si="366"/>
        <v>128.73472222222199</v>
      </c>
      <c r="AH365" s="37">
        <f t="array" ref="AH365">INDEX([4]Sheet1!H$2:H$36,MATCH($H365,[4]Sheet1!$A$2:$A$36,0))</f>
        <v>4</v>
      </c>
      <c r="AI365">
        <f>INDEX([4]Sheet1!T$2:T$36,MATCH($H365,[4]Sheet1!$A$2:$A$36,0))</f>
        <v>0</v>
      </c>
      <c r="AJ365">
        <f>INDEX([4]Sheet1!U$2:U$36,MATCH($H365,[4]Sheet1!$A$2:$A$36,0))</f>
        <v>32.4</v>
      </c>
      <c r="AK365">
        <f>INDEX([4]Sheet1!V$2:V$36,MATCH($H365,[4]Sheet1!$A$2:$A$36,0))</f>
        <v>0</v>
      </c>
      <c r="AL365">
        <f>INDEX([4]Sheet1!W$2:W$36,MATCH($H365,[4]Sheet1!$A$2:$A$36,0))</f>
        <v>27.7777777777778</v>
      </c>
      <c r="AM365" s="2">
        <f>INDEX([4]Sheet1!N$2:N$36,MATCH($H365,[4]Sheet1!$A$2:$A$36,0))</f>
        <v>7200</v>
      </c>
      <c r="AN365" s="2" t="str">
        <f>INDEX([4]Sheet1!O$2:O$36,MATCH($H365,[4]Sheet1!$A$2:$A$36,0))</f>
        <v/>
      </c>
    </row>
    <row r="366" spans="1:40" ht="14.25">
      <c r="A366" s="67">
        <v>2010</v>
      </c>
      <c r="B366" s="73">
        <v>3</v>
      </c>
      <c r="C366" s="78" t="str">
        <f t="shared" si="320"/>
        <v>{10213,7},{22010,8}</v>
      </c>
      <c r="D366" s="78">
        <v>10000</v>
      </c>
      <c r="E366" s="79">
        <v>28</v>
      </c>
      <c r="F366" s="78" t="str">
        <f t="shared" si="368"/>
        <v>{1,2095},{2,1309},{6,274}</v>
      </c>
      <c r="G366" s="78">
        <f t="shared" si="370"/>
        <v>1</v>
      </c>
      <c r="H366" s="67" t="s">
        <v>316</v>
      </c>
      <c r="I366" s="37">
        <f t="array" ref="I366">INDEX([1]英雄界面!$I$4:$I$41,MATCH(A366,[1]英雄界面!$A$4:$A$41,0))</f>
        <v>75</v>
      </c>
      <c r="J366" s="68">
        <f t="shared" si="360"/>
        <v>2</v>
      </c>
      <c r="K366" s="37">
        <f>CHOOSE(J366,INDEX([2]勋章!$I$7:$I$24,MATCH($B366,[2]勋章!$G$7:$G$24,0)),INDEX([2]勋章!$M$7:$M$24,MATCH($B366,[2]勋章!$G$7:$G$24,0)),INDEX([2]勋章!$P$7:$P$24,MATCH($B366,[2]勋章!$G$7:$G$24,0)),INDEX([2]勋章!$S$7:$S$24,MATCH($B366,[2]勋章!$G$7:$G$24,0)))</f>
        <v>10213</v>
      </c>
      <c r="L366" s="37">
        <f t="array" ref="L366">INDEX([2]图纸掉落!$H$4:$H$38,MATCH(H366,[2]图纸掉落!$G$4:$G$38,0))</f>
        <v>22010</v>
      </c>
      <c r="M366" s="37">
        <f t="shared" si="371"/>
        <v>7</v>
      </c>
      <c r="N366" s="37">
        <f t="shared" si="342"/>
        <v>8</v>
      </c>
      <c r="O366" s="47">
        <f>INDEX([1]英雄界面!$J$4:$J$41,MATCH(A366,[1]英雄界面!$A$4:$A$41,0))/2</f>
        <v>2</v>
      </c>
      <c r="P366" s="37">
        <f t="shared" si="343"/>
        <v>1.4</v>
      </c>
      <c r="Q366" s="37">
        <f>INT(INDEX([1]等级属性!B$4:B$203,MATCH($AC366,[1]等级属性!$A$4:$A$203,0))*V366/10000)</f>
        <v>935</v>
      </c>
      <c r="R366" s="37">
        <f>INT(INDEX([1]等级属性!C$4:C$203,MATCH($AC366,[1]等级属性!$A$4:$A$203,0))*W366/10000)</f>
        <v>0</v>
      </c>
      <c r="S366" s="37">
        <f>INT(INDEX([1]等级属性!D$4:D$203,MATCH($AC366,[1]等级属性!$A$4:$A$203,0))*X366/10000)</f>
        <v>1497</v>
      </c>
      <c r="T366" s="37">
        <f>INT(INDEX([1]等级属性!E$4:E$203,MATCH($AC366,[1]等级属性!$A$4:$A$203,0))*Y366/10000)</f>
        <v>196</v>
      </c>
      <c r="U366" s="37"/>
      <c r="V366" s="37">
        <f t="array" ref="V366">INDEX(单位特点规划!D$2:D$37,MATCH($A366,单位特点规划!$A$2:$A$37,0))</f>
        <v>42700</v>
      </c>
      <c r="W366" s="37">
        <f t="array" ref="W366">INDEX(单位特点规划!E$2:E$37,MATCH($A366,单位特点规划!$A$2:$A$37,0))</f>
        <v>0</v>
      </c>
      <c r="X366" s="37">
        <f t="array" ref="X366">INDEX(单位特点规划!F$2:F$37,MATCH($A366,单位特点规划!$A$2:$A$37,0))</f>
        <v>22800</v>
      </c>
      <c r="Y366" s="37">
        <f t="array" ref="Y366">INDEX(单位特点规划!G$2:G$37,MATCH($A366,单位特点规划!$A$2:$A$37,0))</f>
        <v>12900</v>
      </c>
      <c r="Z366" s="37"/>
      <c r="AA366" s="37">
        <f t="shared" si="367"/>
        <v>0.59171597633136097</v>
      </c>
      <c r="AB366" s="37">
        <f>INT(INDEX([3]进阶属性!$C$2:$C$19,MATCH(B366,[3]进阶属性!$A$2:$A$19,0))/2*AH366)</f>
        <v>1014</v>
      </c>
      <c r="AC366" s="37">
        <f t="shared" si="349"/>
        <v>30</v>
      </c>
      <c r="AD366" s="37">
        <f>INT((INDEX([3]标准单位!$J$2:$J$201,MATCH($AC366,[3]标准单位!$A$2:$A$201,0))*AE366)/(1-AE366))</f>
        <v>0</v>
      </c>
      <c r="AE366" s="37">
        <f t="shared" si="372"/>
        <v>0</v>
      </c>
      <c r="AF366" s="83">
        <f>AG366/AG$6</f>
        <v>0.68688839492633003</v>
      </c>
      <c r="AG366" s="37">
        <f t="shared" si="366"/>
        <v>167.01527777777801</v>
      </c>
      <c r="AH366" s="37">
        <f t="array" ref="AH366">INDEX([4]Sheet1!H$2:H$36,MATCH($H366,[4]Sheet1!$A$2:$A$36,0))</f>
        <v>4</v>
      </c>
      <c r="AI366">
        <f>INDEX([4]Sheet1!T$2:T$36,MATCH($H366,[4]Sheet1!$A$2:$A$36,0))</f>
        <v>0</v>
      </c>
      <c r="AJ366">
        <f>INDEX([4]Sheet1!U$2:U$36,MATCH($H366,[4]Sheet1!$A$2:$A$36,0))</f>
        <v>32.4</v>
      </c>
      <c r="AK366">
        <f>INDEX([4]Sheet1!V$2:V$36,MATCH($H366,[4]Sheet1!$A$2:$A$36,0))</f>
        <v>0</v>
      </c>
      <c r="AL366">
        <f>INDEX([4]Sheet1!W$2:W$36,MATCH($H366,[4]Sheet1!$A$2:$A$36,0))</f>
        <v>27.7777777777778</v>
      </c>
      <c r="AM366" s="2">
        <f>INDEX([4]Sheet1!N$2:N$36,MATCH($H366,[4]Sheet1!$A$2:$A$36,0))</f>
        <v>7200</v>
      </c>
      <c r="AN366" s="2" t="str">
        <f>INDEX([4]Sheet1!O$2:O$36,MATCH($H366,[4]Sheet1!$A$2:$A$36,0))</f>
        <v/>
      </c>
    </row>
    <row r="367" spans="1:40" ht="14.25">
      <c r="A367" s="67">
        <v>2010</v>
      </c>
      <c r="B367" s="73">
        <v>4</v>
      </c>
      <c r="C367" s="78" t="str">
        <f t="shared" si="320"/>
        <v>{10214,10},{22010,12}</v>
      </c>
      <c r="D367" s="78">
        <v>80000</v>
      </c>
      <c r="E367" s="79">
        <v>29</v>
      </c>
      <c r="F367" s="78" t="str">
        <f t="shared" si="368"/>
        <v>{1,2230},{2,1392},{6,287}</v>
      </c>
      <c r="G367" s="78">
        <f t="shared" si="370"/>
        <v>1</v>
      </c>
      <c r="H367" s="67" t="s">
        <v>316</v>
      </c>
      <c r="I367" s="37">
        <f t="array" ref="I367">INDEX([1]英雄界面!$I$4:$I$41,MATCH(A367,[1]英雄界面!$A$4:$A$41,0))</f>
        <v>75</v>
      </c>
      <c r="J367" s="68">
        <f t="shared" si="360"/>
        <v>2</v>
      </c>
      <c r="K367" s="37">
        <f>CHOOSE(J367,INDEX([2]勋章!$I$7:$I$24,MATCH($B367,[2]勋章!$G$7:$G$24,0)),INDEX([2]勋章!$M$7:$M$24,MATCH($B367,[2]勋章!$G$7:$G$24,0)),INDEX([2]勋章!$P$7:$P$24,MATCH($B367,[2]勋章!$G$7:$G$24,0)),INDEX([2]勋章!$S$7:$S$24,MATCH($B367,[2]勋章!$G$7:$G$24,0)))</f>
        <v>10214</v>
      </c>
      <c r="L367" s="37">
        <f t="array" ref="L367">INDEX([2]图纸掉落!$H$4:$H$38,MATCH(H367,[2]图纸掉落!$G$4:$G$38,0))</f>
        <v>22010</v>
      </c>
      <c r="M367" s="37">
        <f t="shared" si="371"/>
        <v>10</v>
      </c>
      <c r="N367" s="37">
        <f t="shared" si="342"/>
        <v>12</v>
      </c>
      <c r="O367" s="47">
        <f>INDEX([1]英雄界面!$J$4:$J$41,MATCH(A367,[1]英雄界面!$A$4:$A$41,0))/2</f>
        <v>2</v>
      </c>
      <c r="P367" s="37">
        <f t="shared" si="343"/>
        <v>1.3</v>
      </c>
      <c r="Q367" s="37">
        <f>INT(INDEX([1]等级属性!B$4:B$203,MATCH($AC367,[1]等级属性!$A$4:$A$203,0))*V367/10000)</f>
        <v>1071</v>
      </c>
      <c r="R367" s="37">
        <f>INT(INDEX([1]等级属性!C$4:C$203,MATCH($AC367,[1]等级属性!$A$4:$A$203,0))*W367/10000)</f>
        <v>0</v>
      </c>
      <c r="S367" s="37">
        <f>INT(INDEX([1]等级属性!D$4:D$203,MATCH($AC367,[1]等级属性!$A$4:$A$203,0))*X367/10000)</f>
        <v>1716</v>
      </c>
      <c r="T367" s="37">
        <f>INT(INDEX([1]等级属性!E$4:E$203,MATCH($AC367,[1]等级属性!$A$4:$A$203,0))*Y367/10000)</f>
        <v>221</v>
      </c>
      <c r="U367" s="37"/>
      <c r="V367" s="37">
        <f t="array" ref="V367">INDEX(单位特点规划!D$2:D$37,MATCH($A367,单位特点规划!$A$2:$A$37,0))</f>
        <v>42700</v>
      </c>
      <c r="W367" s="37">
        <f t="array" ref="W367">INDEX(单位特点规划!E$2:E$37,MATCH($A367,单位特点规划!$A$2:$A$37,0))</f>
        <v>0</v>
      </c>
      <c r="X367" s="37">
        <f t="array" ref="X367">INDEX(单位特点规划!F$2:F$37,MATCH($A367,单位特点规划!$A$2:$A$37,0))</f>
        <v>22800</v>
      </c>
      <c r="Y367" s="37">
        <f t="array" ref="Y367">INDEX(单位特点规划!G$2:G$37,MATCH($A367,单位特点规划!$A$2:$A$37,0))</f>
        <v>12900</v>
      </c>
      <c r="Z367" s="37"/>
      <c r="AA367" s="37">
        <f t="shared" si="367"/>
        <v>0.59171597633136097</v>
      </c>
      <c r="AB367" s="37">
        <f>INT(INDEX([3]进阶属性!$C$2:$C$19,MATCH(B367,[3]进阶属性!$A$2:$A$19,0))/2*AH367)</f>
        <v>1314</v>
      </c>
      <c r="AC367" s="37">
        <f t="shared" si="349"/>
        <v>35</v>
      </c>
      <c r="AD367" s="37">
        <f>INT((INDEX([3]标准单位!$J$2:$J$201,MATCH($AC367,[3]标准单位!$A$2:$A$201,0))*AE367)/(1-AE367))</f>
        <v>0</v>
      </c>
      <c r="AE367" s="37">
        <f t="shared" si="372"/>
        <v>0</v>
      </c>
      <c r="AF367" s="83">
        <f>AG367/AG$7</f>
        <v>0.68710434916507002</v>
      </c>
      <c r="AG367" s="37">
        <f t="shared" si="366"/>
        <v>191.23750000000001</v>
      </c>
      <c r="AH367" s="37">
        <f t="array" ref="AH367">INDEX([4]Sheet1!H$2:H$36,MATCH($H367,[4]Sheet1!$A$2:$A$36,0))</f>
        <v>4</v>
      </c>
      <c r="AI367">
        <f>INDEX([4]Sheet1!T$2:T$36,MATCH($H367,[4]Sheet1!$A$2:$A$36,0))</f>
        <v>0</v>
      </c>
      <c r="AJ367">
        <f>INDEX([4]Sheet1!U$2:U$36,MATCH($H367,[4]Sheet1!$A$2:$A$36,0))</f>
        <v>32.4</v>
      </c>
      <c r="AK367">
        <f>INDEX([4]Sheet1!V$2:V$36,MATCH($H367,[4]Sheet1!$A$2:$A$36,0))</f>
        <v>0</v>
      </c>
      <c r="AL367">
        <f>INDEX([4]Sheet1!W$2:W$36,MATCH($H367,[4]Sheet1!$A$2:$A$36,0))</f>
        <v>27.7777777777778</v>
      </c>
      <c r="AM367" s="2">
        <f>INDEX([4]Sheet1!N$2:N$36,MATCH($H367,[4]Sheet1!$A$2:$A$36,0))</f>
        <v>7200</v>
      </c>
      <c r="AN367" s="2" t="str">
        <f>INDEX([4]Sheet1!O$2:O$36,MATCH($H367,[4]Sheet1!$A$2:$A$36,0))</f>
        <v/>
      </c>
    </row>
    <row r="368" spans="1:40" ht="14.25">
      <c r="A368" s="67">
        <v>2010</v>
      </c>
      <c r="B368" s="73">
        <v>5</v>
      </c>
      <c r="C368" s="78" t="str">
        <f t="shared" si="320"/>
        <v>{10215,15},{22010,15}</v>
      </c>
      <c r="D368" s="78">
        <v>150000</v>
      </c>
      <c r="E368" s="79">
        <v>38</v>
      </c>
      <c r="F368" s="78" t="str">
        <f t="shared" si="368"/>
        <v>{1,2330},{2,1454},{6,301}</v>
      </c>
      <c r="G368" s="78">
        <f t="shared" si="370"/>
        <v>1</v>
      </c>
      <c r="H368" s="67" t="s">
        <v>316</v>
      </c>
      <c r="I368" s="37">
        <f t="array" ref="I368">INDEX([1]英雄界面!$I$4:$I$41,MATCH(A368,[1]英雄界面!$A$4:$A$41,0))</f>
        <v>75</v>
      </c>
      <c r="J368" s="68">
        <f t="shared" ref="J368:J381" si="373">2</f>
        <v>2</v>
      </c>
      <c r="K368" s="37">
        <f>CHOOSE(J368,INDEX([2]勋章!$I$7:$I$24,MATCH($B368,[2]勋章!$G$7:$G$24,0)),INDEX([2]勋章!$M$7:$M$24,MATCH($B368,[2]勋章!$G$7:$G$24,0)),INDEX([2]勋章!$P$7:$P$24,MATCH($B368,[2]勋章!$G$7:$G$24,0)),INDEX([2]勋章!$S$7:$S$24,MATCH($B368,[2]勋章!$G$7:$G$24,0)))</f>
        <v>10215</v>
      </c>
      <c r="L368" s="37">
        <f t="array" ref="L368">INDEX([2]图纸掉落!$H$4:$H$38,MATCH(H368,[2]图纸掉落!$G$4:$G$38,0))</f>
        <v>22010</v>
      </c>
      <c r="M368" s="37">
        <f t="shared" si="371"/>
        <v>15</v>
      </c>
      <c r="N368" s="37">
        <f t="shared" si="342"/>
        <v>15</v>
      </c>
      <c r="O368" s="47">
        <f>INDEX([1]英雄界面!$J$4:$J$41,MATCH(A368,[1]英雄界面!$A$4:$A$41,0))/2</f>
        <v>2</v>
      </c>
      <c r="P368" s="37">
        <f t="shared" si="343"/>
        <v>1.2</v>
      </c>
      <c r="Q368" s="37">
        <f>INT(INDEX([1]等级属性!B$4:B$203,MATCH($AC368,[1]等级属性!$A$4:$A$203,0))*V368/10000)</f>
        <v>1212</v>
      </c>
      <c r="R368" s="37">
        <f>INT(INDEX([1]等级属性!C$4:C$203,MATCH($AC368,[1]等级属性!$A$4:$A$203,0))*W368/10000)</f>
        <v>0</v>
      </c>
      <c r="S368" s="37">
        <f>INT(INDEX([1]等级属性!D$4:D$203,MATCH($AC368,[1]等级属性!$A$4:$A$203,0))*X368/10000)</f>
        <v>1942</v>
      </c>
      <c r="T368" s="37">
        <f>INT(INDEX([1]等级属性!E$4:E$203,MATCH($AC368,[1]等级属性!$A$4:$A$203,0))*Y368/10000)</f>
        <v>251</v>
      </c>
      <c r="U368" s="37"/>
      <c r="V368" s="37">
        <f t="array" ref="V368">INDEX(单位特点规划!D$2:D$37,MATCH($A368,单位特点规划!$A$2:$A$37,0))</f>
        <v>42700</v>
      </c>
      <c r="W368" s="37">
        <f t="array" ref="W368">INDEX(单位特点规划!E$2:E$37,MATCH($A368,单位特点规划!$A$2:$A$37,0))</f>
        <v>0</v>
      </c>
      <c r="X368" s="37">
        <f t="array" ref="X368">INDEX(单位特点规划!F$2:F$37,MATCH($A368,单位特点规划!$A$2:$A$37,0))</f>
        <v>22800</v>
      </c>
      <c r="Y368" s="37">
        <f t="array" ref="Y368">INDEX(单位特点规划!G$2:G$37,MATCH($A368,单位特点规划!$A$2:$A$37,0))</f>
        <v>12900</v>
      </c>
      <c r="Z368" s="37"/>
      <c r="AA368" s="37">
        <f t="shared" si="367"/>
        <v>0.59171597633136097</v>
      </c>
      <c r="AB368" s="37">
        <f>INT(INDEX([3]进阶属性!$C$2:$C$19,MATCH(B368,[3]进阶属性!$A$2:$A$19,0))/2*AH368)</f>
        <v>1704</v>
      </c>
      <c r="AC368" s="37">
        <f t="shared" si="349"/>
        <v>40</v>
      </c>
      <c r="AD368" s="37">
        <f>INT((INDEX([3]标准单位!$J$2:$J$201,MATCH($AC368,[3]标准单位!$A$2:$A$201,0))*AE368)/(1-AE368))</f>
        <v>0</v>
      </c>
      <c r="AE368" s="37">
        <f t="shared" si="372"/>
        <v>0</v>
      </c>
      <c r="AF368" s="83">
        <f>AG368/AG$8</f>
        <v>0.68740359897172199</v>
      </c>
      <c r="AG368" s="37">
        <f t="shared" si="366"/>
        <v>216.46666666666701</v>
      </c>
      <c r="AH368" s="37">
        <f t="array" ref="AH368">INDEX([4]Sheet1!H$2:H$36,MATCH($H368,[4]Sheet1!$A$2:$A$36,0))</f>
        <v>4</v>
      </c>
      <c r="AI368">
        <f>INDEX([4]Sheet1!T$2:T$36,MATCH($H368,[4]Sheet1!$A$2:$A$36,0))</f>
        <v>0</v>
      </c>
      <c r="AJ368">
        <f>INDEX([4]Sheet1!U$2:U$36,MATCH($H368,[4]Sheet1!$A$2:$A$36,0))</f>
        <v>32.4</v>
      </c>
      <c r="AK368">
        <f>INDEX([4]Sheet1!V$2:V$36,MATCH($H368,[4]Sheet1!$A$2:$A$36,0))</f>
        <v>0</v>
      </c>
      <c r="AL368">
        <f>INDEX([4]Sheet1!W$2:W$36,MATCH($H368,[4]Sheet1!$A$2:$A$36,0))</f>
        <v>27.7777777777778</v>
      </c>
      <c r="AM368" s="2">
        <f>INDEX([4]Sheet1!N$2:N$36,MATCH($H368,[4]Sheet1!$A$2:$A$36,0))</f>
        <v>7200</v>
      </c>
      <c r="AN368" s="2" t="str">
        <f>INDEX([4]Sheet1!O$2:O$36,MATCH($H368,[4]Sheet1!$A$2:$A$36,0))</f>
        <v/>
      </c>
    </row>
    <row r="369" spans="1:40" ht="14.25">
      <c r="A369" s="67">
        <v>2010</v>
      </c>
      <c r="B369" s="73">
        <v>6</v>
      </c>
      <c r="C369" s="78" t="str">
        <f t="shared" si="320"/>
        <v>{10216,20},{22010,16}</v>
      </c>
      <c r="D369" s="78">
        <v>250000</v>
      </c>
      <c r="E369" s="79">
        <v>43</v>
      </c>
      <c r="F369" s="78" t="str">
        <f t="shared" si="368"/>
        <v>{1,2451},{2,1531},{6,319}</v>
      </c>
      <c r="G369" s="78">
        <f t="shared" si="370"/>
        <v>1</v>
      </c>
      <c r="H369" s="67" t="s">
        <v>316</v>
      </c>
      <c r="I369" s="37">
        <f t="array" ref="I369">INDEX([1]英雄界面!$I$4:$I$41,MATCH(A369,[1]英雄界面!$A$4:$A$41,0))</f>
        <v>75</v>
      </c>
      <c r="J369" s="68">
        <f t="shared" si="373"/>
        <v>2</v>
      </c>
      <c r="K369" s="37">
        <f>CHOOSE(J369,INDEX([2]勋章!$I$7:$I$24,MATCH($B369,[2]勋章!$G$7:$G$24,0)),INDEX([2]勋章!$M$7:$M$24,MATCH($B369,[2]勋章!$G$7:$G$24,0)),INDEX([2]勋章!$P$7:$P$24,MATCH($B369,[2]勋章!$G$7:$G$24,0)),INDEX([2]勋章!$S$7:$S$24,MATCH($B369,[2]勋章!$G$7:$G$24,0)))</f>
        <v>10216</v>
      </c>
      <c r="L369" s="37">
        <f t="array" ref="L369">INDEX([2]图纸掉落!$H$4:$H$38,MATCH(H369,[2]图纸掉落!$G$4:$G$38,0))</f>
        <v>22010</v>
      </c>
      <c r="M369" s="37">
        <f t="shared" si="371"/>
        <v>20</v>
      </c>
      <c r="N369" s="37">
        <f t="shared" si="342"/>
        <v>16</v>
      </c>
      <c r="O369" s="47">
        <f>INDEX([1]英雄界面!$J$4:$J$41,MATCH(A369,[1]英雄界面!$A$4:$A$41,0))/2</f>
        <v>2</v>
      </c>
      <c r="P369" s="37">
        <f t="shared" si="343"/>
        <v>1.1000000000000001</v>
      </c>
      <c r="Q369" s="37">
        <f>INT(INDEX([1]等级属性!B$4:B$203,MATCH($AC369,[1]等级属性!$A$4:$A$203,0))*V369/10000)</f>
        <v>1392</v>
      </c>
      <c r="R369" s="37">
        <f>INT(INDEX([1]等级属性!C$4:C$203,MATCH($AC369,[1]等级属性!$A$4:$A$203,0))*W369/10000)</f>
        <v>0</v>
      </c>
      <c r="S369" s="37">
        <f>INT(INDEX([1]等级属性!D$4:D$203,MATCH($AC369,[1]等级属性!$A$4:$A$203,0))*X369/10000)</f>
        <v>2229</v>
      </c>
      <c r="T369" s="37">
        <f>INT(INDEX([1]等级属性!E$4:E$203,MATCH($AC369,[1]等级属性!$A$4:$A$203,0))*Y369/10000)</f>
        <v>290</v>
      </c>
      <c r="U369" s="37"/>
      <c r="V369" s="37">
        <f t="array" ref="V369">INDEX(单位特点规划!D$2:D$37,MATCH($A369,单位特点规划!$A$2:$A$37,0))</f>
        <v>42700</v>
      </c>
      <c r="W369" s="37">
        <f t="array" ref="W369">INDEX(单位特点规划!E$2:E$37,MATCH($A369,单位特点规划!$A$2:$A$37,0))</f>
        <v>0</v>
      </c>
      <c r="X369" s="37">
        <f t="array" ref="X369">INDEX(单位特点规划!F$2:F$37,MATCH($A369,单位特点规划!$A$2:$A$37,0))</f>
        <v>22800</v>
      </c>
      <c r="Y369" s="37">
        <f t="array" ref="Y369">INDEX(单位特点规划!G$2:G$37,MATCH($A369,单位特点规划!$A$2:$A$37,0))</f>
        <v>12900</v>
      </c>
      <c r="Z369" s="37"/>
      <c r="AA369" s="37">
        <f t="shared" si="367"/>
        <v>0.59171597633136097</v>
      </c>
      <c r="AB369" s="37">
        <f>INT(INDEX([3]进阶属性!$C$2:$C$19,MATCH(B369,[3]进阶属性!$A$2:$A$19,0))/2*AH369)</f>
        <v>2214</v>
      </c>
      <c r="AC369" s="37">
        <f t="shared" si="349"/>
        <v>45</v>
      </c>
      <c r="AD369" s="37">
        <f>INT((INDEX([3]标准单位!$J$2:$J$201,MATCH($AC369,[3]标准单位!$A$2:$A$201,0))*AE369)/(1-AE369))</f>
        <v>0</v>
      </c>
      <c r="AE369" s="37">
        <f t="shared" si="372"/>
        <v>0</v>
      </c>
      <c r="AF369" s="83">
        <f>AG369/AG$9</f>
        <v>0.68700155291764298</v>
      </c>
      <c r="AG369" s="37">
        <f t="shared" si="366"/>
        <v>248.583333333333</v>
      </c>
      <c r="AH369" s="37">
        <f t="array" ref="AH369">INDEX([4]Sheet1!H$2:H$36,MATCH($H369,[4]Sheet1!$A$2:$A$36,0))</f>
        <v>4</v>
      </c>
      <c r="AI369">
        <f>INDEX([4]Sheet1!T$2:T$36,MATCH($H369,[4]Sheet1!$A$2:$A$36,0))</f>
        <v>0</v>
      </c>
      <c r="AJ369">
        <f>INDEX([4]Sheet1!U$2:U$36,MATCH($H369,[4]Sheet1!$A$2:$A$36,0))</f>
        <v>32.4</v>
      </c>
      <c r="AK369">
        <f>INDEX([4]Sheet1!V$2:V$36,MATCH($H369,[4]Sheet1!$A$2:$A$36,0))</f>
        <v>0</v>
      </c>
      <c r="AL369">
        <f>INDEX([4]Sheet1!W$2:W$36,MATCH($H369,[4]Sheet1!$A$2:$A$36,0))</f>
        <v>27.7777777777778</v>
      </c>
      <c r="AM369" s="2">
        <f>INDEX([4]Sheet1!N$2:N$36,MATCH($H369,[4]Sheet1!$A$2:$A$36,0))</f>
        <v>7200</v>
      </c>
      <c r="AN369" s="2" t="str">
        <f>INDEX([4]Sheet1!O$2:O$36,MATCH($H369,[4]Sheet1!$A$2:$A$36,0))</f>
        <v/>
      </c>
    </row>
    <row r="370" spans="1:40" ht="14.25">
      <c r="A370" s="67">
        <v>2010</v>
      </c>
      <c r="B370" s="73">
        <v>7</v>
      </c>
      <c r="C370" s="78" t="str">
        <f t="shared" si="320"/>
        <v>{10217,22},{22010,26}</v>
      </c>
      <c r="D370" s="78">
        <v>300000</v>
      </c>
      <c r="E370" s="79">
        <v>48</v>
      </c>
      <c r="F370" s="78" t="str">
        <f t="shared" si="368"/>
        <v>{1,2523},{2,1575},{6,330}</v>
      </c>
      <c r="G370" s="78">
        <f t="shared" si="370"/>
        <v>1</v>
      </c>
      <c r="H370" s="67" t="s">
        <v>316</v>
      </c>
      <c r="I370" s="37">
        <f t="array" ref="I370">INDEX([1]英雄界面!$I$4:$I$41,MATCH(A370,[1]英雄界面!$A$4:$A$41,0))</f>
        <v>75</v>
      </c>
      <c r="J370" s="68">
        <f t="shared" si="373"/>
        <v>2</v>
      </c>
      <c r="K370" s="37">
        <f>CHOOSE(J370,INDEX([2]勋章!$I$7:$I$24,MATCH($B370,[2]勋章!$G$7:$G$24,0)),INDEX([2]勋章!$M$7:$M$24,MATCH($B370,[2]勋章!$G$7:$G$24,0)),INDEX([2]勋章!$P$7:$P$24,MATCH($B370,[2]勋章!$G$7:$G$24,0)),INDEX([2]勋章!$S$7:$S$24,MATCH($B370,[2]勋章!$G$7:$G$24,0)))</f>
        <v>10217</v>
      </c>
      <c r="L370" s="37">
        <f t="array" ref="L370">INDEX([2]图纸掉落!$H$4:$H$38,MATCH(H370,[2]图纸掉落!$G$4:$G$38,0))</f>
        <v>22010</v>
      </c>
      <c r="M370" s="37">
        <f t="shared" si="371"/>
        <v>22</v>
      </c>
      <c r="N370" s="37">
        <f t="shared" si="342"/>
        <v>26</v>
      </c>
      <c r="O370" s="47">
        <f>INDEX([1]英雄界面!$J$4:$J$41,MATCH(A370,[1]英雄界面!$A$4:$A$41,0))/2</f>
        <v>2</v>
      </c>
      <c r="P370" s="37">
        <f t="shared" si="343"/>
        <v>1</v>
      </c>
      <c r="Q370" s="37">
        <f>INT(INDEX([1]等级属性!B$4:B$203,MATCH($AC370,[1]等级属性!$A$4:$A$203,0))*V370/10000)</f>
        <v>1575</v>
      </c>
      <c r="R370" s="37">
        <f>INT(INDEX([1]等级属性!C$4:C$203,MATCH($AC370,[1]等级属性!$A$4:$A$203,0))*W370/10000)</f>
        <v>0</v>
      </c>
      <c r="S370" s="37">
        <f>INT(INDEX([1]等级属性!D$4:D$203,MATCH($AC370,[1]等级属性!$A$4:$A$203,0))*X370/10000)</f>
        <v>2523</v>
      </c>
      <c r="T370" s="37">
        <f>INT(INDEX([1]等级属性!E$4:E$203,MATCH($AC370,[1]等级属性!$A$4:$A$203,0))*Y370/10000)</f>
        <v>330</v>
      </c>
      <c r="U370" s="37"/>
      <c r="V370" s="37">
        <f t="array" ref="V370">INDEX(单位特点规划!D$2:D$37,MATCH($A370,单位特点规划!$A$2:$A$37,0))</f>
        <v>42700</v>
      </c>
      <c r="W370" s="37">
        <f t="array" ref="W370">INDEX(单位特点规划!E$2:E$37,MATCH($A370,单位特点规划!$A$2:$A$37,0))</f>
        <v>0</v>
      </c>
      <c r="X370" s="37">
        <f t="array" ref="X370">INDEX(单位特点规划!F$2:F$37,MATCH($A370,单位特点规划!$A$2:$A$37,0))</f>
        <v>22800</v>
      </c>
      <c r="Y370" s="37">
        <f t="array" ref="Y370">INDEX(单位特点规划!G$2:G$37,MATCH($A370,单位特点规划!$A$2:$A$37,0))</f>
        <v>12900</v>
      </c>
      <c r="Z370" s="37"/>
      <c r="AA370" s="37">
        <f t="shared" si="367"/>
        <v>0.59171597633136097</v>
      </c>
      <c r="AB370" s="37">
        <f>INT(INDEX([3]进阶属性!$C$2:$C$19,MATCH(B370,[3]进阶属性!$A$2:$A$19,0))/2*AH370)</f>
        <v>2874</v>
      </c>
      <c r="AC370" s="37">
        <f t="shared" si="349"/>
        <v>50</v>
      </c>
      <c r="AD370" s="37">
        <f>INT((INDEX([3]标准单位!$J$2:$J$201,MATCH($AC370,[3]标准单位!$A$2:$A$201,0))*AE370)/(1-AE370))</f>
        <v>0</v>
      </c>
      <c r="AE370" s="37">
        <f t="shared" si="372"/>
        <v>0</v>
      </c>
      <c r="AF370" s="83">
        <f>AG370/AG$10</f>
        <v>0.68700742781419999</v>
      </c>
      <c r="AG370" s="37">
        <f t="shared" si="366"/>
        <v>281.4375</v>
      </c>
      <c r="AH370" s="37">
        <f t="array" ref="AH370">INDEX([4]Sheet1!H$2:H$36,MATCH($H370,[4]Sheet1!$A$2:$A$36,0))</f>
        <v>4</v>
      </c>
      <c r="AI370">
        <f>INDEX([4]Sheet1!T$2:T$36,MATCH($H370,[4]Sheet1!$A$2:$A$36,0))</f>
        <v>0</v>
      </c>
      <c r="AJ370">
        <f>INDEX([4]Sheet1!U$2:U$36,MATCH($H370,[4]Sheet1!$A$2:$A$36,0))</f>
        <v>32.4</v>
      </c>
      <c r="AK370">
        <f>INDEX([4]Sheet1!V$2:V$36,MATCH($H370,[4]Sheet1!$A$2:$A$36,0))</f>
        <v>0</v>
      </c>
      <c r="AL370">
        <f>INDEX([4]Sheet1!W$2:W$36,MATCH($H370,[4]Sheet1!$A$2:$A$36,0))</f>
        <v>27.7777777777778</v>
      </c>
      <c r="AM370" s="2">
        <f>INDEX([4]Sheet1!N$2:N$36,MATCH($H370,[4]Sheet1!$A$2:$A$36,0))</f>
        <v>7200</v>
      </c>
      <c r="AN370" s="2" t="str">
        <f>INDEX([4]Sheet1!O$2:O$36,MATCH($H370,[4]Sheet1!$A$2:$A$36,0))</f>
        <v/>
      </c>
    </row>
    <row r="371" spans="1:40" ht="14.25">
      <c r="A371" s="67">
        <v>2010</v>
      </c>
      <c r="B371" s="73">
        <v>8</v>
      </c>
      <c r="C371" s="78" t="str">
        <f t="shared" si="320"/>
        <v>{10218,25},{22010,29}</v>
      </c>
      <c r="D371" s="78">
        <v>350000</v>
      </c>
      <c r="E371" s="79">
        <v>53</v>
      </c>
      <c r="F371" s="78" t="str">
        <f t="shared" si="368"/>
        <v>{1,2900},{2,1810},{6,377}</v>
      </c>
      <c r="G371" s="78">
        <f t="shared" si="370"/>
        <v>1</v>
      </c>
      <c r="H371" s="67" t="s">
        <v>316</v>
      </c>
      <c r="I371" s="37">
        <f t="array" ref="I371">INDEX([1]英雄界面!$I$4:$I$41,MATCH(A371,[1]英雄界面!$A$4:$A$41,0))</f>
        <v>75</v>
      </c>
      <c r="J371" s="68">
        <f t="shared" si="373"/>
        <v>2</v>
      </c>
      <c r="K371" s="37">
        <f>CHOOSE(J371,INDEX([2]勋章!$I$7:$I$24,MATCH($B371,[2]勋章!$G$7:$G$24,0)),INDEX([2]勋章!$M$7:$M$24,MATCH($B371,[2]勋章!$G$7:$G$24,0)),INDEX([2]勋章!$P$7:$P$24,MATCH($B371,[2]勋章!$G$7:$G$24,0)),INDEX([2]勋章!$S$7:$S$24,MATCH($B371,[2]勋章!$G$7:$G$24,0)))</f>
        <v>10218</v>
      </c>
      <c r="L371" s="37">
        <f t="array" ref="L371">INDEX([2]图纸掉落!$H$4:$H$38,MATCH(H371,[2]图纸掉落!$G$4:$G$38,0))</f>
        <v>22010</v>
      </c>
      <c r="M371" s="37">
        <f t="shared" si="371"/>
        <v>25</v>
      </c>
      <c r="N371" s="37">
        <f t="shared" si="342"/>
        <v>29</v>
      </c>
      <c r="O371" s="47">
        <f>INDEX([1]英雄界面!$J$4:$J$41,MATCH(A371,[1]英雄界面!$A$4:$A$41,0))/2</f>
        <v>2</v>
      </c>
      <c r="P371" s="37">
        <f t="shared" si="343"/>
        <v>1</v>
      </c>
      <c r="Q371" s="37">
        <f>INT(INDEX([1]等级属性!B$4:B$203,MATCH($AC371,[1]等级属性!$A$4:$A$203,0))*V371/10000)</f>
        <v>1810</v>
      </c>
      <c r="R371" s="37">
        <f>INT(INDEX([1]等级属性!C$4:C$203,MATCH($AC371,[1]等级属性!$A$4:$A$203,0))*W371/10000)</f>
        <v>0</v>
      </c>
      <c r="S371" s="37">
        <f>INT(INDEX([1]等级属性!D$4:D$203,MATCH($AC371,[1]等级属性!$A$4:$A$203,0))*X371/10000)</f>
        <v>2900</v>
      </c>
      <c r="T371" s="37">
        <f>INT(INDEX([1]等级属性!E$4:E$203,MATCH($AC371,[1]等级属性!$A$4:$A$203,0))*Y371/10000)</f>
        <v>377</v>
      </c>
      <c r="U371" s="37"/>
      <c r="V371" s="37">
        <f t="array" ref="V371">INDEX(单位特点规划!D$2:D$37,MATCH($A371,单位特点规划!$A$2:$A$37,0))</f>
        <v>42700</v>
      </c>
      <c r="W371" s="37">
        <f t="array" ref="W371">INDEX(单位特点规划!E$2:E$37,MATCH($A371,单位特点规划!$A$2:$A$37,0))</f>
        <v>0</v>
      </c>
      <c r="X371" s="37">
        <f t="array" ref="X371">INDEX(单位特点规划!F$2:F$37,MATCH($A371,单位特点规划!$A$2:$A$37,0))</f>
        <v>22800</v>
      </c>
      <c r="Y371" s="37">
        <f t="array" ref="Y371">INDEX(单位特点规划!G$2:G$37,MATCH($A371,单位特点规划!$A$2:$A$37,0))</f>
        <v>12900</v>
      </c>
      <c r="Z371" s="37"/>
      <c r="AA371" s="37">
        <f t="shared" si="367"/>
        <v>0.59171597633136097</v>
      </c>
      <c r="AB371" s="37">
        <f>INT(INDEX([3]进阶属性!$C$2:$C$19,MATCH(B371,[3]进阶属性!$A$2:$A$19,0))/2*AH371)</f>
        <v>3732</v>
      </c>
      <c r="AC371" s="37">
        <f t="shared" si="349"/>
        <v>55</v>
      </c>
      <c r="AD371" s="37">
        <f>INT((INDEX([3]标准单位!$J$2:$J$201,MATCH($AC371,[3]标准单位!$A$2:$A$201,0))*AE371)/(1-AE371))</f>
        <v>0</v>
      </c>
      <c r="AE371" s="37">
        <f t="shared" si="372"/>
        <v>0</v>
      </c>
      <c r="AF371" s="83">
        <f>AG371/AG$11</f>
        <v>0.68695035676229799</v>
      </c>
      <c r="AG371" s="37">
        <f t="shared" si="366"/>
        <v>323.36388888888899</v>
      </c>
      <c r="AH371" s="37">
        <f t="array" ref="AH371">INDEX([4]Sheet1!H$2:H$36,MATCH($H371,[4]Sheet1!$A$2:$A$36,0))</f>
        <v>4</v>
      </c>
      <c r="AI371">
        <f>INDEX([4]Sheet1!T$2:T$36,MATCH($H371,[4]Sheet1!$A$2:$A$36,0))</f>
        <v>0</v>
      </c>
      <c r="AJ371">
        <f>INDEX([4]Sheet1!U$2:U$36,MATCH($H371,[4]Sheet1!$A$2:$A$36,0))</f>
        <v>32.4</v>
      </c>
      <c r="AK371">
        <f>INDEX([4]Sheet1!V$2:V$36,MATCH($H371,[4]Sheet1!$A$2:$A$36,0))</f>
        <v>0</v>
      </c>
      <c r="AL371">
        <f>INDEX([4]Sheet1!W$2:W$36,MATCH($H371,[4]Sheet1!$A$2:$A$36,0))</f>
        <v>27.7777777777778</v>
      </c>
      <c r="AM371" s="2">
        <f>INDEX([4]Sheet1!N$2:N$36,MATCH($H371,[4]Sheet1!$A$2:$A$36,0))</f>
        <v>7200</v>
      </c>
      <c r="AN371" s="2" t="str">
        <f>INDEX([4]Sheet1!O$2:O$36,MATCH($H371,[4]Sheet1!$A$2:$A$36,0))</f>
        <v/>
      </c>
    </row>
    <row r="372" spans="1:40" ht="14.25">
      <c r="A372" s="67">
        <v>2010</v>
      </c>
      <c r="B372" s="73">
        <v>9</v>
      </c>
      <c r="C372" s="78" t="str">
        <f t="shared" si="320"/>
        <v>{10219,27},{22010,30}</v>
      </c>
      <c r="D372" s="78">
        <v>400000</v>
      </c>
      <c r="E372" s="79">
        <v>58</v>
      </c>
      <c r="F372" s="78" t="str">
        <f t="shared" si="368"/>
        <v>{1,3276},{2,2045},{6,426}</v>
      </c>
      <c r="G372" s="78">
        <f t="shared" si="370"/>
        <v>1</v>
      </c>
      <c r="H372" s="67" t="s">
        <v>316</v>
      </c>
      <c r="I372" s="37">
        <f t="array" ref="I372">INDEX([1]英雄界面!$I$4:$I$41,MATCH(A372,[1]英雄界面!$A$4:$A$41,0))</f>
        <v>75</v>
      </c>
      <c r="J372" s="68">
        <f t="shared" si="373"/>
        <v>2</v>
      </c>
      <c r="K372" s="37">
        <f>CHOOSE(J372,INDEX([2]勋章!$I$7:$I$24,MATCH($B372,[2]勋章!$G$7:$G$24,0)),INDEX([2]勋章!$M$7:$M$24,MATCH($B372,[2]勋章!$G$7:$G$24,0)),INDEX([2]勋章!$P$7:$P$24,MATCH($B372,[2]勋章!$G$7:$G$24,0)),INDEX([2]勋章!$S$7:$S$24,MATCH($B372,[2]勋章!$G$7:$G$24,0)))</f>
        <v>10219</v>
      </c>
      <c r="L372" s="37">
        <f t="array" ref="L372">INDEX([2]图纸掉落!$H$4:$H$38,MATCH(H372,[2]图纸掉落!$G$4:$G$38,0))</f>
        <v>22010</v>
      </c>
      <c r="M372" s="37">
        <f t="shared" si="371"/>
        <v>27</v>
      </c>
      <c r="N372" s="37">
        <f t="shared" si="342"/>
        <v>30</v>
      </c>
      <c r="O372" s="47">
        <f>INDEX([1]英雄界面!$J$4:$J$41,MATCH(A372,[1]英雄界面!$A$4:$A$41,0))/2</f>
        <v>2</v>
      </c>
      <c r="P372" s="37">
        <f t="shared" si="343"/>
        <v>1</v>
      </c>
      <c r="Q372" s="37">
        <f>INT(INDEX([1]等级属性!B$4:B$203,MATCH($AC372,[1]等级属性!$A$4:$A$203,0))*V372/10000)</f>
        <v>2045</v>
      </c>
      <c r="R372" s="37">
        <f>INT(INDEX([1]等级属性!C$4:C$203,MATCH($AC372,[1]等级属性!$A$4:$A$203,0))*W372/10000)</f>
        <v>0</v>
      </c>
      <c r="S372" s="37">
        <f>INT(INDEX([1]等级属性!D$4:D$203,MATCH($AC372,[1]等级属性!$A$4:$A$203,0))*X372/10000)</f>
        <v>3276</v>
      </c>
      <c r="T372" s="37">
        <f>INT(INDEX([1]等级属性!E$4:E$203,MATCH($AC372,[1]等级属性!$A$4:$A$203,0))*Y372/10000)</f>
        <v>426</v>
      </c>
      <c r="U372" s="37"/>
      <c r="V372" s="37">
        <f t="array" ref="V372">INDEX(单位特点规划!D$2:D$37,MATCH($A372,单位特点规划!$A$2:$A$37,0))</f>
        <v>42700</v>
      </c>
      <c r="W372" s="37">
        <f t="array" ref="W372">INDEX(单位特点规划!E$2:E$37,MATCH($A372,单位特点规划!$A$2:$A$37,0))</f>
        <v>0</v>
      </c>
      <c r="X372" s="37">
        <f t="array" ref="X372">INDEX(单位特点规划!F$2:F$37,MATCH($A372,单位特点规划!$A$2:$A$37,0))</f>
        <v>22800</v>
      </c>
      <c r="Y372" s="37">
        <f t="array" ref="Y372">INDEX(单位特点规划!G$2:G$37,MATCH($A372,单位特点规划!$A$2:$A$37,0))</f>
        <v>12900</v>
      </c>
      <c r="Z372" s="37"/>
      <c r="AA372" s="37">
        <f t="shared" si="367"/>
        <v>0.59171597633136097</v>
      </c>
      <c r="AB372" s="37">
        <f>INT(INDEX([3]进阶属性!$C$2:$C$19,MATCH(B372,[3]进阶属性!$A$2:$A$19,0))/2*AH372)</f>
        <v>4848</v>
      </c>
      <c r="AC372" s="37">
        <f t="shared" si="349"/>
        <v>60</v>
      </c>
      <c r="AD372" s="37">
        <f>INT((INDEX([3]标准单位!$J$2:$J$201,MATCH($AC372,[3]标准单位!$A$2:$A$201,0))*AE372)/(1-AE372))</f>
        <v>0</v>
      </c>
      <c r="AE372" s="37">
        <f t="shared" si="372"/>
        <v>0</v>
      </c>
      <c r="AF372" s="83">
        <f>AG372/AG$12</f>
        <v>0.68687007738889305</v>
      </c>
      <c r="AG372" s="37">
        <f t="shared" si="366"/>
        <v>365.30694444444401</v>
      </c>
      <c r="AH372" s="37">
        <f t="array" ref="AH372">INDEX([4]Sheet1!H$2:H$36,MATCH($H372,[4]Sheet1!$A$2:$A$36,0))</f>
        <v>4</v>
      </c>
      <c r="AI372">
        <f>INDEX([4]Sheet1!T$2:T$36,MATCH($H372,[4]Sheet1!$A$2:$A$36,0))</f>
        <v>0</v>
      </c>
      <c r="AJ372">
        <f>INDEX([4]Sheet1!U$2:U$36,MATCH($H372,[4]Sheet1!$A$2:$A$36,0))</f>
        <v>32.4</v>
      </c>
      <c r="AK372">
        <f>INDEX([4]Sheet1!V$2:V$36,MATCH($H372,[4]Sheet1!$A$2:$A$36,0))</f>
        <v>0</v>
      </c>
      <c r="AL372">
        <f>INDEX([4]Sheet1!W$2:W$36,MATCH($H372,[4]Sheet1!$A$2:$A$36,0))</f>
        <v>27.7777777777778</v>
      </c>
      <c r="AM372" s="2">
        <f>INDEX([4]Sheet1!N$2:N$36,MATCH($H372,[4]Sheet1!$A$2:$A$36,0))</f>
        <v>7200</v>
      </c>
      <c r="AN372" s="2" t="str">
        <f>INDEX([4]Sheet1!O$2:O$36,MATCH($H372,[4]Sheet1!$A$2:$A$36,0))</f>
        <v/>
      </c>
    </row>
    <row r="373" spans="1:40" ht="14.25">
      <c r="A373" s="67">
        <v>2010</v>
      </c>
      <c r="B373" s="73">
        <v>10</v>
      </c>
      <c r="C373" s="78" t="str">
        <f t="shared" si="320"/>
        <v>{10220,30},{22010,45}</v>
      </c>
      <c r="D373" s="78">
        <v>450000</v>
      </c>
      <c r="E373" s="79">
        <v>63</v>
      </c>
      <c r="F373" s="78" t="str">
        <f t="shared" si="368"/>
        <v>{1,3762},{2,2348},{6,491}</v>
      </c>
      <c r="G373" s="78">
        <f t="shared" si="370"/>
        <v>1</v>
      </c>
      <c r="H373" s="67" t="s">
        <v>316</v>
      </c>
      <c r="I373" s="37">
        <f t="array" ref="I373">INDEX([1]英雄界面!$I$4:$I$41,MATCH(A373,[1]英雄界面!$A$4:$A$41,0))</f>
        <v>75</v>
      </c>
      <c r="J373" s="68">
        <f t="shared" si="373"/>
        <v>2</v>
      </c>
      <c r="K373" s="37">
        <f>CHOOSE(J373,INDEX([2]勋章!$I$7:$I$24,MATCH($B373,[2]勋章!$G$7:$G$24,0)),INDEX([2]勋章!$M$7:$M$24,MATCH($B373,[2]勋章!$G$7:$G$24,0)),INDEX([2]勋章!$P$7:$P$24,MATCH($B373,[2]勋章!$G$7:$G$24,0)),INDEX([2]勋章!$S$7:$S$24,MATCH($B373,[2]勋章!$G$7:$G$24,0)))</f>
        <v>10220</v>
      </c>
      <c r="L373" s="37">
        <f t="array" ref="L373">INDEX([2]图纸掉落!$H$4:$H$38,MATCH(H373,[2]图纸掉落!$G$4:$G$38,0))</f>
        <v>22010</v>
      </c>
      <c r="M373" s="37">
        <f t="shared" si="371"/>
        <v>30</v>
      </c>
      <c r="N373" s="37">
        <f t="shared" si="342"/>
        <v>45</v>
      </c>
      <c r="O373" s="47">
        <f>INDEX([1]英雄界面!$J$4:$J$41,MATCH(A373,[1]英雄界面!$A$4:$A$41,0))/2</f>
        <v>2</v>
      </c>
      <c r="P373" s="37">
        <f t="shared" si="343"/>
        <v>1</v>
      </c>
      <c r="Q373" s="37">
        <f>INT(INDEX([1]等级属性!B$4:B$203,MATCH($AC373,[1]等级属性!$A$4:$A$203,0))*V373/10000)</f>
        <v>2348</v>
      </c>
      <c r="R373" s="37">
        <f>INT(INDEX([1]等级属性!C$4:C$203,MATCH($AC373,[1]等级属性!$A$4:$A$203,0))*W373/10000)</f>
        <v>0</v>
      </c>
      <c r="S373" s="37">
        <f>INT(INDEX([1]等级属性!D$4:D$203,MATCH($AC373,[1]等级属性!$A$4:$A$203,0))*X373/10000)</f>
        <v>3762</v>
      </c>
      <c r="T373" s="37">
        <f>INT(INDEX([1]等级属性!E$4:E$203,MATCH($AC373,[1]等级属性!$A$4:$A$203,0))*Y373/10000)</f>
        <v>491</v>
      </c>
      <c r="U373" s="37"/>
      <c r="V373" s="37">
        <f t="array" ref="V373">INDEX(单位特点规划!D$2:D$37,MATCH($A373,单位特点规划!$A$2:$A$37,0))</f>
        <v>42700</v>
      </c>
      <c r="W373" s="37">
        <f t="array" ref="W373">INDEX(单位特点规划!E$2:E$37,MATCH($A373,单位特点规划!$A$2:$A$37,0))</f>
        <v>0</v>
      </c>
      <c r="X373" s="37">
        <f t="array" ref="X373">INDEX(单位特点规划!F$2:F$37,MATCH($A373,单位特点规划!$A$2:$A$37,0))</f>
        <v>22800</v>
      </c>
      <c r="Y373" s="37">
        <f t="array" ref="Y373">INDEX(单位特点规划!G$2:G$37,MATCH($A373,单位特点规划!$A$2:$A$37,0))</f>
        <v>12900</v>
      </c>
      <c r="Z373" s="37"/>
      <c r="AA373" s="37">
        <f t="shared" si="367"/>
        <v>0.59171597633136097</v>
      </c>
      <c r="AB373" s="37">
        <f>INT(INDEX([3]进阶属性!$C$2:$C$19,MATCH(B373,[3]进阶属性!$A$2:$A$19,0))/2*AH373)</f>
        <v>6300</v>
      </c>
      <c r="AC373" s="37">
        <f t="shared" si="349"/>
        <v>65</v>
      </c>
      <c r="AD373" s="37">
        <f>INT((INDEX([3]标准单位!$J$2:$J$201,MATCH($AC373,[3]标准单位!$A$2:$A$201,0))*AE373)/(1-AE373))</f>
        <v>0</v>
      </c>
      <c r="AE373" s="37">
        <f t="shared" si="372"/>
        <v>0</v>
      </c>
      <c r="AF373" s="83">
        <f>AG373/AG$13</f>
        <v>0.68697973111698496</v>
      </c>
      <c r="AG373" s="37">
        <f t="shared" si="366"/>
        <v>419.57777777777801</v>
      </c>
      <c r="AH373" s="37">
        <f t="array" ref="AH373">INDEX([4]Sheet1!H$2:H$36,MATCH($H373,[4]Sheet1!$A$2:$A$36,0))</f>
        <v>4</v>
      </c>
      <c r="AI373">
        <f>INDEX([4]Sheet1!T$2:T$36,MATCH($H373,[4]Sheet1!$A$2:$A$36,0))</f>
        <v>0</v>
      </c>
      <c r="AJ373">
        <f>INDEX([4]Sheet1!U$2:U$36,MATCH($H373,[4]Sheet1!$A$2:$A$36,0))</f>
        <v>32.4</v>
      </c>
      <c r="AK373">
        <f>INDEX([4]Sheet1!V$2:V$36,MATCH($H373,[4]Sheet1!$A$2:$A$36,0))</f>
        <v>0</v>
      </c>
      <c r="AL373">
        <f>INDEX([4]Sheet1!W$2:W$36,MATCH($H373,[4]Sheet1!$A$2:$A$36,0))</f>
        <v>27.7777777777778</v>
      </c>
      <c r="AM373" s="2">
        <f>INDEX([4]Sheet1!N$2:N$36,MATCH($H373,[4]Sheet1!$A$2:$A$36,0))</f>
        <v>7200</v>
      </c>
      <c r="AN373" s="2" t="str">
        <f>INDEX([4]Sheet1!O$2:O$36,MATCH($H373,[4]Sheet1!$A$2:$A$36,0))</f>
        <v/>
      </c>
    </row>
    <row r="374" spans="1:40" ht="14.25">
      <c r="A374" s="67">
        <v>2010</v>
      </c>
      <c r="B374" s="73">
        <v>11</v>
      </c>
      <c r="C374" s="78" t="str">
        <f t="shared" si="320"/>
        <v>{10221,32},{22010,61}</v>
      </c>
      <c r="D374" s="78">
        <v>500000</v>
      </c>
      <c r="E374" s="79">
        <v>68</v>
      </c>
      <c r="F374" s="78" t="str">
        <f t="shared" si="368"/>
        <v>{1,4254},{2,2655},{6,555}</v>
      </c>
      <c r="G374" s="78">
        <f t="shared" si="370"/>
        <v>1</v>
      </c>
      <c r="H374" s="67" t="s">
        <v>316</v>
      </c>
      <c r="I374" s="37">
        <f t="array" ref="I374">INDEX([1]英雄界面!$I$4:$I$41,MATCH(A374,[1]英雄界面!$A$4:$A$41,0))</f>
        <v>75</v>
      </c>
      <c r="J374" s="68">
        <f t="shared" si="373"/>
        <v>2</v>
      </c>
      <c r="K374" s="37">
        <f>CHOOSE(J374,INDEX([2]勋章!$I$7:$I$24,MATCH($B374,[2]勋章!$G$7:$G$24,0)),INDEX([2]勋章!$M$7:$M$24,MATCH($B374,[2]勋章!$G$7:$G$24,0)),INDEX([2]勋章!$P$7:$P$24,MATCH($B374,[2]勋章!$G$7:$G$24,0)),INDEX([2]勋章!$S$7:$S$24,MATCH($B374,[2]勋章!$G$7:$G$24,0)))</f>
        <v>10221</v>
      </c>
      <c r="L374" s="37">
        <f t="array" ref="L374">INDEX([2]图纸掉落!$H$4:$H$38,MATCH(H374,[2]图纸掉落!$G$4:$G$38,0))</f>
        <v>22010</v>
      </c>
      <c r="M374" s="37">
        <f t="shared" si="371"/>
        <v>32</v>
      </c>
      <c r="N374" s="37">
        <f t="shared" si="342"/>
        <v>61</v>
      </c>
      <c r="O374" s="47">
        <f>INDEX([1]英雄界面!$J$4:$J$41,MATCH(A374,[1]英雄界面!$A$4:$A$41,0))/2</f>
        <v>2</v>
      </c>
      <c r="P374" s="37">
        <f t="shared" si="343"/>
        <v>1</v>
      </c>
      <c r="Q374" s="37">
        <f>INT(INDEX([1]等级属性!B$4:B$203,MATCH($AC374,[1]等级属性!$A$4:$A$203,0))*V374/10000)</f>
        <v>2655</v>
      </c>
      <c r="R374" s="37">
        <f>INT(INDEX([1]等级属性!C$4:C$203,MATCH($AC374,[1]等级属性!$A$4:$A$203,0))*W374/10000)</f>
        <v>0</v>
      </c>
      <c r="S374" s="37">
        <f>INT(INDEX([1]等级属性!D$4:D$203,MATCH($AC374,[1]等级属性!$A$4:$A$203,0))*X374/10000)</f>
        <v>4254</v>
      </c>
      <c r="T374" s="37">
        <f>INT(INDEX([1]等级属性!E$4:E$203,MATCH($AC374,[1]等级属性!$A$4:$A$203,0))*Y374/10000)</f>
        <v>555</v>
      </c>
      <c r="U374" s="37"/>
      <c r="V374" s="37">
        <f t="array" ref="V374">INDEX(单位特点规划!D$2:D$37,MATCH($A374,单位特点规划!$A$2:$A$37,0))</f>
        <v>42700</v>
      </c>
      <c r="W374" s="37">
        <f t="array" ref="W374">INDEX(单位特点规划!E$2:E$37,MATCH($A374,单位特点规划!$A$2:$A$37,0))</f>
        <v>0</v>
      </c>
      <c r="X374" s="37">
        <f t="array" ref="X374">INDEX(单位特点规划!F$2:F$37,MATCH($A374,单位特点规划!$A$2:$A$37,0))</f>
        <v>22800</v>
      </c>
      <c r="Y374" s="37">
        <f t="array" ref="Y374">INDEX(单位特点规划!G$2:G$37,MATCH($A374,单位特点规划!$A$2:$A$37,0))</f>
        <v>12900</v>
      </c>
      <c r="Z374" s="37"/>
      <c r="AA374" s="37">
        <f t="shared" si="367"/>
        <v>0.59171597633136097</v>
      </c>
      <c r="AB374" s="37">
        <f>INT(INDEX([3]进阶属性!$C$2:$C$19,MATCH(B374,[3]进阶属性!$A$2:$A$19,0))/2*AH374)</f>
        <v>8190</v>
      </c>
      <c r="AC374" s="37">
        <f t="shared" si="349"/>
        <v>70</v>
      </c>
      <c r="AD374" s="37">
        <f>INT((INDEX([3]标准单位!$J$2:$J$201,MATCH($AC374,[3]标准单位!$A$2:$A$201,0))*AE374)/(1-AE374))</f>
        <v>0</v>
      </c>
      <c r="AE374" s="37">
        <f t="shared" si="372"/>
        <v>0</v>
      </c>
      <c r="AF374" s="83">
        <f>AG374/AG$14</f>
        <v>0.68687005349805597</v>
      </c>
      <c r="AG374" s="37">
        <f t="shared" si="366"/>
        <v>474.4375</v>
      </c>
      <c r="AH374" s="37">
        <f t="array" ref="AH374">INDEX([4]Sheet1!H$2:H$36,MATCH($H374,[4]Sheet1!$A$2:$A$36,0))</f>
        <v>4</v>
      </c>
      <c r="AI374">
        <f>INDEX([4]Sheet1!T$2:T$36,MATCH($H374,[4]Sheet1!$A$2:$A$36,0))</f>
        <v>0</v>
      </c>
      <c r="AJ374">
        <f>INDEX([4]Sheet1!U$2:U$36,MATCH($H374,[4]Sheet1!$A$2:$A$36,0))</f>
        <v>32.4</v>
      </c>
      <c r="AK374">
        <f>INDEX([4]Sheet1!V$2:V$36,MATCH($H374,[4]Sheet1!$A$2:$A$36,0))</f>
        <v>0</v>
      </c>
      <c r="AL374">
        <f>INDEX([4]Sheet1!W$2:W$36,MATCH($H374,[4]Sheet1!$A$2:$A$36,0))</f>
        <v>27.7777777777778</v>
      </c>
      <c r="AM374" s="2">
        <f>INDEX([4]Sheet1!N$2:N$36,MATCH($H374,[4]Sheet1!$A$2:$A$36,0))</f>
        <v>7200</v>
      </c>
      <c r="AN374" s="2" t="str">
        <f>INDEX([4]Sheet1!O$2:O$36,MATCH($H374,[4]Sheet1!$A$2:$A$36,0))</f>
        <v/>
      </c>
    </row>
    <row r="375" spans="1:40" ht="14.25">
      <c r="A375" s="67">
        <v>2010</v>
      </c>
      <c r="B375" s="73">
        <v>12</v>
      </c>
      <c r="C375" s="78" t="str">
        <f t="shared" si="320"/>
        <v>{10222,35},{22010,66}</v>
      </c>
      <c r="D375" s="78">
        <v>550000</v>
      </c>
      <c r="E375" s="79">
        <v>73</v>
      </c>
      <c r="F375" s="78" t="str">
        <f t="shared" si="368"/>
        <v>{1,4890},{2,3053},{6,638}</v>
      </c>
      <c r="G375" s="78">
        <f t="shared" ref="G375:G384" si="374">1</f>
        <v>1</v>
      </c>
      <c r="H375" s="67" t="s">
        <v>316</v>
      </c>
      <c r="I375" s="37">
        <f t="array" ref="I375">INDEX([1]英雄界面!$I$4:$I$41,MATCH(A375,[1]英雄界面!$A$4:$A$41,0))</f>
        <v>75</v>
      </c>
      <c r="J375" s="68">
        <f t="shared" si="373"/>
        <v>2</v>
      </c>
      <c r="K375" s="37">
        <f>CHOOSE(J375,INDEX([2]勋章!$I$7:$I$24,MATCH($B375,[2]勋章!$G$7:$G$24,0)),INDEX([2]勋章!$M$7:$M$24,MATCH($B375,[2]勋章!$G$7:$G$24,0)),INDEX([2]勋章!$P$7:$P$24,MATCH($B375,[2]勋章!$G$7:$G$24,0)),INDEX([2]勋章!$S$7:$S$24,MATCH($B375,[2]勋章!$G$7:$G$24,0)))</f>
        <v>10222</v>
      </c>
      <c r="L375" s="37">
        <f t="array" ref="L375">INDEX([2]图纸掉落!$H$4:$H$38,MATCH(H375,[2]图纸掉落!$G$4:$G$38,0))</f>
        <v>22010</v>
      </c>
      <c r="M375" s="37">
        <f t="shared" si="371"/>
        <v>35</v>
      </c>
      <c r="N375" s="37">
        <f t="shared" si="342"/>
        <v>66</v>
      </c>
      <c r="O375" s="47">
        <f>INDEX([1]英雄界面!$J$4:$J$41,MATCH(A375,[1]英雄界面!$A$4:$A$41,0))/2</f>
        <v>2</v>
      </c>
      <c r="P375" s="37">
        <f t="shared" si="343"/>
        <v>1</v>
      </c>
      <c r="Q375" s="37">
        <f>INT(INDEX([1]等级属性!B$4:B$203,MATCH($AC375,[1]等级属性!$A$4:$A$203,0))*V375/10000)</f>
        <v>3053</v>
      </c>
      <c r="R375" s="37">
        <f>INT(INDEX([1]等级属性!C$4:C$203,MATCH($AC375,[1]等级属性!$A$4:$A$203,0))*W375/10000)</f>
        <v>0</v>
      </c>
      <c r="S375" s="37">
        <f>INT(INDEX([1]等级属性!D$4:D$203,MATCH($AC375,[1]等级属性!$A$4:$A$203,0))*X375/10000)</f>
        <v>4890</v>
      </c>
      <c r="T375" s="37">
        <f>INT(INDEX([1]等级属性!E$4:E$203,MATCH($AC375,[1]等级属性!$A$4:$A$203,0))*Y375/10000)</f>
        <v>638</v>
      </c>
      <c r="U375" s="37"/>
      <c r="V375" s="37">
        <f t="array" ref="V375">INDEX(单位特点规划!D$2:D$37,MATCH($A375,单位特点规划!$A$2:$A$37,0))</f>
        <v>42700</v>
      </c>
      <c r="W375" s="37">
        <f t="array" ref="W375">INDEX(单位特点规划!E$2:E$37,MATCH($A375,单位特点规划!$A$2:$A$37,0))</f>
        <v>0</v>
      </c>
      <c r="X375" s="37">
        <f t="array" ref="X375">INDEX(单位特点规划!F$2:F$37,MATCH($A375,单位特点规划!$A$2:$A$37,0))</f>
        <v>22800</v>
      </c>
      <c r="Y375" s="37">
        <f t="array" ref="Y375">INDEX(单位特点规划!G$2:G$37,MATCH($A375,单位特点规划!$A$2:$A$37,0))</f>
        <v>12900</v>
      </c>
      <c r="Z375" s="37"/>
      <c r="AA375" s="37">
        <f t="shared" si="367"/>
        <v>0.59171597633136097</v>
      </c>
      <c r="AB375" s="37">
        <f>INT(INDEX([3]进阶属性!$C$2:$C$19,MATCH(B375,[3]进阶属性!$A$2:$A$19,0))/2*AH375)</f>
        <v>10644</v>
      </c>
      <c r="AC375" s="37">
        <f t="shared" si="349"/>
        <v>75</v>
      </c>
      <c r="AD375" s="37">
        <f>INT((INDEX([3]标准单位!$J$2:$J$201,MATCH($AC375,[3]标准单位!$A$2:$A$201,0))*AE375)/(1-AE375))</f>
        <v>0</v>
      </c>
      <c r="AE375" s="37">
        <f t="shared" ref="AE375:AE384" si="375">0</f>
        <v>0</v>
      </c>
      <c r="AF375" s="83">
        <f>AG375/AG$15</f>
        <v>0.68703412112850704</v>
      </c>
      <c r="AG375" s="37">
        <f t="shared" si="366"/>
        <v>545.40694444444398</v>
      </c>
      <c r="AH375" s="37">
        <f t="array" ref="AH375">INDEX([4]Sheet1!H$2:H$36,MATCH($H375,[4]Sheet1!$A$2:$A$36,0))</f>
        <v>4</v>
      </c>
      <c r="AI375">
        <f>INDEX([4]Sheet1!T$2:T$36,MATCH($H375,[4]Sheet1!$A$2:$A$36,0))</f>
        <v>0</v>
      </c>
      <c r="AJ375">
        <f>INDEX([4]Sheet1!U$2:U$36,MATCH($H375,[4]Sheet1!$A$2:$A$36,0))</f>
        <v>32.4</v>
      </c>
      <c r="AK375">
        <f>INDEX([4]Sheet1!V$2:V$36,MATCH($H375,[4]Sheet1!$A$2:$A$36,0))</f>
        <v>0</v>
      </c>
      <c r="AL375">
        <f>INDEX([4]Sheet1!W$2:W$36,MATCH($H375,[4]Sheet1!$A$2:$A$36,0))</f>
        <v>27.7777777777778</v>
      </c>
      <c r="AM375" s="2">
        <f>INDEX([4]Sheet1!N$2:N$36,MATCH($H375,[4]Sheet1!$A$2:$A$36,0))</f>
        <v>7200</v>
      </c>
      <c r="AN375" s="2" t="str">
        <f>INDEX([4]Sheet1!O$2:O$36,MATCH($H375,[4]Sheet1!$A$2:$A$36,0))</f>
        <v/>
      </c>
    </row>
    <row r="376" spans="1:40" ht="14.25">
      <c r="A376" s="67">
        <v>2010</v>
      </c>
      <c r="B376" s="73">
        <v>13</v>
      </c>
      <c r="C376" s="78" t="str">
        <f t="shared" si="320"/>
        <v>{10223,37},{22010,70}</v>
      </c>
      <c r="D376" s="78">
        <v>600000</v>
      </c>
      <c r="E376" s="79">
        <v>78</v>
      </c>
      <c r="F376" s="78" t="str">
        <f t="shared" si="368"/>
        <v>{1,5526},{2,3450},{6,722}</v>
      </c>
      <c r="G376" s="78">
        <f t="shared" si="374"/>
        <v>1</v>
      </c>
      <c r="H376" s="67" t="s">
        <v>316</v>
      </c>
      <c r="I376" s="37">
        <f t="array" ref="I376">INDEX([1]英雄界面!$I$4:$I$41,MATCH(A376,[1]英雄界面!$A$4:$A$41,0))</f>
        <v>75</v>
      </c>
      <c r="J376" s="68">
        <f t="shared" si="373"/>
        <v>2</v>
      </c>
      <c r="K376" s="37">
        <f>CHOOSE(J376,INDEX([2]勋章!$I$7:$I$24,MATCH($B376,[2]勋章!$G$7:$G$24,0)),INDEX([2]勋章!$M$7:$M$24,MATCH($B376,[2]勋章!$G$7:$G$24,0)),INDEX([2]勋章!$P$7:$P$24,MATCH($B376,[2]勋章!$G$7:$G$24,0)),INDEX([2]勋章!$S$7:$S$24,MATCH($B376,[2]勋章!$G$7:$G$24,0)))</f>
        <v>10223</v>
      </c>
      <c r="L376" s="37">
        <f t="array" ref="L376">INDEX([2]图纸掉落!$H$4:$H$38,MATCH(H376,[2]图纸掉落!$G$4:$G$38,0))</f>
        <v>22010</v>
      </c>
      <c r="M376" s="37">
        <f t="shared" si="371"/>
        <v>37</v>
      </c>
      <c r="N376" s="37">
        <f t="shared" si="342"/>
        <v>70</v>
      </c>
      <c r="O376" s="47">
        <f>INDEX([1]英雄界面!$J$4:$J$41,MATCH(A376,[1]英雄界面!$A$4:$A$41,0))/2</f>
        <v>2</v>
      </c>
      <c r="P376" s="37">
        <f t="shared" si="343"/>
        <v>1</v>
      </c>
      <c r="Q376" s="37">
        <f>INT(INDEX([1]等级属性!B$4:B$203,MATCH($AC376,[1]等级属性!$A$4:$A$203,0))*V376/10000)</f>
        <v>3450</v>
      </c>
      <c r="R376" s="37">
        <f>INT(INDEX([1]等级属性!C$4:C$203,MATCH($AC376,[1]等级属性!$A$4:$A$203,0))*W376/10000)</f>
        <v>0</v>
      </c>
      <c r="S376" s="37">
        <f>INT(INDEX([1]等级属性!D$4:D$203,MATCH($AC376,[1]等级属性!$A$4:$A$203,0))*X376/10000)</f>
        <v>5526</v>
      </c>
      <c r="T376" s="37">
        <f>INT(INDEX([1]等级属性!E$4:E$203,MATCH($AC376,[1]等级属性!$A$4:$A$203,0))*Y376/10000)</f>
        <v>722</v>
      </c>
      <c r="U376" s="37"/>
      <c r="V376" s="37">
        <f t="array" ref="V376">INDEX(单位特点规划!D$2:D$37,MATCH($A376,单位特点规划!$A$2:$A$37,0))</f>
        <v>42700</v>
      </c>
      <c r="W376" s="37">
        <f t="array" ref="W376">INDEX(单位特点规划!E$2:E$37,MATCH($A376,单位特点规划!$A$2:$A$37,0))</f>
        <v>0</v>
      </c>
      <c r="X376" s="37">
        <f t="array" ref="X376">INDEX(单位特点规划!F$2:F$37,MATCH($A376,单位特点规划!$A$2:$A$37,0))</f>
        <v>22800</v>
      </c>
      <c r="Y376" s="37">
        <f t="array" ref="Y376">INDEX(单位特点规划!G$2:G$37,MATCH($A376,单位特点规划!$A$2:$A$37,0))</f>
        <v>12900</v>
      </c>
      <c r="Z376" s="37"/>
      <c r="AA376" s="37">
        <f t="shared" si="367"/>
        <v>0.59171597633136097</v>
      </c>
      <c r="AB376" s="37">
        <f>INT(INDEX([3]进阶属性!$C$2:$C$19,MATCH(B376,[3]进阶属性!$A$2:$A$19,0))/2*AH376)</f>
        <v>13836</v>
      </c>
      <c r="AC376" s="37">
        <f t="shared" si="349"/>
        <v>80</v>
      </c>
      <c r="AD376" s="37">
        <f>INT((INDEX([3]标准单位!$J$2:$J$201,MATCH($AC376,[3]标准单位!$A$2:$A$201,0))*AE376)/(1-AE376))</f>
        <v>0</v>
      </c>
      <c r="AE376" s="37">
        <f t="shared" si="375"/>
        <v>0</v>
      </c>
      <c r="AF376" s="83">
        <f>AG376/AG$16</f>
        <v>0.68685661374538398</v>
      </c>
      <c r="AG376" s="37">
        <f t="shared" si="366"/>
        <v>616.39166666666699</v>
      </c>
      <c r="AH376" s="37">
        <f t="array" ref="AH376">INDEX([4]Sheet1!H$2:H$36,MATCH($H376,[4]Sheet1!$A$2:$A$36,0))</f>
        <v>4</v>
      </c>
      <c r="AI376">
        <f>INDEX([4]Sheet1!T$2:T$36,MATCH($H376,[4]Sheet1!$A$2:$A$36,0))</f>
        <v>0</v>
      </c>
      <c r="AJ376">
        <f>INDEX([4]Sheet1!U$2:U$36,MATCH($H376,[4]Sheet1!$A$2:$A$36,0))</f>
        <v>32.4</v>
      </c>
      <c r="AK376">
        <f>INDEX([4]Sheet1!V$2:V$36,MATCH($H376,[4]Sheet1!$A$2:$A$36,0))</f>
        <v>0</v>
      </c>
      <c r="AL376">
        <f>INDEX([4]Sheet1!W$2:W$36,MATCH($H376,[4]Sheet1!$A$2:$A$36,0))</f>
        <v>27.7777777777778</v>
      </c>
      <c r="AM376" s="2">
        <f>INDEX([4]Sheet1!N$2:N$36,MATCH($H376,[4]Sheet1!$A$2:$A$36,0))</f>
        <v>7200</v>
      </c>
      <c r="AN376" s="2" t="str">
        <f>INDEX([4]Sheet1!O$2:O$36,MATCH($H376,[4]Sheet1!$A$2:$A$36,0))</f>
        <v/>
      </c>
    </row>
    <row r="377" spans="1:40" ht="14.25">
      <c r="A377" s="67">
        <v>2010</v>
      </c>
      <c r="B377" s="73">
        <v>14</v>
      </c>
      <c r="C377" s="78" t="str">
        <f t="shared" si="320"/>
        <v>{10224,40},{22010,91}</v>
      </c>
      <c r="D377" s="78">
        <v>650000</v>
      </c>
      <c r="E377" s="79">
        <v>83</v>
      </c>
      <c r="F377" s="78" t="str">
        <f t="shared" si="368"/>
        <v>{1,6354},{2,3966},{6,829}</v>
      </c>
      <c r="G377" s="78">
        <f t="shared" si="374"/>
        <v>1</v>
      </c>
      <c r="H377" s="67" t="s">
        <v>316</v>
      </c>
      <c r="I377" s="37">
        <f t="array" ref="I377">INDEX([1]英雄界面!$I$4:$I$41,MATCH(A377,[1]英雄界面!$A$4:$A$41,0))</f>
        <v>75</v>
      </c>
      <c r="J377" s="68">
        <f t="shared" si="373"/>
        <v>2</v>
      </c>
      <c r="K377" s="37">
        <f>CHOOSE(J377,INDEX([2]勋章!$I$7:$I$24,MATCH($B377,[2]勋章!$G$7:$G$24,0)),INDEX([2]勋章!$M$7:$M$24,MATCH($B377,[2]勋章!$G$7:$G$24,0)),INDEX([2]勋章!$P$7:$P$24,MATCH($B377,[2]勋章!$G$7:$G$24,0)),INDEX([2]勋章!$S$7:$S$24,MATCH($B377,[2]勋章!$G$7:$G$24,0)))</f>
        <v>10224</v>
      </c>
      <c r="L377" s="37">
        <f t="array" ref="L377">INDEX([2]图纸掉落!$H$4:$H$38,MATCH(H377,[2]图纸掉落!$G$4:$G$38,0))</f>
        <v>22010</v>
      </c>
      <c r="M377" s="37">
        <f t="shared" si="371"/>
        <v>40</v>
      </c>
      <c r="N377" s="37">
        <f t="shared" si="342"/>
        <v>91</v>
      </c>
      <c r="O377" s="47">
        <f>INDEX([1]英雄界面!$J$4:$J$41,MATCH(A377,[1]英雄界面!$A$4:$A$41,0))/2</f>
        <v>2</v>
      </c>
      <c r="P377" s="37">
        <f t="shared" si="343"/>
        <v>1</v>
      </c>
      <c r="Q377" s="37">
        <f>INT(INDEX([1]等级属性!B$4:B$203,MATCH($AC377,[1]等级属性!$A$4:$A$203,0))*V377/10000)</f>
        <v>3966</v>
      </c>
      <c r="R377" s="37">
        <f>INT(INDEX([1]等级属性!C$4:C$203,MATCH($AC377,[1]等级属性!$A$4:$A$203,0))*W377/10000)</f>
        <v>0</v>
      </c>
      <c r="S377" s="37">
        <f>INT(INDEX([1]等级属性!D$4:D$203,MATCH($AC377,[1]等级属性!$A$4:$A$203,0))*X377/10000)</f>
        <v>6354</v>
      </c>
      <c r="T377" s="37">
        <f>INT(INDEX([1]等级属性!E$4:E$203,MATCH($AC377,[1]等级属性!$A$4:$A$203,0))*Y377/10000)</f>
        <v>829</v>
      </c>
      <c r="U377" s="37"/>
      <c r="V377" s="37">
        <f t="array" ref="V377">INDEX(单位特点规划!D$2:D$37,MATCH($A377,单位特点规划!$A$2:$A$37,0))</f>
        <v>42700</v>
      </c>
      <c r="W377" s="37">
        <f t="array" ref="W377">INDEX(单位特点规划!E$2:E$37,MATCH($A377,单位特点规划!$A$2:$A$37,0))</f>
        <v>0</v>
      </c>
      <c r="X377" s="37">
        <f t="array" ref="X377">INDEX(单位特点规划!F$2:F$37,MATCH($A377,单位特点规划!$A$2:$A$37,0))</f>
        <v>22800</v>
      </c>
      <c r="Y377" s="37">
        <f t="array" ref="Y377">INDEX(单位特点规划!G$2:G$37,MATCH($A377,单位特点规划!$A$2:$A$37,0))</f>
        <v>12900</v>
      </c>
      <c r="Z377" s="37"/>
      <c r="AA377" s="37">
        <f t="shared" si="367"/>
        <v>0.59171597633136097</v>
      </c>
      <c r="AB377" s="37">
        <f>INT(INDEX([3]进阶属性!$C$2:$C$19,MATCH(B377,[3]进阶属性!$A$2:$A$19,0))/2*AH377)</f>
        <v>17982</v>
      </c>
      <c r="AC377" s="37">
        <f t="shared" si="349"/>
        <v>85</v>
      </c>
      <c r="AD377" s="37">
        <f>INT((INDEX([3]标准单位!$J$2:$J$201,MATCH($AC377,[3]标准单位!$A$2:$A$201,0))*AE377)/(1-AE377))</f>
        <v>0</v>
      </c>
      <c r="AE377" s="37">
        <f t="shared" si="375"/>
        <v>0</v>
      </c>
      <c r="AF377" s="83">
        <f>AG377/AG$17</f>
        <v>0.68692532449548604</v>
      </c>
      <c r="AG377" s="37">
        <f t="shared" si="366"/>
        <v>708.65833333333296</v>
      </c>
      <c r="AH377" s="37">
        <f t="array" ref="AH377">INDEX([4]Sheet1!H$2:H$36,MATCH($H377,[4]Sheet1!$A$2:$A$36,0))</f>
        <v>4</v>
      </c>
      <c r="AI377">
        <f>INDEX([4]Sheet1!T$2:T$36,MATCH($H377,[4]Sheet1!$A$2:$A$36,0))</f>
        <v>0</v>
      </c>
      <c r="AJ377">
        <f>INDEX([4]Sheet1!U$2:U$36,MATCH($H377,[4]Sheet1!$A$2:$A$36,0))</f>
        <v>32.4</v>
      </c>
      <c r="AK377">
        <f>INDEX([4]Sheet1!V$2:V$36,MATCH($H377,[4]Sheet1!$A$2:$A$36,0))</f>
        <v>0</v>
      </c>
      <c r="AL377">
        <f>INDEX([4]Sheet1!W$2:W$36,MATCH($H377,[4]Sheet1!$A$2:$A$36,0))</f>
        <v>27.7777777777778</v>
      </c>
      <c r="AM377" s="2">
        <f>INDEX([4]Sheet1!N$2:N$36,MATCH($H377,[4]Sheet1!$A$2:$A$36,0))</f>
        <v>7200</v>
      </c>
      <c r="AN377" s="2" t="str">
        <f>INDEX([4]Sheet1!O$2:O$36,MATCH($H377,[4]Sheet1!$A$2:$A$36,0))</f>
        <v/>
      </c>
    </row>
    <row r="378" spans="1:40" ht="14.25">
      <c r="A378" s="67">
        <v>2010</v>
      </c>
      <c r="B378" s="73">
        <v>15</v>
      </c>
      <c r="C378" s="78" t="str">
        <f t="shared" si="320"/>
        <v>{10225,42},{22010,95}</v>
      </c>
      <c r="D378" s="78">
        <v>700000</v>
      </c>
      <c r="E378" s="79">
        <v>88</v>
      </c>
      <c r="F378" s="78" t="str">
        <f t="shared" si="368"/>
        <v>{1,7182},{2,4483},{6,940}</v>
      </c>
      <c r="G378" s="78">
        <f t="shared" si="374"/>
        <v>1</v>
      </c>
      <c r="H378" s="67" t="s">
        <v>316</v>
      </c>
      <c r="I378" s="37">
        <f t="array" ref="I378">INDEX([1]英雄界面!$I$4:$I$41,MATCH(A378,[1]英雄界面!$A$4:$A$41,0))</f>
        <v>75</v>
      </c>
      <c r="J378" s="68">
        <f t="shared" si="373"/>
        <v>2</v>
      </c>
      <c r="K378" s="37">
        <f>CHOOSE(J378,INDEX([2]勋章!$I$7:$I$24,MATCH($B378,[2]勋章!$G$7:$G$24,0)),INDEX([2]勋章!$M$7:$M$24,MATCH($B378,[2]勋章!$G$7:$G$24,0)),INDEX([2]勋章!$P$7:$P$24,MATCH($B378,[2]勋章!$G$7:$G$24,0)),INDEX([2]勋章!$S$7:$S$24,MATCH($B378,[2]勋章!$G$7:$G$24,0)))</f>
        <v>10225</v>
      </c>
      <c r="L378" s="37">
        <f t="array" ref="L378">INDEX([2]图纸掉落!$H$4:$H$38,MATCH(H378,[2]图纸掉落!$G$4:$G$38,0))</f>
        <v>22010</v>
      </c>
      <c r="M378" s="37">
        <f t="shared" si="371"/>
        <v>42</v>
      </c>
      <c r="N378" s="37">
        <f t="shared" si="342"/>
        <v>95</v>
      </c>
      <c r="O378" s="47">
        <f>INDEX([1]英雄界面!$J$4:$J$41,MATCH(A378,[1]英雄界面!$A$4:$A$41,0))/2</f>
        <v>2</v>
      </c>
      <c r="P378" s="37">
        <f t="shared" si="343"/>
        <v>1</v>
      </c>
      <c r="Q378" s="37">
        <f>INT(INDEX([1]等级属性!B$4:B$203,MATCH($AC378,[1]等级属性!$A$4:$A$203,0))*V378/10000)</f>
        <v>4483</v>
      </c>
      <c r="R378" s="37">
        <f>INT(INDEX([1]等级属性!C$4:C$203,MATCH($AC378,[1]等级属性!$A$4:$A$203,0))*W378/10000)</f>
        <v>0</v>
      </c>
      <c r="S378" s="37">
        <f>INT(INDEX([1]等级属性!D$4:D$203,MATCH($AC378,[1]等级属性!$A$4:$A$203,0))*X378/10000)</f>
        <v>7182</v>
      </c>
      <c r="T378" s="37">
        <f>INT(INDEX([1]等级属性!E$4:E$203,MATCH($AC378,[1]等级属性!$A$4:$A$203,0))*Y378/10000)</f>
        <v>940</v>
      </c>
      <c r="U378" s="37"/>
      <c r="V378" s="37">
        <f t="array" ref="V378">INDEX(单位特点规划!D$2:D$37,MATCH($A378,单位特点规划!$A$2:$A$37,0))</f>
        <v>42700</v>
      </c>
      <c r="W378" s="37">
        <f t="array" ref="W378">INDEX(单位特点规划!E$2:E$37,MATCH($A378,单位特点规划!$A$2:$A$37,0))</f>
        <v>0</v>
      </c>
      <c r="X378" s="37">
        <f t="array" ref="X378">INDEX(单位特点规划!F$2:F$37,MATCH($A378,单位特点规划!$A$2:$A$37,0))</f>
        <v>22800</v>
      </c>
      <c r="Y378" s="37">
        <f t="array" ref="Y378">INDEX(单位特点规划!G$2:G$37,MATCH($A378,单位特点规划!$A$2:$A$37,0))</f>
        <v>12900</v>
      </c>
      <c r="Z378" s="37"/>
      <c r="AA378" s="37">
        <f t="shared" si="367"/>
        <v>0.59171597633136097</v>
      </c>
      <c r="AB378" s="37">
        <f>INT(INDEX([3]进阶属性!$C$2:$C$19,MATCH(B378,[3]进阶属性!$A$2:$A$19,0))/2*AH378)</f>
        <v>23376</v>
      </c>
      <c r="AC378" s="37">
        <f t="shared" si="349"/>
        <v>90</v>
      </c>
      <c r="AD378" s="37">
        <f>INT((INDEX([3]标准单位!$J$2:$J$201,MATCH($AC378,[3]标准单位!$A$2:$A$201,0))*AE378)/(1-AE378))</f>
        <v>0</v>
      </c>
      <c r="AE378" s="37">
        <f t="shared" si="375"/>
        <v>0</v>
      </c>
      <c r="AF378" s="83">
        <f>AG378/AG$18</f>
        <v>0.68682607494618098</v>
      </c>
      <c r="AG378" s="37">
        <f t="shared" si="366"/>
        <v>801.15972222222194</v>
      </c>
      <c r="AH378" s="37">
        <f t="array" ref="AH378">INDEX([4]Sheet1!H$2:H$36,MATCH($H378,[4]Sheet1!$A$2:$A$36,0))</f>
        <v>4</v>
      </c>
      <c r="AI378">
        <f>INDEX([4]Sheet1!T$2:T$36,MATCH($H378,[4]Sheet1!$A$2:$A$36,0))</f>
        <v>0</v>
      </c>
      <c r="AJ378">
        <f>INDEX([4]Sheet1!U$2:U$36,MATCH($H378,[4]Sheet1!$A$2:$A$36,0))</f>
        <v>32.4</v>
      </c>
      <c r="AK378">
        <f>INDEX([4]Sheet1!V$2:V$36,MATCH($H378,[4]Sheet1!$A$2:$A$36,0))</f>
        <v>0</v>
      </c>
      <c r="AL378">
        <f>INDEX([4]Sheet1!W$2:W$36,MATCH($H378,[4]Sheet1!$A$2:$A$36,0))</f>
        <v>27.7777777777778</v>
      </c>
      <c r="AM378" s="2">
        <f>INDEX([4]Sheet1!N$2:N$36,MATCH($H378,[4]Sheet1!$A$2:$A$36,0))</f>
        <v>7200</v>
      </c>
      <c r="AN378" s="2" t="str">
        <f>INDEX([4]Sheet1!O$2:O$36,MATCH($H378,[4]Sheet1!$A$2:$A$36,0))</f>
        <v/>
      </c>
    </row>
    <row r="379" spans="1:40" ht="14.25">
      <c r="A379" s="67">
        <v>2010</v>
      </c>
      <c r="B379" s="73">
        <v>16</v>
      </c>
      <c r="C379" s="78" t="str">
        <f t="shared" si="320"/>
        <v>{10226,45},{22010,101}</v>
      </c>
      <c r="D379" s="78">
        <v>750000</v>
      </c>
      <c r="E379" s="79">
        <v>93</v>
      </c>
      <c r="F379" s="78" t="str">
        <f t="shared" si="368"/>
        <v>{1,8255},{2,5153},{6,1079}</v>
      </c>
      <c r="G379" s="78">
        <f t="shared" si="374"/>
        <v>1</v>
      </c>
      <c r="H379" s="67" t="s">
        <v>316</v>
      </c>
      <c r="I379" s="37">
        <f t="array" ref="I379">INDEX([1]英雄界面!$I$4:$I$41,MATCH(A379,[1]英雄界面!$A$4:$A$41,0))</f>
        <v>75</v>
      </c>
      <c r="J379" s="68">
        <f t="shared" si="373"/>
        <v>2</v>
      </c>
      <c r="K379" s="37">
        <f>CHOOSE(J379,INDEX([2]勋章!$I$7:$I$24,MATCH($B379,[2]勋章!$G$7:$G$24,0)),INDEX([2]勋章!$M$7:$M$24,MATCH($B379,[2]勋章!$G$7:$G$24,0)),INDEX([2]勋章!$P$7:$P$24,MATCH($B379,[2]勋章!$G$7:$G$24,0)),INDEX([2]勋章!$S$7:$S$24,MATCH($B379,[2]勋章!$G$7:$G$24,0)))</f>
        <v>10226</v>
      </c>
      <c r="L379" s="37">
        <f t="array" ref="L379">INDEX([2]图纸掉落!$H$4:$H$38,MATCH(H379,[2]图纸掉落!$G$4:$G$38,0))</f>
        <v>22010</v>
      </c>
      <c r="M379" s="37">
        <f t="shared" si="371"/>
        <v>45</v>
      </c>
      <c r="N379" s="37">
        <f t="shared" si="342"/>
        <v>101</v>
      </c>
      <c r="O379" s="47">
        <f>INDEX([1]英雄界面!$J$4:$J$41,MATCH(A379,[1]英雄界面!$A$4:$A$41,0))/2</f>
        <v>2</v>
      </c>
      <c r="P379" s="37">
        <f t="shared" si="343"/>
        <v>1</v>
      </c>
      <c r="Q379" s="37">
        <f>INT(INDEX([1]等级属性!B$4:B$203,MATCH($AC379,[1]等级属性!$A$4:$A$203,0))*V379/10000)</f>
        <v>5153</v>
      </c>
      <c r="R379" s="37">
        <f>INT(INDEX([1]等级属性!C$4:C$203,MATCH($AC379,[1]等级属性!$A$4:$A$203,0))*W379/10000)</f>
        <v>0</v>
      </c>
      <c r="S379" s="37">
        <f>INT(INDEX([1]等级属性!D$4:D$203,MATCH($AC379,[1]等级属性!$A$4:$A$203,0))*X379/10000)</f>
        <v>8255</v>
      </c>
      <c r="T379" s="37">
        <f>INT(INDEX([1]等级属性!E$4:E$203,MATCH($AC379,[1]等级属性!$A$4:$A$203,0))*Y379/10000)</f>
        <v>1079</v>
      </c>
      <c r="U379" s="37"/>
      <c r="V379" s="37">
        <f t="array" ref="V379">INDEX(单位特点规划!D$2:D$37,MATCH($A379,单位特点规划!$A$2:$A$37,0))</f>
        <v>42700</v>
      </c>
      <c r="W379" s="37">
        <f t="array" ref="W379">INDEX(单位特点规划!E$2:E$37,MATCH($A379,单位特点规划!$A$2:$A$37,0))</f>
        <v>0</v>
      </c>
      <c r="X379" s="37">
        <f t="array" ref="X379">INDEX(单位特点规划!F$2:F$37,MATCH($A379,单位特点规划!$A$2:$A$37,0))</f>
        <v>22800</v>
      </c>
      <c r="Y379" s="37">
        <f t="array" ref="Y379">INDEX(单位特点规划!G$2:G$37,MATCH($A379,单位特点规划!$A$2:$A$37,0))</f>
        <v>12900</v>
      </c>
      <c r="Z379" s="37"/>
      <c r="AA379" s="37">
        <f t="shared" si="367"/>
        <v>0.59171597633136097</v>
      </c>
      <c r="AB379" s="37">
        <f>INT(INDEX([3]进阶属性!$C$2:$C$19,MATCH(B379,[3]进阶属性!$A$2:$A$19,0))/2*AH379)</f>
        <v>30384</v>
      </c>
      <c r="AC379" s="37">
        <f t="shared" si="349"/>
        <v>95</v>
      </c>
      <c r="AD379" s="37">
        <f>INT((INDEX([3]标准单位!$J$2:$J$201,MATCH($AC379,[3]标准单位!$A$2:$A$201,0))*AE379)/(1-AE379))</f>
        <v>0</v>
      </c>
      <c r="AE379" s="37">
        <f t="shared" si="375"/>
        <v>0</v>
      </c>
      <c r="AF379" s="83">
        <f>AG379/AG$19</f>
        <v>0.68685669850539199</v>
      </c>
      <c r="AG379" s="37">
        <f t="shared" si="366"/>
        <v>920.79027777777799</v>
      </c>
      <c r="AH379" s="37">
        <f t="array" ref="AH379">INDEX([4]Sheet1!H$2:H$36,MATCH($H379,[4]Sheet1!$A$2:$A$36,0))</f>
        <v>4</v>
      </c>
      <c r="AI379">
        <f>INDEX([4]Sheet1!T$2:T$36,MATCH($H379,[4]Sheet1!$A$2:$A$36,0))</f>
        <v>0</v>
      </c>
      <c r="AJ379">
        <f>INDEX([4]Sheet1!U$2:U$36,MATCH($H379,[4]Sheet1!$A$2:$A$36,0))</f>
        <v>32.4</v>
      </c>
      <c r="AK379">
        <f>INDEX([4]Sheet1!V$2:V$36,MATCH($H379,[4]Sheet1!$A$2:$A$36,0))</f>
        <v>0</v>
      </c>
      <c r="AL379">
        <f>INDEX([4]Sheet1!W$2:W$36,MATCH($H379,[4]Sheet1!$A$2:$A$36,0))</f>
        <v>27.7777777777778</v>
      </c>
      <c r="AM379" s="2">
        <f>INDEX([4]Sheet1!N$2:N$36,MATCH($H379,[4]Sheet1!$A$2:$A$36,0))</f>
        <v>7200</v>
      </c>
      <c r="AN379" s="2" t="str">
        <f>INDEX([4]Sheet1!O$2:O$36,MATCH($H379,[4]Sheet1!$A$2:$A$36,0))</f>
        <v/>
      </c>
    </row>
    <row r="380" spans="1:40" ht="14.25">
      <c r="A380" s="67">
        <v>2010</v>
      </c>
      <c r="B380" s="73">
        <v>17</v>
      </c>
      <c r="C380" s="78" t="str">
        <f t="shared" si="320"/>
        <v>{10227,47},{22010,105}</v>
      </c>
      <c r="D380" s="78">
        <v>800000</v>
      </c>
      <c r="E380" s="79">
        <v>98</v>
      </c>
      <c r="F380" s="78" t="str">
        <f t="shared" si="368"/>
        <v>{1,8686},{2,5422},{6,1136}</v>
      </c>
      <c r="G380" s="78">
        <f t="shared" si="374"/>
        <v>1</v>
      </c>
      <c r="H380" s="67" t="s">
        <v>316</v>
      </c>
      <c r="I380" s="37">
        <f t="array" ref="I380">INDEX([1]英雄界面!$I$4:$I$41,MATCH(A380,[1]英雄界面!$A$4:$A$41,0))</f>
        <v>75</v>
      </c>
      <c r="J380" s="68">
        <f t="shared" si="373"/>
        <v>2</v>
      </c>
      <c r="K380" s="37">
        <f>CHOOSE(J380,INDEX([2]勋章!$I$7:$I$24,MATCH($B380,[2]勋章!$G$7:$G$24,0)),INDEX([2]勋章!$M$7:$M$24,MATCH($B380,[2]勋章!$G$7:$G$24,0)),INDEX([2]勋章!$P$7:$P$24,MATCH($B380,[2]勋章!$G$7:$G$24,0)),INDEX([2]勋章!$S$7:$S$24,MATCH($B380,[2]勋章!$G$7:$G$24,0)))</f>
        <v>10227</v>
      </c>
      <c r="L380" s="37">
        <f t="array" ref="L380">INDEX([2]图纸掉落!$H$4:$H$38,MATCH(H380,[2]图纸掉落!$G$4:$G$38,0))</f>
        <v>22010</v>
      </c>
      <c r="M380" s="37">
        <f t="shared" si="371"/>
        <v>47</v>
      </c>
      <c r="N380" s="37">
        <f t="shared" si="342"/>
        <v>105</v>
      </c>
      <c r="O380" s="47">
        <f>INDEX([1]英雄界面!$J$4:$J$41,MATCH(A380,[1]英雄界面!$A$4:$A$41,0))/2</f>
        <v>2</v>
      </c>
      <c r="P380" s="37">
        <f t="shared" si="343"/>
        <v>1</v>
      </c>
      <c r="Q380" s="37">
        <f>INT(INDEX([1]等级属性!B$4:B$203,MATCH($AC380,[1]等级属性!$A$4:$A$203,0))*V380/10000)</f>
        <v>5422</v>
      </c>
      <c r="R380" s="37">
        <f>INT(INDEX([1]等级属性!C$4:C$203,MATCH($AC380,[1]等级属性!$A$4:$A$203,0))*W380/10000)</f>
        <v>0</v>
      </c>
      <c r="S380" s="37">
        <f>INT(INDEX([1]等级属性!D$4:D$203,MATCH($AC380,[1]等级属性!$A$4:$A$203,0))*X380/10000)</f>
        <v>8686</v>
      </c>
      <c r="T380" s="37">
        <f>INT(INDEX([1]等级属性!E$4:E$203,MATCH($AC380,[1]等级属性!$A$4:$A$203,0))*Y380/10000)</f>
        <v>1136</v>
      </c>
      <c r="U380" s="37"/>
      <c r="V380" s="37">
        <f t="array" ref="V380">INDEX(单位特点规划!D$2:D$37,MATCH($A380,单位特点规划!$A$2:$A$37,0))</f>
        <v>42700</v>
      </c>
      <c r="W380" s="37">
        <f t="array" ref="W380">INDEX(单位特点规划!E$2:E$37,MATCH($A380,单位特点规划!$A$2:$A$37,0))</f>
        <v>0</v>
      </c>
      <c r="X380" s="37">
        <f t="array" ref="X380">INDEX(单位特点规划!F$2:F$37,MATCH($A380,单位特点规划!$A$2:$A$37,0))</f>
        <v>22800</v>
      </c>
      <c r="Y380" s="37">
        <f t="array" ref="Y380">INDEX(单位特点规划!G$2:G$37,MATCH($A380,单位特点规划!$A$2:$A$37,0))</f>
        <v>12900</v>
      </c>
      <c r="Z380" s="37"/>
      <c r="AA380" s="37">
        <f t="shared" si="367"/>
        <v>0.59171597633136097</v>
      </c>
      <c r="AB380" s="37">
        <f>INT(INDEX([3]进阶属性!$C$2:$C$19,MATCH(B380,[3]进阶属性!$A$2:$A$19,0))/2*AH380)</f>
        <v>39498</v>
      </c>
      <c r="AC380" s="37">
        <f t="shared" si="349"/>
        <v>97</v>
      </c>
      <c r="AD380" s="37">
        <f>INT((INDEX([3]标准单位!$J$2:$J$201,MATCH($AC380,[3]标准单位!$A$2:$A$201,0))*AE380)/(1-AE380))</f>
        <v>0</v>
      </c>
      <c r="AE380" s="37">
        <f t="shared" si="375"/>
        <v>0</v>
      </c>
      <c r="AF380" s="83">
        <f>AG380/AG$20</f>
        <v>0.63901189552705995</v>
      </c>
      <c r="AG380" s="37">
        <f t="shared" si="366"/>
        <v>968.89722222222201</v>
      </c>
      <c r="AH380" s="37">
        <f t="array" ref="AH380">INDEX([4]Sheet1!H$2:H$36,MATCH($H380,[4]Sheet1!$A$2:$A$36,0))</f>
        <v>4</v>
      </c>
      <c r="AI380">
        <f>INDEX([4]Sheet1!T$2:T$36,MATCH($H380,[4]Sheet1!$A$2:$A$36,0))</f>
        <v>0</v>
      </c>
      <c r="AJ380">
        <f>INDEX([4]Sheet1!U$2:U$36,MATCH($H380,[4]Sheet1!$A$2:$A$36,0))</f>
        <v>32.4</v>
      </c>
      <c r="AK380">
        <f>INDEX([4]Sheet1!V$2:V$36,MATCH($H380,[4]Sheet1!$A$2:$A$36,0))</f>
        <v>0</v>
      </c>
      <c r="AL380">
        <f>INDEX([4]Sheet1!W$2:W$36,MATCH($H380,[4]Sheet1!$A$2:$A$36,0))</f>
        <v>27.7777777777778</v>
      </c>
      <c r="AM380" s="2">
        <f>INDEX([4]Sheet1!N$2:N$36,MATCH($H380,[4]Sheet1!$A$2:$A$36,0))</f>
        <v>7200</v>
      </c>
      <c r="AN380" s="2" t="str">
        <f>INDEX([4]Sheet1!O$2:O$36,MATCH($H380,[4]Sheet1!$A$2:$A$36,0))</f>
        <v/>
      </c>
    </row>
    <row r="381" spans="1:40" ht="14.25">
      <c r="A381" s="67">
        <v>2010</v>
      </c>
      <c r="B381" s="73">
        <v>18</v>
      </c>
      <c r="C381" s="78" t="str">
        <f t="shared" si="320"/>
        <v>{10228,50},{22010,112}</v>
      </c>
      <c r="D381" s="78">
        <v>800000</v>
      </c>
      <c r="E381" s="79">
        <v>103</v>
      </c>
      <c r="F381" s="78" t="str">
        <f t="shared" si="368"/>
        <v>{1,9336},{2,5828},{6,1221}</v>
      </c>
      <c r="G381" s="78">
        <f t="shared" si="374"/>
        <v>1</v>
      </c>
      <c r="H381" s="67" t="s">
        <v>316</v>
      </c>
      <c r="I381" s="37">
        <f t="array" ref="I381">INDEX([1]英雄界面!$I$4:$I$41,MATCH(A381,[1]英雄界面!$A$4:$A$41,0))</f>
        <v>75</v>
      </c>
      <c r="J381" s="68">
        <f t="shared" si="373"/>
        <v>2</v>
      </c>
      <c r="K381" s="37">
        <f>CHOOSE(J381,INDEX([2]勋章!$I$7:$I$24,MATCH($B381,[2]勋章!$G$7:$G$24,0)),INDEX([2]勋章!$M$7:$M$24,MATCH($B381,[2]勋章!$G$7:$G$24,0)),INDEX([2]勋章!$P$7:$P$24,MATCH($B381,[2]勋章!$G$7:$G$24,0)),INDEX([2]勋章!$S$7:$S$24,MATCH($B381,[2]勋章!$G$7:$G$24,0)))</f>
        <v>10228</v>
      </c>
      <c r="L381" s="37">
        <f t="array" ref="L381">INDEX([2]图纸掉落!$H$4:$H$38,MATCH(H381,[2]图纸掉落!$G$4:$G$38,0))</f>
        <v>22010</v>
      </c>
      <c r="M381" s="37">
        <f t="shared" si="371"/>
        <v>50</v>
      </c>
      <c r="N381" s="37">
        <f t="shared" si="342"/>
        <v>112</v>
      </c>
      <c r="O381" s="47">
        <f>INDEX([1]英雄界面!$J$4:$J$41,MATCH(A381,[1]英雄界面!$A$4:$A$41,0))/2</f>
        <v>2</v>
      </c>
      <c r="P381" s="37">
        <f t="shared" si="343"/>
        <v>1</v>
      </c>
      <c r="Q381" s="37">
        <f>INT(INDEX([1]等级属性!B$4:B$203,MATCH($AC381,[1]等级属性!$A$4:$A$203,0))*V381/10000)</f>
        <v>5828</v>
      </c>
      <c r="R381" s="37">
        <f>INT(INDEX([1]等级属性!C$4:C$203,MATCH($AC381,[1]等级属性!$A$4:$A$203,0))*W381/10000)</f>
        <v>0</v>
      </c>
      <c r="S381" s="37">
        <f>INT(INDEX([1]等级属性!D$4:D$203,MATCH($AC381,[1]等级属性!$A$4:$A$203,0))*X381/10000)</f>
        <v>9336</v>
      </c>
      <c r="T381" s="37">
        <f>INT(INDEX([1]等级属性!E$4:E$203,MATCH($AC381,[1]等级属性!$A$4:$A$203,0))*Y381/10000)</f>
        <v>1221</v>
      </c>
      <c r="U381" s="37"/>
      <c r="V381" s="37">
        <f t="array" ref="V381">INDEX(单位特点规划!D$2:D$37,MATCH($A381,单位特点规划!$A$2:$A$37,0))</f>
        <v>42700</v>
      </c>
      <c r="W381" s="37">
        <f t="array" ref="W381">INDEX(单位特点规划!E$2:E$37,MATCH($A381,单位特点规划!$A$2:$A$37,0))</f>
        <v>0</v>
      </c>
      <c r="X381" s="37">
        <f t="array" ref="X381">INDEX(单位特点规划!F$2:F$37,MATCH($A381,单位特点规划!$A$2:$A$37,0))</f>
        <v>22800</v>
      </c>
      <c r="Y381" s="37">
        <f t="array" ref="Y381">INDEX(单位特点规划!G$2:G$37,MATCH($A381,单位特点规划!$A$2:$A$37,0))</f>
        <v>12900</v>
      </c>
      <c r="Z381" s="37"/>
      <c r="AA381" s="37">
        <f t="shared" si="367"/>
        <v>0.59171597633136097</v>
      </c>
      <c r="AB381" s="37">
        <f>INT(INDEX([3]进阶属性!$C$2:$C$19,MATCH(B381,[3]进阶属性!$A$2:$A$19,0))/2*AH381)</f>
        <v>51342</v>
      </c>
      <c r="AC381" s="37">
        <f t="shared" si="349"/>
        <v>100</v>
      </c>
      <c r="AD381" s="37">
        <f>INT((INDEX([3]标准单位!$J$2:$J$201,MATCH($AC381,[3]标准单位!$A$2:$A$201,0))*AE381)/(1-AE381))</f>
        <v>0</v>
      </c>
      <c r="AE381" s="37">
        <f t="shared" si="375"/>
        <v>0</v>
      </c>
      <c r="AF381" s="83">
        <f>AG381/AG$21</f>
        <v>0.59751627236853</v>
      </c>
      <c r="AG381" s="37">
        <f t="shared" si="366"/>
        <v>1041.4111111111099</v>
      </c>
      <c r="AH381" s="37">
        <f t="array" ref="AH381">INDEX([4]Sheet1!H$2:H$36,MATCH($H381,[4]Sheet1!$A$2:$A$36,0))</f>
        <v>4</v>
      </c>
      <c r="AI381">
        <f>INDEX([4]Sheet1!T$2:T$36,MATCH($H381,[4]Sheet1!$A$2:$A$36,0))</f>
        <v>0</v>
      </c>
      <c r="AJ381">
        <f>INDEX([4]Sheet1!U$2:U$36,MATCH($H381,[4]Sheet1!$A$2:$A$36,0))</f>
        <v>32.4</v>
      </c>
      <c r="AK381">
        <f>INDEX([4]Sheet1!V$2:V$36,MATCH($H381,[4]Sheet1!$A$2:$A$36,0))</f>
        <v>0</v>
      </c>
      <c r="AL381">
        <f>INDEX([4]Sheet1!W$2:W$36,MATCH($H381,[4]Sheet1!$A$2:$A$36,0))</f>
        <v>27.7777777777778</v>
      </c>
      <c r="AM381" s="2">
        <f>INDEX([4]Sheet1!N$2:N$36,MATCH($H381,[4]Sheet1!$A$2:$A$36,0))</f>
        <v>7200</v>
      </c>
      <c r="AN381" s="2" t="str">
        <f>INDEX([4]Sheet1!O$2:O$36,MATCH($H381,[4]Sheet1!$A$2:$A$36,0))</f>
        <v/>
      </c>
    </row>
    <row r="382" spans="1:40" ht="14.25">
      <c r="A382" s="11">
        <v>3001</v>
      </c>
      <c r="B382" s="78">
        <v>1</v>
      </c>
      <c r="C382" s="78" t="str">
        <f t="shared" si="320"/>
        <v>{10311,1},{23001,2}</v>
      </c>
      <c r="D382" s="78">
        <v>1000</v>
      </c>
      <c r="E382" s="79">
        <v>16</v>
      </c>
      <c r="F382" s="78" t="str">
        <f t="shared" si="368"/>
        <v>{1,742},{2,121},{6,44}</v>
      </c>
      <c r="G382" s="78">
        <f t="shared" si="374"/>
        <v>1</v>
      </c>
      <c r="H382" s="11" t="s">
        <v>502</v>
      </c>
      <c r="I382" s="37">
        <f t="array" ref="I382">INDEX([1]英雄界面!$I$4:$I$41,MATCH(A382,[1]英雄界面!$A$4:$A$41,0))</f>
        <v>1</v>
      </c>
      <c r="J382" s="37">
        <f t="shared" ref="J382:J391" si="376">3</f>
        <v>3</v>
      </c>
      <c r="K382" s="37">
        <v>10311</v>
      </c>
      <c r="L382" s="37">
        <f t="array" ref="L382">INDEX([2]图纸掉落!$H$4:$H$38,MATCH(H382,[2]图纸掉落!$G$4:$G$38,0))</f>
        <v>23001</v>
      </c>
      <c r="M382" s="37">
        <f t="shared" si="371"/>
        <v>1</v>
      </c>
      <c r="N382" s="37">
        <f t="shared" si="342"/>
        <v>2</v>
      </c>
      <c r="O382" s="47">
        <f>INDEX([1]英雄界面!$J$4:$J$41,MATCH(A382,[1]英雄界面!$A$4:$A$41,0))/2</f>
        <v>2</v>
      </c>
      <c r="P382" s="37">
        <f t="shared" si="343"/>
        <v>1.6</v>
      </c>
      <c r="Q382" s="37">
        <f>INT(INDEX([1]等级属性!B$4:B$203,MATCH($AC382,[1]等级属性!$A$4:$A$203,0))*V382/10000)</f>
        <v>76</v>
      </c>
      <c r="R382" s="37">
        <f>INT(INDEX([1]等级属性!C$4:C$203,MATCH($AC382,[1]等级属性!$A$4:$A$203,0))*W382/10000)</f>
        <v>0</v>
      </c>
      <c r="S382" s="37">
        <f>INT(INDEX([1]等级属性!D$4:D$203,MATCH($AC382,[1]等级属性!$A$4:$A$203,0))*X382/10000)</f>
        <v>464</v>
      </c>
      <c r="T382" s="37">
        <f>INT(INDEX([1]等级属性!E$4:E$203,MATCH($AC382,[1]等级属性!$A$4:$A$203,0))*Y382/10000)</f>
        <v>28</v>
      </c>
      <c r="U382" s="37"/>
      <c r="V382" s="37">
        <f t="array" ref="V382">INDEX(单位特点规划!D$2:D$37,MATCH($A382,单位特点规划!$A$2:$A$37,0))</f>
        <v>5900</v>
      </c>
      <c r="W382" s="37">
        <f t="array" ref="W382">INDEX(单位特点规划!E$2:E$37,MATCH($A382,单位特点规划!$A$2:$A$37,0))</f>
        <v>0</v>
      </c>
      <c r="X382" s="37">
        <f t="array" ref="X382">INDEX(单位特点规划!F$2:F$37,MATCH($A382,单位特点规划!$A$2:$A$37,0))</f>
        <v>11900</v>
      </c>
      <c r="Y382" s="37">
        <f t="array" ref="Y382">INDEX(单位特点规划!G$2:G$37,MATCH($A382,单位特点规划!$A$2:$A$37,0))</f>
        <v>3200</v>
      </c>
      <c r="Z382" s="37"/>
      <c r="AA382" s="37">
        <f>1/1.27</f>
        <v>0.78740157480314998</v>
      </c>
      <c r="AB382" s="37">
        <f>INT(INDEX([3]进阶属性!$C$2:$C$19,MATCH(B382,[3]进阶属性!$A$2:$A$19,0))/2*AH382)</f>
        <v>300</v>
      </c>
      <c r="AC382" s="37">
        <f t="shared" si="349"/>
        <v>10</v>
      </c>
      <c r="AD382" s="37">
        <f>INT((INDEX([3]标准单位!$J$2:$J$201,MATCH($AC382,[3]标准单位!$A$2:$A$201,0))*AE382)/(1-AE382))</f>
        <v>0</v>
      </c>
      <c r="AE382" s="37">
        <f t="shared" si="375"/>
        <v>0</v>
      </c>
      <c r="AF382" s="83">
        <f>AG382/AG$4</f>
        <v>0.61147855418499297</v>
      </c>
      <c r="AG382" s="37">
        <f t="shared" si="366"/>
        <v>88.05</v>
      </c>
      <c r="AH382" s="37">
        <f t="array" ref="AH382">INDEX([4]Sheet1!H$2:H$36,MATCH($H382,[4]Sheet1!$A$2:$A$36,0))</f>
        <v>2</v>
      </c>
      <c r="AI382">
        <f>INDEX([4]Sheet1!T$2:T$36,MATCH($H382,[4]Sheet1!$A$2:$A$36,0))</f>
        <v>0</v>
      </c>
      <c r="AJ382">
        <f>INDEX([4]Sheet1!U$2:U$36,MATCH($H382,[4]Sheet1!$A$2:$A$36,0))</f>
        <v>32</v>
      </c>
      <c r="AK382">
        <f>INDEX([4]Sheet1!V$2:V$36,MATCH($H382,[4]Sheet1!$A$2:$A$36,0))</f>
        <v>0</v>
      </c>
      <c r="AL382">
        <f>INDEX([4]Sheet1!W$2:W$36,MATCH($H382,[4]Sheet1!$A$2:$A$36,0))</f>
        <v>18.75</v>
      </c>
      <c r="AM382" s="2">
        <f>INDEX([4]Sheet1!N$2:N$36,MATCH($H382,[4]Sheet1!$A$2:$A$36,0))</f>
        <v>4800</v>
      </c>
      <c r="AN382" s="2" t="str">
        <f>INDEX([4]Sheet1!O$2:O$36,MATCH($H382,[4]Sheet1!$A$2:$A$36,0))</f>
        <v/>
      </c>
    </row>
    <row r="383" spans="1:40" ht="14.25">
      <c r="A383" s="11">
        <v>3001</v>
      </c>
      <c r="B383" s="78">
        <v>2</v>
      </c>
      <c r="C383" s="78" t="str">
        <f t="shared" si="320"/>
        <v>{10312,5},{23001,5}</v>
      </c>
      <c r="D383" s="78">
        <v>5000</v>
      </c>
      <c r="E383" s="79">
        <v>17</v>
      </c>
      <c r="F383" s="78" t="str">
        <f t="shared" si="368"/>
        <v>{1,904},{2,148},{6,55}</v>
      </c>
      <c r="G383" s="78">
        <f t="shared" si="374"/>
        <v>1</v>
      </c>
      <c r="H383" s="11" t="s">
        <v>502</v>
      </c>
      <c r="I383" s="37">
        <f t="array" ref="I383">INDEX([1]英雄界面!$I$4:$I$41,MATCH(A383,[1]英雄界面!$A$4:$A$41,0))</f>
        <v>1</v>
      </c>
      <c r="J383" s="37">
        <f t="shared" si="376"/>
        <v>3</v>
      </c>
      <c r="K383" s="37">
        <v>10312</v>
      </c>
      <c r="L383" s="37">
        <f t="array" ref="L383">INDEX([2]图纸掉落!$H$4:$H$38,MATCH(H383,[2]图纸掉落!$G$4:$G$38,0))</f>
        <v>23001</v>
      </c>
      <c r="M383" s="37">
        <f t="shared" si="371"/>
        <v>5</v>
      </c>
      <c r="N383" s="37">
        <f t="shared" si="342"/>
        <v>5</v>
      </c>
      <c r="O383" s="47">
        <f>INDEX([1]英雄界面!$J$4:$J$41,MATCH(A383,[1]英雄界面!$A$4:$A$41,0))/2</f>
        <v>2</v>
      </c>
      <c r="P383" s="37">
        <f t="shared" si="343"/>
        <v>1.5</v>
      </c>
      <c r="Q383" s="37">
        <f>INT(INDEX([1]等级属性!B$4:B$203,MATCH($AC383,[1]等级属性!$A$4:$A$203,0))*V383/10000)</f>
        <v>99</v>
      </c>
      <c r="R383" s="37">
        <f>INT(INDEX([1]等级属性!C$4:C$203,MATCH($AC383,[1]等级属性!$A$4:$A$203,0))*W383/10000)</f>
        <v>0</v>
      </c>
      <c r="S383" s="37">
        <f>INT(INDEX([1]等级属性!D$4:D$203,MATCH($AC383,[1]等级属性!$A$4:$A$203,0))*X383/10000)</f>
        <v>603</v>
      </c>
      <c r="T383" s="37">
        <f>INT(INDEX([1]等级属性!E$4:E$203,MATCH($AC383,[1]等级属性!$A$4:$A$203,0))*Y383/10000)</f>
        <v>37</v>
      </c>
      <c r="U383" s="37"/>
      <c r="V383" s="37">
        <f t="array" ref="V383">INDEX(单位特点规划!D$2:D$37,MATCH($A383,单位特点规划!$A$2:$A$37,0))</f>
        <v>5900</v>
      </c>
      <c r="W383" s="37">
        <f t="array" ref="W383">INDEX(单位特点规划!E$2:E$37,MATCH($A383,单位特点规划!$A$2:$A$37,0))</f>
        <v>0</v>
      </c>
      <c r="X383" s="37">
        <f t="array" ref="X383">INDEX(单位特点规划!F$2:F$37,MATCH($A383,单位特点规划!$A$2:$A$37,0))</f>
        <v>11900</v>
      </c>
      <c r="Y383" s="37">
        <f t="array" ref="Y383">INDEX(单位特点规划!G$2:G$37,MATCH($A383,单位特点规划!$A$2:$A$37,0))</f>
        <v>3200</v>
      </c>
      <c r="Z383" s="37"/>
      <c r="AA383" s="37">
        <f t="shared" ref="AA383" si="377">1/1.27</f>
        <v>0.78740157480314998</v>
      </c>
      <c r="AB383" s="37">
        <f>INT(INDEX([3]进阶属性!$C$2:$C$19,MATCH(B383,[3]进阶属性!$A$2:$A$19,0))/2*AH383)</f>
        <v>390</v>
      </c>
      <c r="AC383" s="37">
        <f t="shared" si="349"/>
        <v>20</v>
      </c>
      <c r="AD383" s="37">
        <f>INT((INDEX([3]标准单位!$J$2:$J$201,MATCH($AC383,[3]标准单位!$A$2:$A$201,0))*AE383)/(1-AE383))</f>
        <v>0</v>
      </c>
      <c r="AE383" s="37">
        <f t="shared" si="375"/>
        <v>0</v>
      </c>
      <c r="AF383" s="83">
        <f>AG383/AG$5</f>
        <v>0.61160316895139799</v>
      </c>
      <c r="AG383" s="37">
        <f t="shared" si="366"/>
        <v>114.5125</v>
      </c>
      <c r="AH383" s="37">
        <f t="array" ref="AH383">INDEX([4]Sheet1!H$2:H$36,MATCH($H383,[4]Sheet1!$A$2:$A$36,0))</f>
        <v>2</v>
      </c>
      <c r="AI383">
        <f>INDEX([4]Sheet1!T$2:T$36,MATCH($H383,[4]Sheet1!$A$2:$A$36,0))</f>
        <v>0</v>
      </c>
      <c r="AJ383">
        <f>INDEX([4]Sheet1!U$2:U$36,MATCH($H383,[4]Sheet1!$A$2:$A$36,0))</f>
        <v>32</v>
      </c>
      <c r="AK383">
        <f>INDEX([4]Sheet1!V$2:V$36,MATCH($H383,[4]Sheet1!$A$2:$A$36,0))</f>
        <v>0</v>
      </c>
      <c r="AL383">
        <f>INDEX([4]Sheet1!W$2:W$36,MATCH($H383,[4]Sheet1!$A$2:$A$36,0))</f>
        <v>18.75</v>
      </c>
      <c r="AM383" s="2">
        <f>INDEX([4]Sheet1!N$2:N$36,MATCH($H383,[4]Sheet1!$A$2:$A$36,0))</f>
        <v>4800</v>
      </c>
      <c r="AN383" s="2" t="str">
        <f>INDEX([4]Sheet1!O$2:O$36,MATCH($H383,[4]Sheet1!$A$2:$A$36,0))</f>
        <v/>
      </c>
    </row>
    <row r="384" spans="1:40" ht="14.25">
      <c r="A384" s="11">
        <v>3001</v>
      </c>
      <c r="B384" s="78">
        <v>3</v>
      </c>
      <c r="C384" s="78" t="str">
        <f t="shared" si="320"/>
        <v>{10313,7},{23001,8}</v>
      </c>
      <c r="D384" s="78">
        <v>10000</v>
      </c>
      <c r="E384" s="79">
        <v>28</v>
      </c>
      <c r="F384" s="78" t="str">
        <f t="shared" si="368"/>
        <v>{1,1093},{2,180},{6,67}</v>
      </c>
      <c r="G384" s="78">
        <f t="shared" si="374"/>
        <v>1</v>
      </c>
      <c r="H384" s="11" t="s">
        <v>502</v>
      </c>
      <c r="I384" s="37">
        <f t="array" ref="I384">INDEX([1]英雄界面!$I$4:$I$41,MATCH(A384,[1]英雄界面!$A$4:$A$41,0))</f>
        <v>1</v>
      </c>
      <c r="J384" s="37">
        <f t="shared" si="376"/>
        <v>3</v>
      </c>
      <c r="K384" s="37">
        <v>10313</v>
      </c>
      <c r="L384" s="37">
        <f t="array" ref="L384">INDEX([2]图纸掉落!$H$4:$H$38,MATCH(H384,[2]图纸掉落!$G$4:$G$38,0))</f>
        <v>23001</v>
      </c>
      <c r="M384" s="37">
        <f t="shared" ref="M384" si="378">M366</f>
        <v>7</v>
      </c>
      <c r="N384" s="37">
        <f t="shared" si="342"/>
        <v>8</v>
      </c>
      <c r="O384" s="47">
        <f>INDEX([1]英雄界面!$J$4:$J$41,MATCH(A384,[1]英雄界面!$A$4:$A$41,0))/2</f>
        <v>2</v>
      </c>
      <c r="P384" s="37">
        <f t="shared" si="343"/>
        <v>1.4</v>
      </c>
      <c r="Q384" s="37">
        <f>INT(INDEX([1]等级属性!B$4:B$203,MATCH($AC384,[1]等级属性!$A$4:$A$203,0))*V384/10000)</f>
        <v>129</v>
      </c>
      <c r="R384" s="37">
        <f>INT(INDEX([1]等级属性!C$4:C$203,MATCH($AC384,[1]等级属性!$A$4:$A$203,0))*W384/10000)</f>
        <v>0</v>
      </c>
      <c r="S384" s="37">
        <f>INT(INDEX([1]等级属性!D$4:D$203,MATCH($AC384,[1]等级属性!$A$4:$A$203,0))*X384/10000)</f>
        <v>781</v>
      </c>
      <c r="T384" s="37">
        <f>INT(INDEX([1]等级属性!E$4:E$203,MATCH($AC384,[1]等级属性!$A$4:$A$203,0))*Y384/10000)</f>
        <v>48</v>
      </c>
      <c r="U384" s="37"/>
      <c r="V384" s="37">
        <f t="array" ref="V384">INDEX(单位特点规划!D$2:D$37,MATCH($A384,单位特点规划!$A$2:$A$37,0))</f>
        <v>5900</v>
      </c>
      <c r="W384" s="37">
        <f t="array" ref="W384">INDEX(单位特点规划!E$2:E$37,MATCH($A384,单位特点规划!$A$2:$A$37,0))</f>
        <v>0</v>
      </c>
      <c r="X384" s="37">
        <f t="array" ref="X384">INDEX(单位特点规划!F$2:F$37,MATCH($A384,单位特点规划!$A$2:$A$37,0))</f>
        <v>11900</v>
      </c>
      <c r="Y384" s="37">
        <f t="array" ref="Y384">INDEX(单位特点规划!G$2:G$37,MATCH($A384,单位特点规划!$A$2:$A$37,0))</f>
        <v>3200</v>
      </c>
      <c r="Z384" s="37"/>
      <c r="AA384" s="37">
        <f t="shared" ref="AA384" si="379">1/1.27</f>
        <v>0.78740157480314998</v>
      </c>
      <c r="AB384" s="37">
        <f>INT(INDEX([3]进阶属性!$C$2:$C$19,MATCH(B384,[3]进阶属性!$A$2:$A$19,0))/2*AH384)</f>
        <v>507</v>
      </c>
      <c r="AC384" s="37">
        <f t="shared" si="349"/>
        <v>30</v>
      </c>
      <c r="AD384" s="37">
        <f>INT((INDEX([3]标准单位!$J$2:$J$201,MATCH($AC384,[3]标准单位!$A$2:$A$201,0))*AE384)/(1-AE384))</f>
        <v>0</v>
      </c>
      <c r="AE384" s="37">
        <f t="shared" si="375"/>
        <v>0</v>
      </c>
      <c r="AF384" s="83">
        <f>AG384/AG$6</f>
        <v>0.61034595875521402</v>
      </c>
      <c r="AG384" s="37">
        <f t="shared" si="366"/>
        <v>148.40416666666701</v>
      </c>
      <c r="AH384" s="37">
        <f t="array" ref="AH384">INDEX([4]Sheet1!H$2:H$36,MATCH($H384,[4]Sheet1!$A$2:$A$36,0))</f>
        <v>2</v>
      </c>
      <c r="AI384">
        <f>INDEX([4]Sheet1!T$2:T$36,MATCH($H384,[4]Sheet1!$A$2:$A$36,0))</f>
        <v>0</v>
      </c>
      <c r="AJ384">
        <f>INDEX([4]Sheet1!U$2:U$36,MATCH($H384,[4]Sheet1!$A$2:$A$36,0))</f>
        <v>32</v>
      </c>
      <c r="AK384">
        <f>INDEX([4]Sheet1!V$2:V$36,MATCH($H384,[4]Sheet1!$A$2:$A$36,0))</f>
        <v>0</v>
      </c>
      <c r="AL384">
        <f>INDEX([4]Sheet1!W$2:W$36,MATCH($H384,[4]Sheet1!$A$2:$A$36,0))</f>
        <v>18.75</v>
      </c>
      <c r="AM384" s="2">
        <f>INDEX([4]Sheet1!N$2:N$36,MATCH($H384,[4]Sheet1!$A$2:$A$36,0))</f>
        <v>4800</v>
      </c>
      <c r="AN384" s="2" t="str">
        <f>INDEX([4]Sheet1!O$2:O$36,MATCH($H384,[4]Sheet1!$A$2:$A$36,0))</f>
        <v/>
      </c>
    </row>
    <row r="385" spans="1:40" ht="14.25">
      <c r="A385" s="11">
        <v>3001</v>
      </c>
      <c r="B385" s="78">
        <v>4</v>
      </c>
      <c r="C385" s="78" t="str">
        <f t="shared" si="320"/>
        <v>{10314,10},{23001,12}</v>
      </c>
      <c r="D385" s="78">
        <v>80000</v>
      </c>
      <c r="E385" s="79">
        <v>30</v>
      </c>
      <c r="F385" s="78" t="str">
        <f t="shared" si="368"/>
        <v>{1,1164},{2,192},{6,71}</v>
      </c>
      <c r="G385" s="78">
        <f t="shared" ref="G385:G394" si="380">1</f>
        <v>1</v>
      </c>
      <c r="H385" s="11" t="s">
        <v>502</v>
      </c>
      <c r="I385" s="37">
        <f t="array" ref="I385">INDEX([1]英雄界面!$I$4:$I$41,MATCH(A385,[1]英雄界面!$A$4:$A$41,0))</f>
        <v>1</v>
      </c>
      <c r="J385" s="37">
        <f t="shared" si="376"/>
        <v>3</v>
      </c>
      <c r="K385" s="37">
        <v>10314</v>
      </c>
      <c r="L385" s="37">
        <f t="array" ref="L385">INDEX([2]图纸掉落!$H$4:$H$38,MATCH(H385,[2]图纸掉落!$G$4:$G$38,0))</f>
        <v>23001</v>
      </c>
      <c r="M385" s="37">
        <f t="shared" ref="M385:M403" si="381">M367</f>
        <v>10</v>
      </c>
      <c r="N385" s="37">
        <f t="shared" si="342"/>
        <v>12</v>
      </c>
      <c r="O385" s="47">
        <f>INDEX([1]英雄界面!$J$4:$J$41,MATCH(A385,[1]英雄界面!$A$4:$A$41,0))/2</f>
        <v>2</v>
      </c>
      <c r="P385" s="37">
        <f t="shared" si="343"/>
        <v>1.3</v>
      </c>
      <c r="Q385" s="37">
        <f>INT(INDEX([1]等级属性!B$4:B$203,MATCH($AC385,[1]等级属性!$A$4:$A$203,0))*V385/10000)</f>
        <v>148</v>
      </c>
      <c r="R385" s="37">
        <f>INT(INDEX([1]等级属性!C$4:C$203,MATCH($AC385,[1]等级属性!$A$4:$A$203,0))*W385/10000)</f>
        <v>0</v>
      </c>
      <c r="S385" s="37">
        <f>INT(INDEX([1]等级属性!D$4:D$203,MATCH($AC385,[1]等级属性!$A$4:$A$203,0))*X385/10000)</f>
        <v>896</v>
      </c>
      <c r="T385" s="37">
        <f>INT(INDEX([1]等级属性!E$4:E$203,MATCH($AC385,[1]等级属性!$A$4:$A$203,0))*Y385/10000)</f>
        <v>55</v>
      </c>
      <c r="U385" s="37"/>
      <c r="V385" s="37">
        <f t="array" ref="V385">INDEX(单位特点规划!D$2:D$37,MATCH($A385,单位特点规划!$A$2:$A$37,0))</f>
        <v>5900</v>
      </c>
      <c r="W385" s="37">
        <f t="array" ref="W385">INDEX(单位特点规划!E$2:E$37,MATCH($A385,单位特点规划!$A$2:$A$37,0))</f>
        <v>0</v>
      </c>
      <c r="X385" s="37">
        <f t="array" ref="X385">INDEX(单位特点规划!F$2:F$37,MATCH($A385,单位特点规划!$A$2:$A$37,0))</f>
        <v>11900</v>
      </c>
      <c r="Y385" s="37">
        <f t="array" ref="Y385">INDEX(单位特点规划!G$2:G$37,MATCH($A385,单位特点规划!$A$2:$A$37,0))</f>
        <v>3200</v>
      </c>
      <c r="Z385" s="37"/>
      <c r="AA385" s="37">
        <f t="shared" ref="AA385" si="382">1/1.27</f>
        <v>0.78740157480314998</v>
      </c>
      <c r="AB385" s="37">
        <f>INT(INDEX([3]进阶属性!$C$2:$C$19,MATCH(B385,[3]进阶属性!$A$2:$A$19,0))/2*AH385)</f>
        <v>657</v>
      </c>
      <c r="AC385" s="37">
        <f t="shared" si="349"/>
        <v>35</v>
      </c>
      <c r="AD385" s="37">
        <f>INT((INDEX([3]标准单位!$J$2:$J$201,MATCH($AC385,[3]标准单位!$A$2:$A$201,0))*AE385)/(1-AE385))</f>
        <v>0</v>
      </c>
      <c r="AE385" s="37">
        <f t="shared" ref="AE385:AE394" si="383">0</f>
        <v>0</v>
      </c>
      <c r="AF385" s="83">
        <f>AG385/AG$7</f>
        <v>0.61169757733369801</v>
      </c>
      <c r="AG385" s="37">
        <f t="shared" si="366"/>
        <v>170.25</v>
      </c>
      <c r="AH385" s="37">
        <f t="array" ref="AH385">INDEX([4]Sheet1!H$2:H$36,MATCH($H385,[4]Sheet1!$A$2:$A$36,0))</f>
        <v>2</v>
      </c>
      <c r="AI385">
        <f>INDEX([4]Sheet1!T$2:T$36,MATCH($H385,[4]Sheet1!$A$2:$A$36,0))</f>
        <v>0</v>
      </c>
      <c r="AJ385">
        <f>INDEX([4]Sheet1!U$2:U$36,MATCH($H385,[4]Sheet1!$A$2:$A$36,0))</f>
        <v>32</v>
      </c>
      <c r="AK385">
        <f>INDEX([4]Sheet1!V$2:V$36,MATCH($H385,[4]Sheet1!$A$2:$A$36,0))</f>
        <v>0</v>
      </c>
      <c r="AL385">
        <f>INDEX([4]Sheet1!W$2:W$36,MATCH($H385,[4]Sheet1!$A$2:$A$36,0))</f>
        <v>18.75</v>
      </c>
      <c r="AM385" s="2">
        <f>INDEX([4]Sheet1!N$2:N$36,MATCH($H385,[4]Sheet1!$A$2:$A$36,0))</f>
        <v>4800</v>
      </c>
      <c r="AN385" s="2" t="str">
        <f>INDEX([4]Sheet1!O$2:O$36,MATCH($H385,[4]Sheet1!$A$2:$A$36,0))</f>
        <v/>
      </c>
    </row>
    <row r="386" spans="1:40" ht="14.25">
      <c r="A386" s="11">
        <v>3001</v>
      </c>
      <c r="B386" s="78">
        <v>5</v>
      </c>
      <c r="C386" s="78" t="str">
        <f t="shared" si="320"/>
        <v>{10315,15},{23001,15}</v>
      </c>
      <c r="D386" s="78">
        <v>150000</v>
      </c>
      <c r="E386" s="79">
        <v>39</v>
      </c>
      <c r="F386" s="78" t="str">
        <f t="shared" si="368"/>
        <v>{1,1215},{2,200},{6,74}</v>
      </c>
      <c r="G386" s="78">
        <f t="shared" si="380"/>
        <v>1</v>
      </c>
      <c r="H386" s="11" t="s">
        <v>502</v>
      </c>
      <c r="I386" s="37">
        <f t="array" ref="I386">INDEX([1]英雄界面!$I$4:$I$41,MATCH(A386,[1]英雄界面!$A$4:$A$41,0))</f>
        <v>1</v>
      </c>
      <c r="J386" s="37">
        <f t="shared" si="376"/>
        <v>3</v>
      </c>
      <c r="K386" s="37">
        <v>10315</v>
      </c>
      <c r="L386" s="37">
        <f t="array" ref="L386">INDEX([2]图纸掉落!$H$4:$H$38,MATCH(H386,[2]图纸掉落!$G$4:$G$38,0))</f>
        <v>23001</v>
      </c>
      <c r="M386" s="37">
        <f t="shared" si="381"/>
        <v>15</v>
      </c>
      <c r="N386" s="37">
        <f t="shared" si="342"/>
        <v>15</v>
      </c>
      <c r="O386" s="47">
        <f>INDEX([1]英雄界面!$J$4:$J$41,MATCH(A386,[1]英雄界面!$A$4:$A$41,0))/2</f>
        <v>2</v>
      </c>
      <c r="P386" s="37">
        <f t="shared" si="343"/>
        <v>1.2</v>
      </c>
      <c r="Q386" s="37">
        <f>INT(INDEX([1]等级属性!B$4:B$203,MATCH($AC386,[1]等级属性!$A$4:$A$203,0))*V386/10000)</f>
        <v>167</v>
      </c>
      <c r="R386" s="37">
        <f>INT(INDEX([1]等级属性!C$4:C$203,MATCH($AC386,[1]等级属性!$A$4:$A$203,0))*W386/10000)</f>
        <v>0</v>
      </c>
      <c r="S386" s="37">
        <f>INT(INDEX([1]等级属性!D$4:D$203,MATCH($AC386,[1]等级属性!$A$4:$A$203,0))*X386/10000)</f>
        <v>1013</v>
      </c>
      <c r="T386" s="37">
        <f>INT(INDEX([1]等级属性!E$4:E$203,MATCH($AC386,[1]等级属性!$A$4:$A$203,0))*Y386/10000)</f>
        <v>62</v>
      </c>
      <c r="U386" s="37"/>
      <c r="V386" s="37">
        <f t="array" ref="V386">INDEX(单位特点规划!D$2:D$37,MATCH($A386,单位特点规划!$A$2:$A$37,0))</f>
        <v>5900</v>
      </c>
      <c r="W386" s="37">
        <f t="array" ref="W386">INDEX(单位特点规划!E$2:E$37,MATCH($A386,单位特点规划!$A$2:$A$37,0))</f>
        <v>0</v>
      </c>
      <c r="X386" s="37">
        <f t="array" ref="X386">INDEX(单位特点规划!F$2:F$37,MATCH($A386,单位特点规划!$A$2:$A$37,0))</f>
        <v>11900</v>
      </c>
      <c r="Y386" s="37">
        <f t="array" ref="Y386">INDEX(单位特点规划!G$2:G$37,MATCH($A386,单位特点规划!$A$2:$A$37,0))</f>
        <v>3200</v>
      </c>
      <c r="Z386" s="37"/>
      <c r="AA386" s="37">
        <f t="shared" ref="AA386" si="384">1/1.27</f>
        <v>0.78740157480314998</v>
      </c>
      <c r="AB386" s="37">
        <f>INT(INDEX([3]进阶属性!$C$2:$C$19,MATCH(B386,[3]进阶属性!$A$2:$A$19,0))/2*AH386)</f>
        <v>852</v>
      </c>
      <c r="AC386" s="37">
        <f t="shared" si="349"/>
        <v>40</v>
      </c>
      <c r="AD386" s="37">
        <f>INT((INDEX([3]标准单位!$J$2:$J$201,MATCH($AC386,[3]标准单位!$A$2:$A$201,0))*AE386)/(1-AE386))</f>
        <v>0</v>
      </c>
      <c r="AE386" s="37">
        <f t="shared" si="383"/>
        <v>0</v>
      </c>
      <c r="AF386" s="83">
        <f>AG386/AG$8</f>
        <v>0.61107099652200203</v>
      </c>
      <c r="AG386" s="37">
        <f t="shared" si="366"/>
        <v>192.42916666666699</v>
      </c>
      <c r="AH386" s="37">
        <f t="array" ref="AH386">INDEX([4]Sheet1!H$2:H$36,MATCH($H386,[4]Sheet1!$A$2:$A$36,0))</f>
        <v>2</v>
      </c>
      <c r="AI386">
        <f>INDEX([4]Sheet1!T$2:T$36,MATCH($H386,[4]Sheet1!$A$2:$A$36,0))</f>
        <v>0</v>
      </c>
      <c r="AJ386">
        <f>INDEX([4]Sheet1!U$2:U$36,MATCH($H386,[4]Sheet1!$A$2:$A$36,0))</f>
        <v>32</v>
      </c>
      <c r="AK386">
        <f>INDEX([4]Sheet1!V$2:V$36,MATCH($H386,[4]Sheet1!$A$2:$A$36,0))</f>
        <v>0</v>
      </c>
      <c r="AL386">
        <f>INDEX([4]Sheet1!W$2:W$36,MATCH($H386,[4]Sheet1!$A$2:$A$36,0))</f>
        <v>18.75</v>
      </c>
      <c r="AM386" s="2">
        <f>INDEX([4]Sheet1!N$2:N$36,MATCH($H386,[4]Sheet1!$A$2:$A$36,0))</f>
        <v>4800</v>
      </c>
      <c r="AN386" s="2" t="str">
        <f>INDEX([4]Sheet1!O$2:O$36,MATCH($H386,[4]Sheet1!$A$2:$A$36,0))</f>
        <v/>
      </c>
    </row>
    <row r="387" spans="1:40" ht="14.25">
      <c r="A387" s="11">
        <v>3001</v>
      </c>
      <c r="B387" s="78">
        <v>6</v>
      </c>
      <c r="C387" s="78" t="str">
        <f t="shared" si="320"/>
        <v>{10316,20},{23001,16}</v>
      </c>
      <c r="D387" s="78">
        <v>250000</v>
      </c>
      <c r="E387" s="79">
        <v>44</v>
      </c>
      <c r="F387" s="78" t="str">
        <f t="shared" si="368"/>
        <v>{1,1279},{2,211},{6,79}</v>
      </c>
      <c r="G387" s="78">
        <f t="shared" si="380"/>
        <v>1</v>
      </c>
      <c r="H387" s="11" t="s">
        <v>502</v>
      </c>
      <c r="I387" s="37">
        <f t="array" ref="I387">INDEX([1]英雄界面!$I$4:$I$41,MATCH(A387,[1]英雄界面!$A$4:$A$41,0))</f>
        <v>1</v>
      </c>
      <c r="J387" s="37">
        <f t="shared" si="376"/>
        <v>3</v>
      </c>
      <c r="K387" s="37">
        <v>10316</v>
      </c>
      <c r="L387" s="37">
        <f t="array" ref="L387">INDEX([2]图纸掉落!$H$4:$H$38,MATCH(H387,[2]图纸掉落!$G$4:$G$38,0))</f>
        <v>23001</v>
      </c>
      <c r="M387" s="37">
        <f t="shared" si="381"/>
        <v>20</v>
      </c>
      <c r="N387" s="37">
        <f t="shared" si="342"/>
        <v>16</v>
      </c>
      <c r="O387" s="47">
        <f>INDEX([1]英雄界面!$J$4:$J$41,MATCH(A387,[1]英雄界面!$A$4:$A$41,0))/2</f>
        <v>2</v>
      </c>
      <c r="P387" s="37">
        <f t="shared" si="343"/>
        <v>1.1000000000000001</v>
      </c>
      <c r="Q387" s="37">
        <f>INT(INDEX([1]等级属性!B$4:B$203,MATCH($AC387,[1]等级属性!$A$4:$A$203,0))*V387/10000)</f>
        <v>192</v>
      </c>
      <c r="R387" s="37">
        <f>INT(INDEX([1]等级属性!C$4:C$203,MATCH($AC387,[1]等级属性!$A$4:$A$203,0))*W387/10000)</f>
        <v>0</v>
      </c>
      <c r="S387" s="37">
        <f>INT(INDEX([1]等级属性!D$4:D$203,MATCH($AC387,[1]等级属性!$A$4:$A$203,0))*X387/10000)</f>
        <v>1163</v>
      </c>
      <c r="T387" s="37">
        <f>INT(INDEX([1]等级属性!E$4:E$203,MATCH($AC387,[1]等级属性!$A$4:$A$203,0))*Y387/10000)</f>
        <v>72</v>
      </c>
      <c r="U387" s="37"/>
      <c r="V387" s="37">
        <f t="array" ref="V387">INDEX(单位特点规划!D$2:D$37,MATCH($A387,单位特点规划!$A$2:$A$37,0))</f>
        <v>5900</v>
      </c>
      <c r="W387" s="37">
        <f t="array" ref="W387">INDEX(单位特点规划!E$2:E$37,MATCH($A387,单位特点规划!$A$2:$A$37,0))</f>
        <v>0</v>
      </c>
      <c r="X387" s="37">
        <f t="array" ref="X387">INDEX(单位特点规划!F$2:F$37,MATCH($A387,单位特点规划!$A$2:$A$37,0))</f>
        <v>11900</v>
      </c>
      <c r="Y387" s="37">
        <f t="array" ref="Y387">INDEX(单位特点规划!G$2:G$37,MATCH($A387,单位特点规划!$A$2:$A$37,0))</f>
        <v>3200</v>
      </c>
      <c r="Z387" s="37"/>
      <c r="AA387" s="37">
        <f t="shared" ref="AA387:AA392" si="385">1/1.27</f>
        <v>0.78740157480314998</v>
      </c>
      <c r="AB387" s="37">
        <f>INT(INDEX([3]进阶属性!$C$2:$C$19,MATCH(B387,[3]进阶属性!$A$2:$A$19,0))/2*AH387)</f>
        <v>1107</v>
      </c>
      <c r="AC387" s="37">
        <f t="shared" si="349"/>
        <v>45</v>
      </c>
      <c r="AD387" s="37">
        <f>INT((INDEX([3]标准单位!$J$2:$J$201,MATCH($AC387,[3]标准单位!$A$2:$A$201,0))*AE387)/(1-AE387))</f>
        <v>0</v>
      </c>
      <c r="AE387" s="37">
        <f t="shared" si="383"/>
        <v>0</v>
      </c>
      <c r="AF387" s="83">
        <f>AG387/AG$9</f>
        <v>0.610862527307662</v>
      </c>
      <c r="AG387" s="37">
        <f t="shared" si="366"/>
        <v>221.03333333333299</v>
      </c>
      <c r="AH387" s="37">
        <f t="array" ref="AH387">INDEX([4]Sheet1!H$2:H$36,MATCH($H387,[4]Sheet1!$A$2:$A$36,0))</f>
        <v>2</v>
      </c>
      <c r="AI387">
        <f>INDEX([4]Sheet1!T$2:T$36,MATCH($H387,[4]Sheet1!$A$2:$A$36,0))</f>
        <v>0</v>
      </c>
      <c r="AJ387">
        <f>INDEX([4]Sheet1!U$2:U$36,MATCH($H387,[4]Sheet1!$A$2:$A$36,0))</f>
        <v>32</v>
      </c>
      <c r="AK387">
        <f>INDEX([4]Sheet1!V$2:V$36,MATCH($H387,[4]Sheet1!$A$2:$A$36,0))</f>
        <v>0</v>
      </c>
      <c r="AL387">
        <f>INDEX([4]Sheet1!W$2:W$36,MATCH($H387,[4]Sheet1!$A$2:$A$36,0))</f>
        <v>18.75</v>
      </c>
      <c r="AM387" s="2">
        <f>INDEX([4]Sheet1!N$2:N$36,MATCH($H387,[4]Sheet1!$A$2:$A$36,0))</f>
        <v>4800</v>
      </c>
      <c r="AN387" s="2" t="str">
        <f>INDEX([4]Sheet1!O$2:O$36,MATCH($H387,[4]Sheet1!$A$2:$A$36,0))</f>
        <v/>
      </c>
    </row>
    <row r="388" spans="1:40" ht="14.25">
      <c r="A388" s="11">
        <v>3001</v>
      </c>
      <c r="B388" s="78">
        <v>7</v>
      </c>
      <c r="C388" s="78" t="str">
        <f t="shared" si="320"/>
        <v>{10317,22},{23001,26}</v>
      </c>
      <c r="D388" s="78">
        <v>300000</v>
      </c>
      <c r="E388" s="79">
        <v>49</v>
      </c>
      <c r="F388" s="78" t="str">
        <f t="shared" si="368"/>
        <v>{1,1317},{2,217},{6,81}</v>
      </c>
      <c r="G388" s="78">
        <f t="shared" si="380"/>
        <v>1</v>
      </c>
      <c r="H388" s="11" t="s">
        <v>502</v>
      </c>
      <c r="I388" s="37">
        <f t="array" ref="I388">INDEX([1]英雄界面!$I$4:$I$41,MATCH(A388,[1]英雄界面!$A$4:$A$41,0))</f>
        <v>1</v>
      </c>
      <c r="J388" s="37">
        <f t="shared" si="376"/>
        <v>3</v>
      </c>
      <c r="K388" s="37">
        <v>10317</v>
      </c>
      <c r="L388" s="37">
        <f t="array" ref="L388">INDEX([2]图纸掉落!$H$4:$H$38,MATCH(H388,[2]图纸掉落!$G$4:$G$38,0))</f>
        <v>23001</v>
      </c>
      <c r="M388" s="37">
        <f t="shared" si="381"/>
        <v>22</v>
      </c>
      <c r="N388" s="37">
        <f t="shared" si="342"/>
        <v>26</v>
      </c>
      <c r="O388" s="47">
        <f>INDEX([1]英雄界面!$J$4:$J$41,MATCH(A388,[1]英雄界面!$A$4:$A$41,0))/2</f>
        <v>2</v>
      </c>
      <c r="P388" s="37">
        <f t="shared" si="343"/>
        <v>1</v>
      </c>
      <c r="Q388" s="37">
        <f>INT(INDEX([1]等级属性!B$4:B$203,MATCH($AC388,[1]等级属性!$A$4:$A$203,0))*V388/10000)</f>
        <v>217</v>
      </c>
      <c r="R388" s="37">
        <f>INT(INDEX([1]等级属性!C$4:C$203,MATCH($AC388,[1]等级属性!$A$4:$A$203,0))*W388/10000)</f>
        <v>0</v>
      </c>
      <c r="S388" s="37">
        <f>INT(INDEX([1]等级属性!D$4:D$203,MATCH($AC388,[1]等级属性!$A$4:$A$203,0))*X388/10000)</f>
        <v>1317</v>
      </c>
      <c r="T388" s="37">
        <f>INT(INDEX([1]等级属性!E$4:E$203,MATCH($AC388,[1]等级属性!$A$4:$A$203,0))*Y388/10000)</f>
        <v>81</v>
      </c>
      <c r="U388" s="37"/>
      <c r="V388" s="37">
        <f t="array" ref="V388">INDEX(单位特点规划!D$2:D$37,MATCH($A388,单位特点规划!$A$2:$A$37,0))</f>
        <v>5900</v>
      </c>
      <c r="W388" s="37">
        <f t="array" ref="W388">INDEX(单位特点规划!E$2:E$37,MATCH($A388,单位特点规划!$A$2:$A$37,0))</f>
        <v>0</v>
      </c>
      <c r="X388" s="37">
        <f t="array" ref="X388">INDEX(单位特点规划!F$2:F$37,MATCH($A388,单位特点规划!$A$2:$A$37,0))</f>
        <v>11900</v>
      </c>
      <c r="Y388" s="37">
        <f t="array" ref="Y388">INDEX(单位特点规划!G$2:G$37,MATCH($A388,单位特点规划!$A$2:$A$37,0))</f>
        <v>3200</v>
      </c>
      <c r="Z388" s="37"/>
      <c r="AA388" s="37">
        <f t="shared" si="385"/>
        <v>0.78740157480314998</v>
      </c>
      <c r="AB388" s="37">
        <f>INT(INDEX([3]进阶属性!$C$2:$C$19,MATCH(B388,[3]进阶属性!$A$2:$A$19,0))/2*AH388)</f>
        <v>1437</v>
      </c>
      <c r="AC388" s="37">
        <f t="shared" si="349"/>
        <v>50</v>
      </c>
      <c r="AD388" s="37">
        <f>INT((INDEX([3]标准单位!$J$2:$J$201,MATCH($AC388,[3]标准单位!$A$2:$A$201,0))*AE388)/(1-AE388))</f>
        <v>0</v>
      </c>
      <c r="AE388" s="37">
        <f t="shared" si="383"/>
        <v>0</v>
      </c>
      <c r="AF388" s="83">
        <f>AG388/AG$10</f>
        <v>0.61076480913191</v>
      </c>
      <c r="AG388" s="37">
        <f t="shared" si="366"/>
        <v>250.20416666666699</v>
      </c>
      <c r="AH388" s="37">
        <f t="array" ref="AH388">INDEX([4]Sheet1!H$2:H$36,MATCH($H388,[4]Sheet1!$A$2:$A$36,0))</f>
        <v>2</v>
      </c>
      <c r="AI388">
        <f>INDEX([4]Sheet1!T$2:T$36,MATCH($H388,[4]Sheet1!$A$2:$A$36,0))</f>
        <v>0</v>
      </c>
      <c r="AJ388">
        <f>INDEX([4]Sheet1!U$2:U$36,MATCH($H388,[4]Sheet1!$A$2:$A$36,0))</f>
        <v>32</v>
      </c>
      <c r="AK388">
        <f>INDEX([4]Sheet1!V$2:V$36,MATCH($H388,[4]Sheet1!$A$2:$A$36,0))</f>
        <v>0</v>
      </c>
      <c r="AL388">
        <f>INDEX([4]Sheet1!W$2:W$36,MATCH($H388,[4]Sheet1!$A$2:$A$36,0))</f>
        <v>18.75</v>
      </c>
      <c r="AM388" s="2">
        <f>INDEX([4]Sheet1!N$2:N$36,MATCH($H388,[4]Sheet1!$A$2:$A$36,0))</f>
        <v>4800</v>
      </c>
      <c r="AN388" s="2" t="str">
        <f>INDEX([4]Sheet1!O$2:O$36,MATCH($H388,[4]Sheet1!$A$2:$A$36,0))</f>
        <v/>
      </c>
    </row>
    <row r="389" spans="1:40" ht="14.25">
      <c r="A389" s="11">
        <v>3001</v>
      </c>
      <c r="B389" s="78">
        <v>8</v>
      </c>
      <c r="C389" s="78" t="str">
        <f t="shared" ref="C389:C452" si="386">"{"&amp;K389&amp;","&amp;ROUNDUP(M389,0)&amp;"},"&amp;"{"&amp;L389&amp;","&amp;ROUNDUP(N389,0)&amp;"}"</f>
        <v>{10318,25},{23001,29}</v>
      </c>
      <c r="D389" s="78">
        <v>350000</v>
      </c>
      <c r="E389" s="79">
        <v>54</v>
      </c>
      <c r="F389" s="78" t="str">
        <f t="shared" ref="F389:F452" si="387">"{1,"&amp;INT(S389*P389)&amp;"},{2,"&amp;INT(Q389*P389)&amp;"},"&amp;IF(R389=0,"","{3,"&amp;INT(R389*P389)&amp;"},")&amp;"{6,"&amp;INT(T389*P389)&amp;"}"</f>
        <v>{1,1513},{2,250},{6,93}</v>
      </c>
      <c r="G389" s="78">
        <f t="shared" si="380"/>
        <v>1</v>
      </c>
      <c r="H389" s="11" t="s">
        <v>502</v>
      </c>
      <c r="I389" s="37">
        <f t="array" ref="I389">INDEX([1]英雄界面!$I$4:$I$41,MATCH(A389,[1]英雄界面!$A$4:$A$41,0))</f>
        <v>1</v>
      </c>
      <c r="J389" s="37">
        <f t="shared" si="376"/>
        <v>3</v>
      </c>
      <c r="K389" s="37">
        <v>10318</v>
      </c>
      <c r="L389" s="37">
        <f t="array" ref="L389">INDEX([2]图纸掉落!$H$4:$H$38,MATCH(H389,[2]图纸掉落!$G$4:$G$38,0))</f>
        <v>23001</v>
      </c>
      <c r="M389" s="37">
        <f t="shared" si="381"/>
        <v>25</v>
      </c>
      <c r="N389" s="37">
        <f t="shared" si="342"/>
        <v>29</v>
      </c>
      <c r="O389" s="47">
        <f>INDEX([1]英雄界面!$J$4:$J$41,MATCH(A389,[1]英雄界面!$A$4:$A$41,0))/2</f>
        <v>2</v>
      </c>
      <c r="P389" s="37">
        <f t="shared" si="343"/>
        <v>1</v>
      </c>
      <c r="Q389" s="37">
        <f>INT(INDEX([1]等级属性!B$4:B$203,MATCH($AC389,[1]等级属性!$A$4:$A$203,0))*V389/10000)</f>
        <v>250</v>
      </c>
      <c r="R389" s="37">
        <f>INT(INDEX([1]等级属性!C$4:C$203,MATCH($AC389,[1]等级属性!$A$4:$A$203,0))*W389/10000)</f>
        <v>0</v>
      </c>
      <c r="S389" s="37">
        <f>INT(INDEX([1]等级属性!D$4:D$203,MATCH($AC389,[1]等级属性!$A$4:$A$203,0))*X389/10000)</f>
        <v>1513</v>
      </c>
      <c r="T389" s="37">
        <f>INT(INDEX([1]等级属性!E$4:E$203,MATCH($AC389,[1]等级属性!$A$4:$A$203,0))*Y389/10000)</f>
        <v>93</v>
      </c>
      <c r="U389" s="37"/>
      <c r="V389" s="37">
        <f t="array" ref="V389">INDEX(单位特点规划!D$2:D$37,MATCH($A389,单位特点规划!$A$2:$A$37,0))</f>
        <v>5900</v>
      </c>
      <c r="W389" s="37">
        <f t="array" ref="W389">INDEX(单位特点规划!E$2:E$37,MATCH($A389,单位特点规划!$A$2:$A$37,0))</f>
        <v>0</v>
      </c>
      <c r="X389" s="37">
        <f t="array" ref="X389">INDEX(单位特点规划!F$2:F$37,MATCH($A389,单位特点规划!$A$2:$A$37,0))</f>
        <v>11900</v>
      </c>
      <c r="Y389" s="37">
        <f t="array" ref="Y389">INDEX(单位特点规划!G$2:G$37,MATCH($A389,单位特点规划!$A$2:$A$37,0))</f>
        <v>3200</v>
      </c>
      <c r="Z389" s="37"/>
      <c r="AA389" s="37">
        <f t="shared" si="385"/>
        <v>0.78740157480314998</v>
      </c>
      <c r="AB389" s="37">
        <f>INT(INDEX([3]进阶属性!$C$2:$C$19,MATCH(B389,[3]进阶属性!$A$2:$A$19,0))/2*AH389)</f>
        <v>1866</v>
      </c>
      <c r="AC389" s="37">
        <f t="shared" si="349"/>
        <v>55</v>
      </c>
      <c r="AD389" s="37">
        <f>INT((INDEX([3]标准单位!$J$2:$J$201,MATCH($AC389,[3]标准单位!$A$2:$A$201,0))*AE389)/(1-AE389))</f>
        <v>0</v>
      </c>
      <c r="AE389" s="37">
        <f t="shared" si="383"/>
        <v>0</v>
      </c>
      <c r="AF389" s="83">
        <f>AG389/AG$11</f>
        <v>0.61077924574110798</v>
      </c>
      <c r="AG389" s="37">
        <f t="shared" ref="AG389" si="388">(Q389/AM389*1000+IF(AN389&lt;&gt;"",R389/AN389*1000,0)+S389/3+T389/5)/AH389</f>
        <v>287.50833333333298</v>
      </c>
      <c r="AH389" s="37">
        <f t="array" ref="AH389">INDEX([4]Sheet1!H$2:H$36,MATCH($H389,[4]Sheet1!$A$2:$A$36,0))</f>
        <v>2</v>
      </c>
      <c r="AI389">
        <f>INDEX([4]Sheet1!T$2:T$36,MATCH($H389,[4]Sheet1!$A$2:$A$36,0))</f>
        <v>0</v>
      </c>
      <c r="AJ389">
        <f>INDEX([4]Sheet1!U$2:U$36,MATCH($H389,[4]Sheet1!$A$2:$A$36,0))</f>
        <v>32</v>
      </c>
      <c r="AK389">
        <f>INDEX([4]Sheet1!V$2:V$36,MATCH($H389,[4]Sheet1!$A$2:$A$36,0))</f>
        <v>0</v>
      </c>
      <c r="AL389">
        <f>INDEX([4]Sheet1!W$2:W$36,MATCH($H389,[4]Sheet1!$A$2:$A$36,0))</f>
        <v>18.75</v>
      </c>
      <c r="AM389" s="2">
        <f>INDEX([4]Sheet1!N$2:N$36,MATCH($H389,[4]Sheet1!$A$2:$A$36,0))</f>
        <v>4800</v>
      </c>
      <c r="AN389" s="2" t="str">
        <f>INDEX([4]Sheet1!O$2:O$36,MATCH($H389,[4]Sheet1!$A$2:$A$36,0))</f>
        <v/>
      </c>
    </row>
    <row r="390" spans="1:40" ht="14.25">
      <c r="A390" s="11">
        <v>3001</v>
      </c>
      <c r="B390" s="78">
        <v>9</v>
      </c>
      <c r="C390" s="78" t="str">
        <f t="shared" si="386"/>
        <v>{10319,27},{23001,30}</v>
      </c>
      <c r="D390" s="78">
        <v>400000</v>
      </c>
      <c r="E390" s="79">
        <v>59</v>
      </c>
      <c r="F390" s="78" t="str">
        <f t="shared" si="387"/>
        <v>{1,1710},{2,282},{6,105}</v>
      </c>
      <c r="G390" s="78">
        <f t="shared" si="380"/>
        <v>1</v>
      </c>
      <c r="H390" s="11" t="s">
        <v>502</v>
      </c>
      <c r="I390" s="37">
        <f t="array" ref="I390">INDEX([1]英雄界面!$I$4:$I$41,MATCH(A390,[1]英雄界面!$A$4:$A$41,0))</f>
        <v>1</v>
      </c>
      <c r="J390" s="37">
        <f t="shared" si="376"/>
        <v>3</v>
      </c>
      <c r="K390" s="37">
        <v>10319</v>
      </c>
      <c r="L390" s="37">
        <f t="array" ref="L390">INDEX([2]图纸掉落!$H$4:$H$38,MATCH(H390,[2]图纸掉落!$G$4:$G$38,0))</f>
        <v>23001</v>
      </c>
      <c r="M390" s="37">
        <f t="shared" si="381"/>
        <v>27</v>
      </c>
      <c r="N390" s="37">
        <f t="shared" si="342"/>
        <v>30</v>
      </c>
      <c r="O390" s="47">
        <f>INDEX([1]英雄界面!$J$4:$J$41,MATCH(A390,[1]英雄界面!$A$4:$A$41,0))/2</f>
        <v>2</v>
      </c>
      <c r="P390" s="37">
        <f t="shared" si="343"/>
        <v>1</v>
      </c>
      <c r="Q390" s="37">
        <f>INT(INDEX([1]等级属性!B$4:B$203,MATCH($AC390,[1]等级属性!$A$4:$A$203,0))*V390/10000)</f>
        <v>282</v>
      </c>
      <c r="R390" s="37">
        <f>INT(INDEX([1]等级属性!C$4:C$203,MATCH($AC390,[1]等级属性!$A$4:$A$203,0))*W390/10000)</f>
        <v>0</v>
      </c>
      <c r="S390" s="37">
        <f>INT(INDEX([1]等级属性!D$4:D$203,MATCH($AC390,[1]等级属性!$A$4:$A$203,0))*X390/10000)</f>
        <v>1710</v>
      </c>
      <c r="T390" s="37">
        <f>INT(INDEX([1]等级属性!E$4:E$203,MATCH($AC390,[1]等级属性!$A$4:$A$203,0))*Y390/10000)</f>
        <v>105</v>
      </c>
      <c r="U390" s="37"/>
      <c r="V390" s="37">
        <f t="array" ref="V390">INDEX(单位特点规划!D$2:D$37,MATCH($A390,单位特点规划!$A$2:$A$37,0))</f>
        <v>5900</v>
      </c>
      <c r="W390" s="37">
        <f t="array" ref="W390">INDEX(单位特点规划!E$2:E$37,MATCH($A390,单位特点规划!$A$2:$A$37,0))</f>
        <v>0</v>
      </c>
      <c r="X390" s="37">
        <f t="array" ref="X390">INDEX(单位特点规划!F$2:F$37,MATCH($A390,单位特点规划!$A$2:$A$37,0))</f>
        <v>11900</v>
      </c>
      <c r="Y390" s="37">
        <f t="array" ref="Y390">INDEX(单位特点规划!G$2:G$37,MATCH($A390,单位特点规划!$A$2:$A$37,0))</f>
        <v>3200</v>
      </c>
      <c r="Z390" s="37"/>
      <c r="AA390" s="37">
        <f t="shared" si="385"/>
        <v>0.78740157480314998</v>
      </c>
      <c r="AB390" s="37">
        <f>INT(INDEX([3]进阶属性!$C$2:$C$19,MATCH(B390,[3]进阶属性!$A$2:$A$19,0))/2*AH390)</f>
        <v>2424</v>
      </c>
      <c r="AC390" s="37">
        <f t="shared" si="349"/>
        <v>60</v>
      </c>
      <c r="AD390" s="37">
        <f>INT((INDEX([3]标准单位!$J$2:$J$201,MATCH($AC390,[3]标准单位!$A$2:$A$201,0))*AE390)/(1-AE390))</f>
        <v>0</v>
      </c>
      <c r="AE390" s="37">
        <f t="shared" si="383"/>
        <v>0</v>
      </c>
      <c r="AF390" s="83">
        <f>AG390/AG$12</f>
        <v>0.610847726234924</v>
      </c>
      <c r="AG390" s="37">
        <f t="shared" ref="AG390" si="389">(Q390/AM390*1000+IF(AN390&lt;&gt;"",R390/AN390*1000,0)+S390/3+T390/5)/AH390</f>
        <v>324.875</v>
      </c>
      <c r="AH390" s="37">
        <f t="array" ref="AH390">INDEX([4]Sheet1!H$2:H$36,MATCH($H390,[4]Sheet1!$A$2:$A$36,0))</f>
        <v>2</v>
      </c>
      <c r="AI390">
        <f>INDEX([4]Sheet1!T$2:T$36,MATCH($H390,[4]Sheet1!$A$2:$A$36,0))</f>
        <v>0</v>
      </c>
      <c r="AJ390">
        <f>INDEX([4]Sheet1!U$2:U$36,MATCH($H390,[4]Sheet1!$A$2:$A$36,0))</f>
        <v>32</v>
      </c>
      <c r="AK390">
        <f>INDEX([4]Sheet1!V$2:V$36,MATCH($H390,[4]Sheet1!$A$2:$A$36,0))</f>
        <v>0</v>
      </c>
      <c r="AL390">
        <f>INDEX([4]Sheet1!W$2:W$36,MATCH($H390,[4]Sheet1!$A$2:$A$36,0))</f>
        <v>18.75</v>
      </c>
      <c r="AM390" s="2">
        <f>INDEX([4]Sheet1!N$2:N$36,MATCH($H390,[4]Sheet1!$A$2:$A$36,0))</f>
        <v>4800</v>
      </c>
      <c r="AN390" s="2" t="str">
        <f>INDEX([4]Sheet1!O$2:O$36,MATCH($H390,[4]Sheet1!$A$2:$A$36,0))</f>
        <v/>
      </c>
    </row>
    <row r="391" spans="1:40" ht="14.25">
      <c r="A391" s="11">
        <v>3001</v>
      </c>
      <c r="B391" s="78">
        <v>10</v>
      </c>
      <c r="C391" s="78" t="str">
        <f t="shared" si="386"/>
        <v>{10320,30},{23001,45}</v>
      </c>
      <c r="D391" s="78">
        <v>450000</v>
      </c>
      <c r="E391" s="79">
        <v>64</v>
      </c>
      <c r="F391" s="78" t="str">
        <f t="shared" si="387"/>
        <v>{1,1963},{2,324},{6,121}</v>
      </c>
      <c r="G391" s="78">
        <f t="shared" si="380"/>
        <v>1</v>
      </c>
      <c r="H391" s="11" t="s">
        <v>502</v>
      </c>
      <c r="I391" s="37">
        <f t="array" ref="I391">INDEX([1]英雄界面!$I$4:$I$41,MATCH(A391,[1]英雄界面!$A$4:$A$41,0))</f>
        <v>1</v>
      </c>
      <c r="J391" s="37">
        <f t="shared" si="376"/>
        <v>3</v>
      </c>
      <c r="K391" s="37">
        <v>10320</v>
      </c>
      <c r="L391" s="37">
        <f t="array" ref="L391">INDEX([2]图纸掉落!$H$4:$H$38,MATCH(H391,[2]图纸掉落!$G$4:$G$38,0))</f>
        <v>23001</v>
      </c>
      <c r="M391" s="37">
        <f t="shared" si="381"/>
        <v>30</v>
      </c>
      <c r="N391" s="37">
        <f t="shared" si="342"/>
        <v>45</v>
      </c>
      <c r="O391" s="47">
        <f>INDEX([1]英雄界面!$J$4:$J$41,MATCH(A391,[1]英雄界面!$A$4:$A$41,0))/2</f>
        <v>2</v>
      </c>
      <c r="P391" s="37">
        <f t="shared" si="343"/>
        <v>1</v>
      </c>
      <c r="Q391" s="37">
        <f>INT(INDEX([1]等级属性!B$4:B$203,MATCH($AC391,[1]等级属性!$A$4:$A$203,0))*V391/10000)</f>
        <v>324</v>
      </c>
      <c r="R391" s="37">
        <f>INT(INDEX([1]等级属性!C$4:C$203,MATCH($AC391,[1]等级属性!$A$4:$A$203,0))*W391/10000)</f>
        <v>0</v>
      </c>
      <c r="S391" s="37">
        <f>INT(INDEX([1]等级属性!D$4:D$203,MATCH($AC391,[1]等级属性!$A$4:$A$203,0))*X391/10000)</f>
        <v>1963</v>
      </c>
      <c r="T391" s="37">
        <f>INT(INDEX([1]等级属性!E$4:E$203,MATCH($AC391,[1]等级属性!$A$4:$A$203,0))*Y391/10000)</f>
        <v>121</v>
      </c>
      <c r="U391" s="37"/>
      <c r="V391" s="37">
        <f t="array" ref="V391">INDEX(单位特点规划!D$2:D$37,MATCH($A391,单位特点规划!$A$2:$A$37,0))</f>
        <v>5900</v>
      </c>
      <c r="W391" s="37">
        <f t="array" ref="W391">INDEX(单位特点规划!E$2:E$37,MATCH($A391,单位特点规划!$A$2:$A$37,0))</f>
        <v>0</v>
      </c>
      <c r="X391" s="37">
        <f t="array" ref="X391">INDEX(单位特点规划!F$2:F$37,MATCH($A391,单位特点规划!$A$2:$A$37,0))</f>
        <v>11900</v>
      </c>
      <c r="Y391" s="37">
        <f t="array" ref="Y391">INDEX(单位特点规划!G$2:G$37,MATCH($A391,单位特点规划!$A$2:$A$37,0))</f>
        <v>3200</v>
      </c>
      <c r="Z391" s="37"/>
      <c r="AA391" s="37">
        <f t="shared" si="385"/>
        <v>0.78740157480314998</v>
      </c>
      <c r="AB391" s="37">
        <f>INT(INDEX([3]进阶属性!$C$2:$C$19,MATCH(B391,[3]进阶属性!$A$2:$A$19,0))/2*AH391)</f>
        <v>3150</v>
      </c>
      <c r="AC391" s="37">
        <f t="shared" si="349"/>
        <v>65</v>
      </c>
      <c r="AD391" s="37">
        <f>INT((INDEX([3]标准单位!$J$2:$J$201,MATCH($AC391,[3]标准单位!$A$2:$A$201,0))*AE391)/(1-AE391))</f>
        <v>0</v>
      </c>
      <c r="AE391" s="37">
        <f t="shared" si="383"/>
        <v>0</v>
      </c>
      <c r="AF391" s="83">
        <f>AG391/AG$13</f>
        <v>0.61074466509172898</v>
      </c>
      <c r="AG391" s="37">
        <f t="shared" ref="AG391" si="390">(Q391/AM391*1000+IF(AN391&lt;&gt;"",R391/AN391*1000,0)+S391/3+T391/5)/AH391</f>
        <v>373.01666666666699</v>
      </c>
      <c r="AH391" s="37">
        <f t="array" ref="AH391">INDEX([4]Sheet1!H$2:H$36,MATCH($H391,[4]Sheet1!$A$2:$A$36,0))</f>
        <v>2</v>
      </c>
      <c r="AI391">
        <f>INDEX([4]Sheet1!T$2:T$36,MATCH($H391,[4]Sheet1!$A$2:$A$36,0))</f>
        <v>0</v>
      </c>
      <c r="AJ391">
        <f>INDEX([4]Sheet1!U$2:U$36,MATCH($H391,[4]Sheet1!$A$2:$A$36,0))</f>
        <v>32</v>
      </c>
      <c r="AK391">
        <f>INDEX([4]Sheet1!V$2:V$36,MATCH($H391,[4]Sheet1!$A$2:$A$36,0))</f>
        <v>0</v>
      </c>
      <c r="AL391">
        <f>INDEX([4]Sheet1!W$2:W$36,MATCH($H391,[4]Sheet1!$A$2:$A$36,0))</f>
        <v>18.75</v>
      </c>
      <c r="AM391" s="2">
        <f>INDEX([4]Sheet1!N$2:N$36,MATCH($H391,[4]Sheet1!$A$2:$A$36,0))</f>
        <v>4800</v>
      </c>
      <c r="AN391" s="2" t="str">
        <f>INDEX([4]Sheet1!O$2:O$36,MATCH($H391,[4]Sheet1!$A$2:$A$36,0))</f>
        <v/>
      </c>
    </row>
    <row r="392" spans="1:40" ht="14.25">
      <c r="A392" s="11">
        <v>3001</v>
      </c>
      <c r="B392" s="78">
        <v>11</v>
      </c>
      <c r="C392" s="78" t="str">
        <f t="shared" si="386"/>
        <v>{10321,32},{23001,61}</v>
      </c>
      <c r="D392" s="78">
        <v>500000</v>
      </c>
      <c r="E392" s="79">
        <v>69</v>
      </c>
      <c r="F392" s="78" t="str">
        <f t="shared" si="387"/>
        <v>{1,2220},{2,366},{6,137}</v>
      </c>
      <c r="G392" s="78">
        <f t="shared" si="380"/>
        <v>1</v>
      </c>
      <c r="H392" s="11" t="s">
        <v>502</v>
      </c>
      <c r="I392" s="37">
        <f t="array" ref="I392">INDEX([1]英雄界面!$I$4:$I$41,MATCH(A392,[1]英雄界面!$A$4:$A$41,0))</f>
        <v>1</v>
      </c>
      <c r="J392" s="37">
        <f t="shared" ref="J392:J401" si="391">3</f>
        <v>3</v>
      </c>
      <c r="K392" s="37">
        <v>10321</v>
      </c>
      <c r="L392" s="37">
        <f t="array" ref="L392">INDEX([2]图纸掉落!$H$4:$H$38,MATCH(H392,[2]图纸掉落!$G$4:$G$38,0))</f>
        <v>23001</v>
      </c>
      <c r="M392" s="37">
        <f t="shared" si="381"/>
        <v>32</v>
      </c>
      <c r="N392" s="37">
        <f t="shared" si="342"/>
        <v>61</v>
      </c>
      <c r="O392" s="47">
        <f>INDEX([1]英雄界面!$J$4:$J$41,MATCH(A392,[1]英雄界面!$A$4:$A$41,0))/2</f>
        <v>2</v>
      </c>
      <c r="P392" s="37">
        <f t="shared" si="343"/>
        <v>1</v>
      </c>
      <c r="Q392" s="37">
        <f>INT(INDEX([1]等级属性!B$4:B$203,MATCH($AC392,[1]等级属性!$A$4:$A$203,0))*V392/10000)</f>
        <v>366</v>
      </c>
      <c r="R392" s="37">
        <f>INT(INDEX([1]等级属性!C$4:C$203,MATCH($AC392,[1]等级属性!$A$4:$A$203,0))*W392/10000)</f>
        <v>0</v>
      </c>
      <c r="S392" s="37">
        <f>INT(INDEX([1]等级属性!D$4:D$203,MATCH($AC392,[1]等级属性!$A$4:$A$203,0))*X392/10000)</f>
        <v>2220</v>
      </c>
      <c r="T392" s="37">
        <f>INT(INDEX([1]等级属性!E$4:E$203,MATCH($AC392,[1]等级属性!$A$4:$A$203,0))*Y392/10000)</f>
        <v>137</v>
      </c>
      <c r="U392" s="37"/>
      <c r="V392" s="37">
        <f t="array" ref="V392">INDEX(单位特点规划!D$2:D$37,MATCH($A392,单位特点规划!$A$2:$A$37,0))</f>
        <v>5900</v>
      </c>
      <c r="W392" s="37">
        <f t="array" ref="W392">INDEX(单位特点规划!E$2:E$37,MATCH($A392,单位特点规划!$A$2:$A$37,0))</f>
        <v>0</v>
      </c>
      <c r="X392" s="37">
        <f t="array" ref="X392">INDEX(单位特点规划!F$2:F$37,MATCH($A392,单位特点规划!$A$2:$A$37,0))</f>
        <v>11900</v>
      </c>
      <c r="Y392" s="37">
        <f t="array" ref="Y392">INDEX(单位特点规划!G$2:G$37,MATCH($A392,单位特点规划!$A$2:$A$37,0))</f>
        <v>3200</v>
      </c>
      <c r="Z392" s="37"/>
      <c r="AA392" s="37">
        <f t="shared" si="385"/>
        <v>0.78740157480314998</v>
      </c>
      <c r="AB392" s="37">
        <f>INT(INDEX([3]进阶属性!$C$2:$C$19,MATCH(B392,[3]进阶属性!$A$2:$A$19,0))/2*AH392)</f>
        <v>4095</v>
      </c>
      <c r="AC392" s="37">
        <f t="shared" si="349"/>
        <v>70</v>
      </c>
      <c r="AD392" s="37">
        <f>INT((INDEX([3]标准单位!$J$2:$J$201,MATCH($AC392,[3]标准单位!$A$2:$A$201,0))*AE392)/(1-AE392))</f>
        <v>0</v>
      </c>
      <c r="AE392" s="37">
        <f t="shared" si="383"/>
        <v>0</v>
      </c>
      <c r="AF392" s="83">
        <f>AG392/AG$14</f>
        <v>0.61069995587789205</v>
      </c>
      <c r="AG392" s="37">
        <f t="shared" ref="AG392:AG421" si="392">(Q392/AM392*1000+IF(AN392&lt;&gt;"",R392/AN392*1000,0)+S392/3+T392/5)/AH392</f>
        <v>421.82499999999999</v>
      </c>
      <c r="AH392" s="37">
        <f t="array" ref="AH392">INDEX([4]Sheet1!H$2:H$36,MATCH($H392,[4]Sheet1!$A$2:$A$36,0))</f>
        <v>2</v>
      </c>
      <c r="AI392">
        <f>INDEX([4]Sheet1!T$2:T$36,MATCH($H392,[4]Sheet1!$A$2:$A$36,0))</f>
        <v>0</v>
      </c>
      <c r="AJ392">
        <f>INDEX([4]Sheet1!U$2:U$36,MATCH($H392,[4]Sheet1!$A$2:$A$36,0))</f>
        <v>32</v>
      </c>
      <c r="AK392">
        <f>INDEX([4]Sheet1!V$2:V$36,MATCH($H392,[4]Sheet1!$A$2:$A$36,0))</f>
        <v>0</v>
      </c>
      <c r="AL392">
        <f>INDEX([4]Sheet1!W$2:W$36,MATCH($H392,[4]Sheet1!$A$2:$A$36,0))</f>
        <v>18.75</v>
      </c>
      <c r="AM392" s="2">
        <f>INDEX([4]Sheet1!N$2:N$36,MATCH($H392,[4]Sheet1!$A$2:$A$36,0))</f>
        <v>4800</v>
      </c>
      <c r="AN392" s="2" t="str">
        <f>INDEX([4]Sheet1!O$2:O$36,MATCH($H392,[4]Sheet1!$A$2:$A$36,0))</f>
        <v/>
      </c>
    </row>
    <row r="393" spans="1:40" ht="14.25">
      <c r="A393" s="11">
        <v>3001</v>
      </c>
      <c r="B393" s="78">
        <v>12</v>
      </c>
      <c r="C393" s="78" t="str">
        <f t="shared" si="386"/>
        <v>{10322,35},{23001,66}</v>
      </c>
      <c r="D393" s="78">
        <v>550000</v>
      </c>
      <c r="E393" s="79">
        <v>74</v>
      </c>
      <c r="F393" s="78" t="str">
        <f t="shared" si="387"/>
        <v>{1,2552},{2,421},{6,158}</v>
      </c>
      <c r="G393" s="78">
        <f t="shared" si="380"/>
        <v>1</v>
      </c>
      <c r="H393" s="11" t="s">
        <v>502</v>
      </c>
      <c r="I393" s="37">
        <f t="array" ref="I393">INDEX([1]英雄界面!$I$4:$I$41,MATCH(A393,[1]英雄界面!$A$4:$A$41,0))</f>
        <v>1</v>
      </c>
      <c r="J393" s="37">
        <f t="shared" si="391"/>
        <v>3</v>
      </c>
      <c r="K393" s="37">
        <v>10322</v>
      </c>
      <c r="L393" s="37">
        <f t="array" ref="L393">INDEX([2]图纸掉落!$H$4:$H$38,MATCH(H393,[2]图纸掉落!$G$4:$G$38,0))</f>
        <v>23001</v>
      </c>
      <c r="M393" s="37">
        <f t="shared" si="381"/>
        <v>35</v>
      </c>
      <c r="N393" s="37">
        <f t="shared" si="342"/>
        <v>66</v>
      </c>
      <c r="O393" s="47">
        <f>INDEX([1]英雄界面!$J$4:$J$41,MATCH(A393,[1]英雄界面!$A$4:$A$41,0))/2</f>
        <v>2</v>
      </c>
      <c r="P393" s="37">
        <f t="shared" si="343"/>
        <v>1</v>
      </c>
      <c r="Q393" s="37">
        <f>INT(INDEX([1]等级属性!B$4:B$203,MATCH($AC393,[1]等级属性!$A$4:$A$203,0))*V393/10000)</f>
        <v>421</v>
      </c>
      <c r="R393" s="37">
        <f>INT(INDEX([1]等级属性!C$4:C$203,MATCH($AC393,[1]等级属性!$A$4:$A$203,0))*W393/10000)</f>
        <v>0</v>
      </c>
      <c r="S393" s="37">
        <f>INT(INDEX([1]等级属性!D$4:D$203,MATCH($AC393,[1]等级属性!$A$4:$A$203,0))*X393/10000)</f>
        <v>2552</v>
      </c>
      <c r="T393" s="37">
        <f>INT(INDEX([1]等级属性!E$4:E$203,MATCH($AC393,[1]等级属性!$A$4:$A$203,0))*Y393/10000)</f>
        <v>158</v>
      </c>
      <c r="U393" s="37"/>
      <c r="V393" s="37">
        <f t="array" ref="V393">INDEX(单位特点规划!D$2:D$37,MATCH($A393,单位特点规划!$A$2:$A$37,0))</f>
        <v>5900</v>
      </c>
      <c r="W393" s="37">
        <f t="array" ref="W393">INDEX(单位特点规划!E$2:E$37,MATCH($A393,单位特点规划!$A$2:$A$37,0))</f>
        <v>0</v>
      </c>
      <c r="X393" s="37">
        <f t="array" ref="X393">INDEX(单位特点规划!F$2:F$37,MATCH($A393,单位特点规划!$A$2:$A$37,0))</f>
        <v>11900</v>
      </c>
      <c r="Y393" s="37">
        <f t="array" ref="Y393">INDEX(单位特点规划!G$2:G$37,MATCH($A393,单位特点规划!$A$2:$A$37,0))</f>
        <v>3200</v>
      </c>
      <c r="Z393" s="37"/>
      <c r="AA393" s="37">
        <f t="shared" ref="AA393" si="393">1/1.27</f>
        <v>0.78740157480314998</v>
      </c>
      <c r="AB393" s="37">
        <f>INT(INDEX([3]进阶属性!$C$2:$C$19,MATCH(B393,[3]进阶属性!$A$2:$A$19,0))/2*AH393)</f>
        <v>5322</v>
      </c>
      <c r="AC393" s="37">
        <f t="shared" si="349"/>
        <v>75</v>
      </c>
      <c r="AD393" s="37">
        <f>INT((INDEX([3]标准单位!$J$2:$J$201,MATCH($AC393,[3]标准单位!$A$2:$A$201,0))*AE393)/(1-AE393))</f>
        <v>0</v>
      </c>
      <c r="AE393" s="37">
        <f t="shared" si="383"/>
        <v>0</v>
      </c>
      <c r="AF393" s="83">
        <f>AG393/AG$15</f>
        <v>0.61092540939355799</v>
      </c>
      <c r="AG393" s="37">
        <f t="shared" si="392"/>
        <v>484.98750000000001</v>
      </c>
      <c r="AH393" s="37">
        <f t="array" ref="AH393">INDEX([4]Sheet1!H$2:H$36,MATCH($H393,[4]Sheet1!$A$2:$A$36,0))</f>
        <v>2</v>
      </c>
      <c r="AI393">
        <f>INDEX([4]Sheet1!T$2:T$36,MATCH($H393,[4]Sheet1!$A$2:$A$36,0))</f>
        <v>0</v>
      </c>
      <c r="AJ393">
        <f>INDEX([4]Sheet1!U$2:U$36,MATCH($H393,[4]Sheet1!$A$2:$A$36,0))</f>
        <v>32</v>
      </c>
      <c r="AK393">
        <f>INDEX([4]Sheet1!V$2:V$36,MATCH($H393,[4]Sheet1!$A$2:$A$36,0))</f>
        <v>0</v>
      </c>
      <c r="AL393">
        <f>INDEX([4]Sheet1!W$2:W$36,MATCH($H393,[4]Sheet1!$A$2:$A$36,0))</f>
        <v>18.75</v>
      </c>
      <c r="AM393" s="2">
        <f>INDEX([4]Sheet1!N$2:N$36,MATCH($H393,[4]Sheet1!$A$2:$A$36,0))</f>
        <v>4800</v>
      </c>
      <c r="AN393" s="2" t="str">
        <f>INDEX([4]Sheet1!O$2:O$36,MATCH($H393,[4]Sheet1!$A$2:$A$36,0))</f>
        <v/>
      </c>
    </row>
    <row r="394" spans="1:40" ht="14.25">
      <c r="A394" s="11">
        <v>3001</v>
      </c>
      <c r="B394" s="78">
        <v>13</v>
      </c>
      <c r="C394" s="78" t="str">
        <f t="shared" si="386"/>
        <v>{10323,37},{23001,70}</v>
      </c>
      <c r="D394" s="78">
        <v>600000</v>
      </c>
      <c r="E394" s="79">
        <v>79</v>
      </c>
      <c r="F394" s="78" t="str">
        <f t="shared" si="387"/>
        <v>{1,2884},{2,476},{6,179}</v>
      </c>
      <c r="G394" s="78">
        <f t="shared" si="380"/>
        <v>1</v>
      </c>
      <c r="H394" s="11" t="s">
        <v>502</v>
      </c>
      <c r="I394" s="37">
        <f t="array" ref="I394">INDEX([1]英雄界面!$I$4:$I$41,MATCH(A394,[1]英雄界面!$A$4:$A$41,0))</f>
        <v>1</v>
      </c>
      <c r="J394" s="37">
        <f t="shared" si="391"/>
        <v>3</v>
      </c>
      <c r="K394" s="37">
        <v>10323</v>
      </c>
      <c r="L394" s="37">
        <f t="array" ref="L394">INDEX([2]图纸掉落!$H$4:$H$38,MATCH(H394,[2]图纸掉落!$G$4:$G$38,0))</f>
        <v>23001</v>
      </c>
      <c r="M394" s="37">
        <f t="shared" si="381"/>
        <v>37</v>
      </c>
      <c r="N394" s="37">
        <f t="shared" si="342"/>
        <v>70</v>
      </c>
      <c r="O394" s="47">
        <f>INDEX([1]英雄界面!$J$4:$J$41,MATCH(A394,[1]英雄界面!$A$4:$A$41,0))/2</f>
        <v>2</v>
      </c>
      <c r="P394" s="37">
        <f t="shared" si="343"/>
        <v>1</v>
      </c>
      <c r="Q394" s="37">
        <f>INT(INDEX([1]等级属性!B$4:B$203,MATCH($AC394,[1]等级属性!$A$4:$A$203,0))*V394/10000)</f>
        <v>476</v>
      </c>
      <c r="R394" s="37">
        <f>INT(INDEX([1]等级属性!C$4:C$203,MATCH($AC394,[1]等级属性!$A$4:$A$203,0))*W394/10000)</f>
        <v>0</v>
      </c>
      <c r="S394" s="37">
        <f>INT(INDEX([1]等级属性!D$4:D$203,MATCH($AC394,[1]等级属性!$A$4:$A$203,0))*X394/10000)</f>
        <v>2884</v>
      </c>
      <c r="T394" s="37">
        <f>INT(INDEX([1]等级属性!E$4:E$203,MATCH($AC394,[1]等级属性!$A$4:$A$203,0))*Y394/10000)</f>
        <v>179</v>
      </c>
      <c r="U394" s="37"/>
      <c r="V394" s="37">
        <f t="array" ref="V394">INDEX(单位特点规划!D$2:D$37,MATCH($A394,单位特点规划!$A$2:$A$37,0))</f>
        <v>5900</v>
      </c>
      <c r="W394" s="37">
        <f t="array" ref="W394">INDEX(单位特点规划!E$2:E$37,MATCH($A394,单位特点规划!$A$2:$A$37,0))</f>
        <v>0</v>
      </c>
      <c r="X394" s="37">
        <f t="array" ref="X394">INDEX(单位特点规划!F$2:F$37,MATCH($A394,单位特点规划!$A$2:$A$37,0))</f>
        <v>11900</v>
      </c>
      <c r="Y394" s="37">
        <f t="array" ref="Y394">INDEX(单位特点规划!G$2:G$37,MATCH($A394,单位特点规划!$A$2:$A$37,0))</f>
        <v>3200</v>
      </c>
      <c r="Z394" s="37"/>
      <c r="AA394" s="37">
        <f t="shared" ref="AA394:AA399" si="394">1/1.27</f>
        <v>0.78740157480314998</v>
      </c>
      <c r="AB394" s="37">
        <f>INT(INDEX([3]进阶属性!$C$2:$C$19,MATCH(B394,[3]进阶属性!$A$2:$A$19,0))/2*AH394)</f>
        <v>6918</v>
      </c>
      <c r="AC394" s="37">
        <f t="shared" si="349"/>
        <v>80</v>
      </c>
      <c r="AD394" s="37">
        <f>INT((INDEX([3]标准单位!$J$2:$J$201,MATCH($AC394,[3]标准单位!$A$2:$A$201,0))*AE394)/(1-AE394))</f>
        <v>0</v>
      </c>
      <c r="AE394" s="37">
        <f t="shared" si="383"/>
        <v>0</v>
      </c>
      <c r="AF394" s="83">
        <f>AG394/AG$16</f>
        <v>0.61081366472810605</v>
      </c>
      <c r="AG394" s="37">
        <f t="shared" si="392"/>
        <v>548.15</v>
      </c>
      <c r="AH394" s="37">
        <f t="array" ref="AH394">INDEX([4]Sheet1!H$2:H$36,MATCH($H394,[4]Sheet1!$A$2:$A$36,0))</f>
        <v>2</v>
      </c>
      <c r="AI394">
        <f>INDEX([4]Sheet1!T$2:T$36,MATCH($H394,[4]Sheet1!$A$2:$A$36,0))</f>
        <v>0</v>
      </c>
      <c r="AJ394">
        <f>INDEX([4]Sheet1!U$2:U$36,MATCH($H394,[4]Sheet1!$A$2:$A$36,0))</f>
        <v>32</v>
      </c>
      <c r="AK394">
        <f>INDEX([4]Sheet1!V$2:V$36,MATCH($H394,[4]Sheet1!$A$2:$A$36,0))</f>
        <v>0</v>
      </c>
      <c r="AL394">
        <f>INDEX([4]Sheet1!W$2:W$36,MATCH($H394,[4]Sheet1!$A$2:$A$36,0))</f>
        <v>18.75</v>
      </c>
      <c r="AM394" s="2">
        <f>INDEX([4]Sheet1!N$2:N$36,MATCH($H394,[4]Sheet1!$A$2:$A$36,0))</f>
        <v>4800</v>
      </c>
      <c r="AN394" s="2" t="str">
        <f>INDEX([4]Sheet1!O$2:O$36,MATCH($H394,[4]Sheet1!$A$2:$A$36,0))</f>
        <v/>
      </c>
    </row>
    <row r="395" spans="1:40" ht="14.25">
      <c r="A395" s="11">
        <v>3001</v>
      </c>
      <c r="B395" s="78">
        <v>14</v>
      </c>
      <c r="C395" s="78" t="str">
        <f t="shared" si="386"/>
        <v>{10324,40},{23001,91}</v>
      </c>
      <c r="D395" s="78">
        <v>650000</v>
      </c>
      <c r="E395" s="79">
        <v>84</v>
      </c>
      <c r="F395" s="78" t="str">
        <f t="shared" si="387"/>
        <v>{1,3316},{2,548},{6,205}</v>
      </c>
      <c r="G395" s="78">
        <f t="shared" ref="G395:G404" si="395">1</f>
        <v>1</v>
      </c>
      <c r="H395" s="11" t="s">
        <v>502</v>
      </c>
      <c r="I395" s="37">
        <f t="array" ref="I395">INDEX([1]英雄界面!$I$4:$I$41,MATCH(A395,[1]英雄界面!$A$4:$A$41,0))</f>
        <v>1</v>
      </c>
      <c r="J395" s="37">
        <f t="shared" si="391"/>
        <v>3</v>
      </c>
      <c r="K395" s="37">
        <v>10324</v>
      </c>
      <c r="L395" s="37">
        <f t="array" ref="L395">INDEX([2]图纸掉落!$H$4:$H$38,MATCH(H395,[2]图纸掉落!$G$4:$G$38,0))</f>
        <v>23001</v>
      </c>
      <c r="M395" s="37">
        <f t="shared" si="381"/>
        <v>40</v>
      </c>
      <c r="N395" s="37">
        <f t="shared" si="342"/>
        <v>91</v>
      </c>
      <c r="O395" s="47">
        <f>INDEX([1]英雄界面!$J$4:$J$41,MATCH(A395,[1]英雄界面!$A$4:$A$41,0))/2</f>
        <v>2</v>
      </c>
      <c r="P395" s="37">
        <f t="shared" si="343"/>
        <v>1</v>
      </c>
      <c r="Q395" s="37">
        <f>INT(INDEX([1]等级属性!B$4:B$203,MATCH($AC395,[1]等级属性!$A$4:$A$203,0))*V395/10000)</f>
        <v>548</v>
      </c>
      <c r="R395" s="37">
        <f>INT(INDEX([1]等级属性!C$4:C$203,MATCH($AC395,[1]等级属性!$A$4:$A$203,0))*W395/10000)</f>
        <v>0</v>
      </c>
      <c r="S395" s="37">
        <f>INT(INDEX([1]等级属性!D$4:D$203,MATCH($AC395,[1]等级属性!$A$4:$A$203,0))*X395/10000)</f>
        <v>3316</v>
      </c>
      <c r="T395" s="37">
        <f>INT(INDEX([1]等级属性!E$4:E$203,MATCH($AC395,[1]等级属性!$A$4:$A$203,0))*Y395/10000)</f>
        <v>205</v>
      </c>
      <c r="U395" s="37"/>
      <c r="V395" s="37">
        <f t="array" ref="V395">INDEX(单位特点规划!D$2:D$37,MATCH($A395,单位特点规划!$A$2:$A$37,0))</f>
        <v>5900</v>
      </c>
      <c r="W395" s="37">
        <f t="array" ref="W395">INDEX(单位特点规划!E$2:E$37,MATCH($A395,单位特点规划!$A$2:$A$37,0))</f>
        <v>0</v>
      </c>
      <c r="X395" s="37">
        <f t="array" ref="X395">INDEX(单位特点规划!F$2:F$37,MATCH($A395,单位特点规划!$A$2:$A$37,0))</f>
        <v>11900</v>
      </c>
      <c r="Y395" s="37">
        <f t="array" ref="Y395">INDEX(单位特点规划!G$2:G$37,MATCH($A395,单位特点规划!$A$2:$A$37,0))</f>
        <v>3200</v>
      </c>
      <c r="Z395" s="37"/>
      <c r="AA395" s="37">
        <f t="shared" si="394"/>
        <v>0.78740157480314998</v>
      </c>
      <c r="AB395" s="37">
        <f>INT(INDEX([3]进阶属性!$C$2:$C$19,MATCH(B395,[3]进阶属性!$A$2:$A$19,0))/2*AH395)</f>
        <v>8991</v>
      </c>
      <c r="AC395" s="37">
        <f t="shared" si="349"/>
        <v>85</v>
      </c>
      <c r="AD395" s="37">
        <f>INT((INDEX([3]标准单位!$J$2:$J$201,MATCH($AC395,[3]标准单位!$A$2:$A$201,0))*AE395)/(1-AE395))</f>
        <v>0</v>
      </c>
      <c r="AE395" s="37">
        <f t="shared" ref="AE395:AE404" si="396">0</f>
        <v>0</v>
      </c>
      <c r="AF395" s="83">
        <f>AG395/AG$17</f>
        <v>0.61092160410627605</v>
      </c>
      <c r="AG395" s="37">
        <f t="shared" si="392"/>
        <v>630.25</v>
      </c>
      <c r="AH395" s="37">
        <f t="array" ref="AH395">INDEX([4]Sheet1!H$2:H$36,MATCH($H395,[4]Sheet1!$A$2:$A$36,0))</f>
        <v>2</v>
      </c>
      <c r="AI395">
        <f>INDEX([4]Sheet1!T$2:T$36,MATCH($H395,[4]Sheet1!$A$2:$A$36,0))</f>
        <v>0</v>
      </c>
      <c r="AJ395">
        <f>INDEX([4]Sheet1!U$2:U$36,MATCH($H395,[4]Sheet1!$A$2:$A$36,0))</f>
        <v>32</v>
      </c>
      <c r="AK395">
        <f>INDEX([4]Sheet1!V$2:V$36,MATCH($H395,[4]Sheet1!$A$2:$A$36,0))</f>
        <v>0</v>
      </c>
      <c r="AL395">
        <f>INDEX([4]Sheet1!W$2:W$36,MATCH($H395,[4]Sheet1!$A$2:$A$36,0))</f>
        <v>18.75</v>
      </c>
      <c r="AM395" s="2">
        <f>INDEX([4]Sheet1!N$2:N$36,MATCH($H395,[4]Sheet1!$A$2:$A$36,0))</f>
        <v>4800</v>
      </c>
      <c r="AN395" s="2" t="str">
        <f>INDEX([4]Sheet1!O$2:O$36,MATCH($H395,[4]Sheet1!$A$2:$A$36,0))</f>
        <v/>
      </c>
    </row>
    <row r="396" spans="1:40" ht="14.25">
      <c r="A396" s="11">
        <v>3001</v>
      </c>
      <c r="B396" s="78">
        <v>15</v>
      </c>
      <c r="C396" s="78" t="str">
        <f t="shared" si="386"/>
        <v>{10325,42},{23001,95}</v>
      </c>
      <c r="D396" s="78">
        <v>700000</v>
      </c>
      <c r="E396" s="79">
        <v>89</v>
      </c>
      <c r="F396" s="78" t="str">
        <f t="shared" si="387"/>
        <v>{1,3748},{2,619},{6,233}</v>
      </c>
      <c r="G396" s="78">
        <f t="shared" si="395"/>
        <v>1</v>
      </c>
      <c r="H396" s="11" t="s">
        <v>502</v>
      </c>
      <c r="I396" s="37">
        <f t="array" ref="I396">INDEX([1]英雄界面!$I$4:$I$41,MATCH(A396,[1]英雄界面!$A$4:$A$41,0))</f>
        <v>1</v>
      </c>
      <c r="J396" s="37">
        <f t="shared" si="391"/>
        <v>3</v>
      </c>
      <c r="K396" s="37">
        <v>10325</v>
      </c>
      <c r="L396" s="37">
        <f t="array" ref="L396">INDEX([2]图纸掉落!$H$4:$H$38,MATCH(H396,[2]图纸掉落!$G$4:$G$38,0))</f>
        <v>23001</v>
      </c>
      <c r="M396" s="37">
        <f t="shared" si="381"/>
        <v>42</v>
      </c>
      <c r="N396" s="37">
        <f t="shared" si="342"/>
        <v>95</v>
      </c>
      <c r="O396" s="47">
        <f>INDEX([1]英雄界面!$J$4:$J$41,MATCH(A396,[1]英雄界面!$A$4:$A$41,0))/2</f>
        <v>2</v>
      </c>
      <c r="P396" s="37">
        <f t="shared" si="343"/>
        <v>1</v>
      </c>
      <c r="Q396" s="37">
        <f>INT(INDEX([1]等级属性!B$4:B$203,MATCH($AC396,[1]等级属性!$A$4:$A$203,0))*V396/10000)</f>
        <v>619</v>
      </c>
      <c r="R396" s="37">
        <f>INT(INDEX([1]等级属性!C$4:C$203,MATCH($AC396,[1]等级属性!$A$4:$A$203,0))*W396/10000)</f>
        <v>0</v>
      </c>
      <c r="S396" s="37">
        <f>INT(INDEX([1]等级属性!D$4:D$203,MATCH($AC396,[1]等级属性!$A$4:$A$203,0))*X396/10000)</f>
        <v>3748</v>
      </c>
      <c r="T396" s="37">
        <f>INT(INDEX([1]等级属性!E$4:E$203,MATCH($AC396,[1]等级属性!$A$4:$A$203,0))*Y396/10000)</f>
        <v>233</v>
      </c>
      <c r="U396" s="37"/>
      <c r="V396" s="37">
        <f t="array" ref="V396">INDEX(单位特点规划!D$2:D$37,MATCH($A396,单位特点规划!$A$2:$A$37,0))</f>
        <v>5900</v>
      </c>
      <c r="W396" s="37">
        <f t="array" ref="W396">INDEX(单位特点规划!E$2:E$37,MATCH($A396,单位特点规划!$A$2:$A$37,0))</f>
        <v>0</v>
      </c>
      <c r="X396" s="37">
        <f t="array" ref="X396">INDEX(单位特点规划!F$2:F$37,MATCH($A396,单位特点规划!$A$2:$A$37,0))</f>
        <v>11900</v>
      </c>
      <c r="Y396" s="37">
        <f t="array" ref="Y396">INDEX(单位特点规划!G$2:G$37,MATCH($A396,单位特点规划!$A$2:$A$37,0))</f>
        <v>3200</v>
      </c>
      <c r="Z396" s="37"/>
      <c r="AA396" s="37">
        <f t="shared" si="394"/>
        <v>0.78740157480314998</v>
      </c>
      <c r="AB396" s="37">
        <f>INT(INDEX([3]进阶属性!$C$2:$C$19,MATCH(B396,[3]进阶属性!$A$2:$A$19,0))/2*AH396)</f>
        <v>11688</v>
      </c>
      <c r="AC396" s="37">
        <f t="shared" si="349"/>
        <v>90</v>
      </c>
      <c r="AD396" s="37">
        <f>INT((INDEX([3]标准单位!$J$2:$J$201,MATCH($AC396,[3]标准单位!$A$2:$A$201,0))*AE396)/(1-AE396))</f>
        <v>0</v>
      </c>
      <c r="AE396" s="37">
        <f t="shared" si="396"/>
        <v>0</v>
      </c>
      <c r="AF396" s="83">
        <f>AG396/AG$18</f>
        <v>0.61077256101045896</v>
      </c>
      <c r="AG396" s="37">
        <f t="shared" si="392"/>
        <v>712.44583333333298</v>
      </c>
      <c r="AH396" s="37">
        <f t="array" ref="AH396">INDEX([4]Sheet1!H$2:H$36,MATCH($H396,[4]Sheet1!$A$2:$A$36,0))</f>
        <v>2</v>
      </c>
      <c r="AI396">
        <f>INDEX([4]Sheet1!T$2:T$36,MATCH($H396,[4]Sheet1!$A$2:$A$36,0))</f>
        <v>0</v>
      </c>
      <c r="AJ396">
        <f>INDEX([4]Sheet1!U$2:U$36,MATCH($H396,[4]Sheet1!$A$2:$A$36,0))</f>
        <v>32</v>
      </c>
      <c r="AK396">
        <f>INDEX([4]Sheet1!V$2:V$36,MATCH($H396,[4]Sheet1!$A$2:$A$36,0))</f>
        <v>0</v>
      </c>
      <c r="AL396">
        <f>INDEX([4]Sheet1!W$2:W$36,MATCH($H396,[4]Sheet1!$A$2:$A$36,0))</f>
        <v>18.75</v>
      </c>
      <c r="AM396" s="2">
        <f>INDEX([4]Sheet1!N$2:N$36,MATCH($H396,[4]Sheet1!$A$2:$A$36,0))</f>
        <v>4800</v>
      </c>
      <c r="AN396" s="2" t="str">
        <f>INDEX([4]Sheet1!O$2:O$36,MATCH($H396,[4]Sheet1!$A$2:$A$36,0))</f>
        <v/>
      </c>
    </row>
    <row r="397" spans="1:40" ht="14.25">
      <c r="A397" s="11">
        <v>3001</v>
      </c>
      <c r="B397" s="78">
        <v>16</v>
      </c>
      <c r="C397" s="78" t="str">
        <f t="shared" si="386"/>
        <v>{10326,45},{23001,101}</v>
      </c>
      <c r="D397" s="78">
        <v>750000</v>
      </c>
      <c r="E397" s="79">
        <v>94</v>
      </c>
      <c r="F397" s="78" t="str">
        <f t="shared" si="387"/>
        <v>{1,4308},{2,712},{6,267}</v>
      </c>
      <c r="G397" s="78">
        <f t="shared" si="395"/>
        <v>1</v>
      </c>
      <c r="H397" s="11" t="s">
        <v>502</v>
      </c>
      <c r="I397" s="37">
        <f t="array" ref="I397">INDEX([1]英雄界面!$I$4:$I$41,MATCH(A397,[1]英雄界面!$A$4:$A$41,0))</f>
        <v>1</v>
      </c>
      <c r="J397" s="37">
        <f t="shared" si="391"/>
        <v>3</v>
      </c>
      <c r="K397" s="37">
        <v>10326</v>
      </c>
      <c r="L397" s="37">
        <f t="array" ref="L397">INDEX([2]图纸掉落!$H$4:$H$38,MATCH(H397,[2]图纸掉落!$G$4:$G$38,0))</f>
        <v>23001</v>
      </c>
      <c r="M397" s="37">
        <f t="shared" si="381"/>
        <v>45</v>
      </c>
      <c r="N397" s="37">
        <f t="shared" si="342"/>
        <v>101</v>
      </c>
      <c r="O397" s="47">
        <f>INDEX([1]英雄界面!$J$4:$J$41,MATCH(A397,[1]英雄界面!$A$4:$A$41,0))/2</f>
        <v>2</v>
      </c>
      <c r="P397" s="37">
        <f t="shared" si="343"/>
        <v>1</v>
      </c>
      <c r="Q397" s="37">
        <f>INT(INDEX([1]等级属性!B$4:B$203,MATCH($AC397,[1]等级属性!$A$4:$A$203,0))*V397/10000)</f>
        <v>712</v>
      </c>
      <c r="R397" s="37">
        <f>INT(INDEX([1]等级属性!C$4:C$203,MATCH($AC397,[1]等级属性!$A$4:$A$203,0))*W397/10000)</f>
        <v>0</v>
      </c>
      <c r="S397" s="37">
        <f>INT(INDEX([1]等级属性!D$4:D$203,MATCH($AC397,[1]等级属性!$A$4:$A$203,0))*X397/10000)</f>
        <v>4308</v>
      </c>
      <c r="T397" s="37">
        <f>INT(INDEX([1]等级属性!E$4:E$203,MATCH($AC397,[1]等级属性!$A$4:$A$203,0))*Y397/10000)</f>
        <v>267</v>
      </c>
      <c r="U397" s="37"/>
      <c r="V397" s="37">
        <f t="array" ref="V397">INDEX(单位特点规划!D$2:D$37,MATCH($A397,单位特点规划!$A$2:$A$37,0))</f>
        <v>5900</v>
      </c>
      <c r="W397" s="37">
        <f t="array" ref="W397">INDEX(单位特点规划!E$2:E$37,MATCH($A397,单位特点规划!$A$2:$A$37,0))</f>
        <v>0</v>
      </c>
      <c r="X397" s="37">
        <f t="array" ref="X397">INDEX(单位特点规划!F$2:F$37,MATCH($A397,单位特点规划!$A$2:$A$37,0))</f>
        <v>11900</v>
      </c>
      <c r="Y397" s="37">
        <f t="array" ref="Y397">INDEX(单位特点规划!G$2:G$37,MATCH($A397,单位特点规划!$A$2:$A$37,0))</f>
        <v>3200</v>
      </c>
      <c r="Z397" s="37"/>
      <c r="AA397" s="37">
        <f t="shared" si="394"/>
        <v>0.78740157480314998</v>
      </c>
      <c r="AB397" s="37">
        <f>INT(INDEX([3]进阶属性!$C$2:$C$19,MATCH(B397,[3]进阶属性!$A$2:$A$19,0))/2*AH397)</f>
        <v>15192</v>
      </c>
      <c r="AC397" s="37">
        <f t="shared" si="349"/>
        <v>95</v>
      </c>
      <c r="AD397" s="37">
        <f>INT((INDEX([3]标准单位!$J$2:$J$201,MATCH($AC397,[3]标准单位!$A$2:$A$201,0))*AE397)/(1-AE397))</f>
        <v>0</v>
      </c>
      <c r="AE397" s="37">
        <f t="shared" si="396"/>
        <v>0</v>
      </c>
      <c r="AF397" s="83">
        <f>AG397/AG$19</f>
        <v>0.61082753451760596</v>
      </c>
      <c r="AG397" s="37">
        <f t="shared" si="392"/>
        <v>818.86666666666702</v>
      </c>
      <c r="AH397" s="37">
        <f t="array" ref="AH397">INDEX([4]Sheet1!H$2:H$36,MATCH($H397,[4]Sheet1!$A$2:$A$36,0))</f>
        <v>2</v>
      </c>
      <c r="AI397">
        <f>INDEX([4]Sheet1!T$2:T$36,MATCH($H397,[4]Sheet1!$A$2:$A$36,0))</f>
        <v>0</v>
      </c>
      <c r="AJ397">
        <f>INDEX([4]Sheet1!U$2:U$36,MATCH($H397,[4]Sheet1!$A$2:$A$36,0))</f>
        <v>32</v>
      </c>
      <c r="AK397">
        <f>INDEX([4]Sheet1!V$2:V$36,MATCH($H397,[4]Sheet1!$A$2:$A$36,0))</f>
        <v>0</v>
      </c>
      <c r="AL397">
        <f>INDEX([4]Sheet1!W$2:W$36,MATCH($H397,[4]Sheet1!$A$2:$A$36,0))</f>
        <v>18.75</v>
      </c>
      <c r="AM397" s="2">
        <f>INDEX([4]Sheet1!N$2:N$36,MATCH($H397,[4]Sheet1!$A$2:$A$36,0))</f>
        <v>4800</v>
      </c>
      <c r="AN397" s="2" t="str">
        <f>INDEX([4]Sheet1!O$2:O$36,MATCH($H397,[4]Sheet1!$A$2:$A$36,0))</f>
        <v/>
      </c>
    </row>
    <row r="398" spans="1:40" ht="14.25">
      <c r="A398" s="11">
        <v>3001</v>
      </c>
      <c r="B398" s="78">
        <v>17</v>
      </c>
      <c r="C398" s="78" t="str">
        <f t="shared" si="386"/>
        <v>{10327,47},{23001,105}</v>
      </c>
      <c r="D398" s="78">
        <v>800000</v>
      </c>
      <c r="E398" s="79">
        <v>99</v>
      </c>
      <c r="F398" s="78" t="str">
        <f t="shared" si="387"/>
        <v>{1,4533},{2,749},{6,281}</v>
      </c>
      <c r="G398" s="78">
        <f t="shared" si="395"/>
        <v>1</v>
      </c>
      <c r="H398" s="11" t="s">
        <v>502</v>
      </c>
      <c r="I398" s="37">
        <f t="array" ref="I398">INDEX([1]英雄界面!$I$4:$I$41,MATCH(A398,[1]英雄界面!$A$4:$A$41,0))</f>
        <v>1</v>
      </c>
      <c r="J398" s="37">
        <f t="shared" si="391"/>
        <v>3</v>
      </c>
      <c r="K398" s="37">
        <v>10327</v>
      </c>
      <c r="L398" s="37">
        <f t="array" ref="L398">INDEX([2]图纸掉落!$H$4:$H$38,MATCH(H398,[2]图纸掉落!$G$4:$G$38,0))</f>
        <v>23001</v>
      </c>
      <c r="M398" s="37">
        <f t="shared" si="381"/>
        <v>47</v>
      </c>
      <c r="N398" s="37">
        <f t="shared" si="342"/>
        <v>105</v>
      </c>
      <c r="O398" s="47">
        <f>INDEX([1]英雄界面!$J$4:$J$41,MATCH(A398,[1]英雄界面!$A$4:$A$41,0))/2</f>
        <v>2</v>
      </c>
      <c r="P398" s="37">
        <f t="shared" si="343"/>
        <v>1</v>
      </c>
      <c r="Q398" s="37">
        <f>INT(INDEX([1]等级属性!B$4:B$203,MATCH($AC398,[1]等级属性!$A$4:$A$203,0))*V398/10000)</f>
        <v>749</v>
      </c>
      <c r="R398" s="37">
        <f>INT(INDEX([1]等级属性!C$4:C$203,MATCH($AC398,[1]等级属性!$A$4:$A$203,0))*W398/10000)</f>
        <v>0</v>
      </c>
      <c r="S398" s="37">
        <f>INT(INDEX([1]等级属性!D$4:D$203,MATCH($AC398,[1]等级属性!$A$4:$A$203,0))*X398/10000)</f>
        <v>4533</v>
      </c>
      <c r="T398" s="37">
        <f>INT(INDEX([1]等级属性!E$4:E$203,MATCH($AC398,[1]等级属性!$A$4:$A$203,0))*Y398/10000)</f>
        <v>281</v>
      </c>
      <c r="U398" s="37"/>
      <c r="V398" s="37">
        <f t="array" ref="V398">INDEX(单位特点规划!D$2:D$37,MATCH($A398,单位特点规划!$A$2:$A$37,0))</f>
        <v>5900</v>
      </c>
      <c r="W398" s="37">
        <f t="array" ref="W398">INDEX(单位特点规划!E$2:E$37,MATCH($A398,单位特点规划!$A$2:$A$37,0))</f>
        <v>0</v>
      </c>
      <c r="X398" s="37">
        <f t="array" ref="X398">INDEX(单位特点规划!F$2:F$37,MATCH($A398,单位特点规划!$A$2:$A$37,0))</f>
        <v>11900</v>
      </c>
      <c r="Y398" s="37">
        <f t="array" ref="Y398">INDEX(单位特点规划!G$2:G$37,MATCH($A398,单位特点规划!$A$2:$A$37,0))</f>
        <v>3200</v>
      </c>
      <c r="Z398" s="37"/>
      <c r="AA398" s="37">
        <f t="shared" si="394"/>
        <v>0.78740157480314998</v>
      </c>
      <c r="AB398" s="37">
        <f>INT(INDEX([3]进阶属性!$C$2:$C$19,MATCH(B398,[3]进阶属性!$A$2:$A$19,0))/2*AH398)</f>
        <v>19749</v>
      </c>
      <c r="AC398" s="37">
        <f t="shared" si="349"/>
        <v>97</v>
      </c>
      <c r="AD398" s="37">
        <f>INT((INDEX([3]标准单位!$J$2:$J$201,MATCH($AC398,[3]标准单位!$A$2:$A$201,0))*AE398)/(1-AE398))</f>
        <v>0</v>
      </c>
      <c r="AE398" s="37">
        <f t="shared" si="396"/>
        <v>0</v>
      </c>
      <c r="AF398" s="83">
        <f>AG398/AG$20</f>
        <v>0.56826044012298604</v>
      </c>
      <c r="AG398" s="37">
        <f t="shared" si="392"/>
        <v>861.62083333333305</v>
      </c>
      <c r="AH398" s="37">
        <f t="array" ref="AH398">INDEX([4]Sheet1!H$2:H$36,MATCH($H398,[4]Sheet1!$A$2:$A$36,0))</f>
        <v>2</v>
      </c>
      <c r="AI398">
        <f>INDEX([4]Sheet1!T$2:T$36,MATCH($H398,[4]Sheet1!$A$2:$A$36,0))</f>
        <v>0</v>
      </c>
      <c r="AJ398">
        <f>INDEX([4]Sheet1!U$2:U$36,MATCH($H398,[4]Sheet1!$A$2:$A$36,0))</f>
        <v>32</v>
      </c>
      <c r="AK398">
        <f>INDEX([4]Sheet1!V$2:V$36,MATCH($H398,[4]Sheet1!$A$2:$A$36,0))</f>
        <v>0</v>
      </c>
      <c r="AL398">
        <f>INDEX([4]Sheet1!W$2:W$36,MATCH($H398,[4]Sheet1!$A$2:$A$36,0))</f>
        <v>18.75</v>
      </c>
      <c r="AM398" s="2">
        <f>INDEX([4]Sheet1!N$2:N$36,MATCH($H398,[4]Sheet1!$A$2:$A$36,0))</f>
        <v>4800</v>
      </c>
      <c r="AN398" s="2" t="str">
        <f>INDEX([4]Sheet1!O$2:O$36,MATCH($H398,[4]Sheet1!$A$2:$A$36,0))</f>
        <v/>
      </c>
    </row>
    <row r="399" spans="1:40" ht="14.25">
      <c r="A399" s="11">
        <v>3001</v>
      </c>
      <c r="B399" s="78">
        <v>18</v>
      </c>
      <c r="C399" s="78" t="str">
        <f t="shared" si="386"/>
        <v>{10328,50},{23001,112}</v>
      </c>
      <c r="D399" s="78">
        <v>800000</v>
      </c>
      <c r="E399" s="79">
        <v>104</v>
      </c>
      <c r="F399" s="78" t="str">
        <f t="shared" si="387"/>
        <v>{1,4873},{2,805},{6,303}</v>
      </c>
      <c r="G399" s="78">
        <f t="shared" si="395"/>
        <v>1</v>
      </c>
      <c r="H399" s="11" t="s">
        <v>502</v>
      </c>
      <c r="I399" s="37">
        <f t="array" ref="I399">INDEX([1]英雄界面!$I$4:$I$41,MATCH(A399,[1]英雄界面!$A$4:$A$41,0))</f>
        <v>1</v>
      </c>
      <c r="J399" s="37">
        <f t="shared" si="391"/>
        <v>3</v>
      </c>
      <c r="K399" s="37">
        <v>10328</v>
      </c>
      <c r="L399" s="37">
        <f t="array" ref="L399">INDEX([2]图纸掉落!$H$4:$H$38,MATCH(H399,[2]图纸掉落!$G$4:$G$38,0))</f>
        <v>23001</v>
      </c>
      <c r="M399" s="37">
        <f t="shared" si="381"/>
        <v>50</v>
      </c>
      <c r="N399" s="37">
        <f t="shared" si="342"/>
        <v>112</v>
      </c>
      <c r="O399" s="47">
        <f>INDEX([1]英雄界面!$J$4:$J$41,MATCH(A399,[1]英雄界面!$A$4:$A$41,0))/2</f>
        <v>2</v>
      </c>
      <c r="P399" s="37">
        <f t="shared" si="343"/>
        <v>1</v>
      </c>
      <c r="Q399" s="37">
        <f>INT(INDEX([1]等级属性!B$4:B$203,MATCH($AC399,[1]等级属性!$A$4:$A$203,0))*V399/10000)</f>
        <v>805</v>
      </c>
      <c r="R399" s="37">
        <f>INT(INDEX([1]等级属性!C$4:C$203,MATCH($AC399,[1]等级属性!$A$4:$A$203,0))*W399/10000)</f>
        <v>0</v>
      </c>
      <c r="S399" s="37">
        <f>INT(INDEX([1]等级属性!D$4:D$203,MATCH($AC399,[1]等级属性!$A$4:$A$203,0))*X399/10000)</f>
        <v>4873</v>
      </c>
      <c r="T399" s="37">
        <f>INT(INDEX([1]等级属性!E$4:E$203,MATCH($AC399,[1]等级属性!$A$4:$A$203,0))*Y399/10000)</f>
        <v>303</v>
      </c>
      <c r="U399" s="37"/>
      <c r="V399" s="37">
        <f t="array" ref="V399">INDEX(单位特点规划!D$2:D$37,MATCH($A399,单位特点规划!$A$2:$A$37,0))</f>
        <v>5900</v>
      </c>
      <c r="W399" s="37">
        <f t="array" ref="W399">INDEX(单位特点规划!E$2:E$37,MATCH($A399,单位特点规划!$A$2:$A$37,0))</f>
        <v>0</v>
      </c>
      <c r="X399" s="37">
        <f t="array" ref="X399">INDEX(单位特点规划!F$2:F$37,MATCH($A399,单位特点规划!$A$2:$A$37,0))</f>
        <v>11900</v>
      </c>
      <c r="Y399" s="37">
        <f t="array" ref="Y399">INDEX(单位特点规划!G$2:G$37,MATCH($A399,单位特点规划!$A$2:$A$37,0))</f>
        <v>3200</v>
      </c>
      <c r="Z399" s="37"/>
      <c r="AA399" s="37">
        <f t="shared" si="394"/>
        <v>0.78740157480314998</v>
      </c>
      <c r="AB399" s="37">
        <f>INT(INDEX([3]进阶属性!$C$2:$C$19,MATCH(B399,[3]进阶属性!$A$2:$A$19,0))/2*AH399)</f>
        <v>25671</v>
      </c>
      <c r="AC399" s="37">
        <f t="shared" si="349"/>
        <v>100</v>
      </c>
      <c r="AD399" s="37">
        <f>INT((INDEX([3]标准单位!$J$2:$J$201,MATCH($AC399,[3]标准单位!$A$2:$A$201,0))*AE399)/(1-AE399))</f>
        <v>0</v>
      </c>
      <c r="AE399" s="37">
        <f t="shared" si="396"/>
        <v>0</v>
      </c>
      <c r="AF399" s="83">
        <f>AG399/AG$21</f>
        <v>0.53148249086771104</v>
      </c>
      <c r="AG399" s="37">
        <f t="shared" si="392"/>
        <v>926.32083333333298</v>
      </c>
      <c r="AH399" s="37">
        <f t="array" ref="AH399">INDEX([4]Sheet1!H$2:H$36,MATCH($H399,[4]Sheet1!$A$2:$A$36,0))</f>
        <v>2</v>
      </c>
      <c r="AI399">
        <f>INDEX([4]Sheet1!T$2:T$36,MATCH($H399,[4]Sheet1!$A$2:$A$36,0))</f>
        <v>0</v>
      </c>
      <c r="AJ399">
        <f>INDEX([4]Sheet1!U$2:U$36,MATCH($H399,[4]Sheet1!$A$2:$A$36,0))</f>
        <v>32</v>
      </c>
      <c r="AK399">
        <f>INDEX([4]Sheet1!V$2:V$36,MATCH($H399,[4]Sheet1!$A$2:$A$36,0))</f>
        <v>0</v>
      </c>
      <c r="AL399">
        <f>INDEX([4]Sheet1!W$2:W$36,MATCH($H399,[4]Sheet1!$A$2:$A$36,0))</f>
        <v>18.75</v>
      </c>
      <c r="AM399" s="2">
        <f>INDEX([4]Sheet1!N$2:N$36,MATCH($H399,[4]Sheet1!$A$2:$A$36,0))</f>
        <v>4800</v>
      </c>
      <c r="AN399" s="2" t="str">
        <f>INDEX([4]Sheet1!O$2:O$36,MATCH($H399,[4]Sheet1!$A$2:$A$36,0))</f>
        <v/>
      </c>
    </row>
    <row r="400" spans="1:40" ht="14.25">
      <c r="A400" s="67">
        <v>3002</v>
      </c>
      <c r="B400" s="73">
        <v>1</v>
      </c>
      <c r="C400" s="78" t="str">
        <f t="shared" si="386"/>
        <v>{10311,1},{23002,2}</v>
      </c>
      <c r="D400" s="78">
        <v>1000</v>
      </c>
      <c r="E400" s="79">
        <v>12</v>
      </c>
      <c r="F400" s="78" t="str">
        <f t="shared" si="387"/>
        <v>{1,1896},{2,260},{6,358}</v>
      </c>
      <c r="G400" s="78">
        <f t="shared" si="395"/>
        <v>1</v>
      </c>
      <c r="H400" s="67" t="s">
        <v>338</v>
      </c>
      <c r="I400" s="37">
        <f t="array" ref="I400">INDEX([1]英雄界面!$I$4:$I$41,MATCH(A400,[1]英雄界面!$A$4:$A$41,0))</f>
        <v>55</v>
      </c>
      <c r="J400" s="37">
        <f t="shared" si="391"/>
        <v>3</v>
      </c>
      <c r="K400" s="37">
        <v>10311</v>
      </c>
      <c r="L400" s="37">
        <f t="array" ref="L400">INDEX([2]图纸掉落!$H$4:$H$38,MATCH(H400,[2]图纸掉落!$G$4:$G$38,0))</f>
        <v>23002</v>
      </c>
      <c r="M400" s="37">
        <f t="shared" si="381"/>
        <v>1</v>
      </c>
      <c r="N400" s="37">
        <f t="shared" si="342"/>
        <v>2</v>
      </c>
      <c r="O400" s="47">
        <f>INDEX([1]英雄界面!$J$4:$J$41,MATCH(A400,[1]英雄界面!$A$4:$A$41,0))/2</f>
        <v>2.5</v>
      </c>
      <c r="P400" s="37">
        <f t="shared" si="343"/>
        <v>1.6</v>
      </c>
      <c r="Q400" s="37">
        <f>INT(INDEX([1]等级属性!B$4:B$203,MATCH($AC400,[1]等级属性!$A$4:$A$203,0))*V400/10000)</f>
        <v>163</v>
      </c>
      <c r="R400" s="37">
        <f>INT(INDEX([1]等级属性!C$4:C$203,MATCH($AC400,[1]等级属性!$A$4:$A$203,0))*W400/10000)</f>
        <v>0</v>
      </c>
      <c r="S400" s="37">
        <f>INT(INDEX([1]等级属性!D$4:D$203,MATCH($AC400,[1]等级属性!$A$4:$A$203,0))*X400/10000)</f>
        <v>1185</v>
      </c>
      <c r="T400" s="37">
        <f>INT(INDEX([1]等级属性!E$4:E$203,MATCH($AC400,[1]等级属性!$A$4:$A$203,0))*Y400/10000)</f>
        <v>224</v>
      </c>
      <c r="U400" s="37"/>
      <c r="V400" s="37">
        <f t="array" ref="V400">INDEX(单位特点规划!D$2:D$37,MATCH($A400,单位特点规划!$A$2:$A$37,0))</f>
        <v>12600</v>
      </c>
      <c r="W400" s="37">
        <f t="array" ref="W400">INDEX(单位特点规划!E$2:E$37,MATCH($A400,单位特点规划!$A$2:$A$37,0))</f>
        <v>0</v>
      </c>
      <c r="X400" s="37">
        <f t="array" ref="X400">INDEX(单位特点规划!F$2:F$37,MATCH($A400,单位特点规划!$A$2:$A$37,0))</f>
        <v>30400</v>
      </c>
      <c r="Y400" s="37">
        <f t="array" ref="Y400">INDEX(单位特点规划!G$2:G$37,MATCH($A400,单位特点规划!$A$2:$A$37,0))</f>
        <v>25200</v>
      </c>
      <c r="Z400" s="37"/>
      <c r="AA400" s="37">
        <f>1/4.4</f>
        <v>0.22727272727272699</v>
      </c>
      <c r="AB400" s="37">
        <f>INT(INDEX([3]进阶属性!$C$2:$C$19,MATCH(B400,[3]进阶属性!$A$2:$A$19,0))/2*AH400)</f>
        <v>750</v>
      </c>
      <c r="AC400" s="37">
        <f t="shared" si="349"/>
        <v>10</v>
      </c>
      <c r="AD400" s="37">
        <f>INT((INDEX([3]标准单位!$J$2:$J$201,MATCH($AC400,[3]标准单位!$A$2:$A$201,0))*AE400)/(1-AE400))</f>
        <v>0</v>
      </c>
      <c r="AE400" s="37">
        <f t="shared" si="396"/>
        <v>0</v>
      </c>
      <c r="AF400" s="83">
        <f>AG400/AG$4</f>
        <v>0.68631899203016</v>
      </c>
      <c r="AG400" s="37">
        <f t="shared" si="392"/>
        <v>98.826666666666696</v>
      </c>
      <c r="AH400" s="37">
        <f t="array" ref="AH400">INDEX([4]Sheet1!H$2:H$36,MATCH($H400,[4]Sheet1!$A$2:$A$36,0))</f>
        <v>5</v>
      </c>
      <c r="AI400">
        <f>INDEX([4]Sheet1!T$2:T$36,MATCH($H400,[4]Sheet1!$A$2:$A$36,0))</f>
        <v>0</v>
      </c>
      <c r="AJ400">
        <f>INDEX([4]Sheet1!U$2:U$36,MATCH($H400,[4]Sheet1!$A$2:$A$36,0))</f>
        <v>24</v>
      </c>
      <c r="AK400">
        <f>INDEX([4]Sheet1!V$2:V$36,MATCH($H400,[4]Sheet1!$A$2:$A$36,0))</f>
        <v>0</v>
      </c>
      <c r="AL400">
        <f>INDEX([4]Sheet1!W$2:W$36,MATCH($H400,[4]Sheet1!$A$2:$A$36,0))</f>
        <v>83.3333333333333</v>
      </c>
      <c r="AM400" s="2">
        <f>INDEX([4]Sheet1!N$2:N$36,MATCH($H400,[4]Sheet1!$A$2:$A$36,0))</f>
        <v>3000</v>
      </c>
      <c r="AN400" s="2" t="str">
        <f>INDEX([4]Sheet1!O$2:O$36,MATCH($H400,[4]Sheet1!$A$2:$A$36,0))</f>
        <v/>
      </c>
    </row>
    <row r="401" spans="1:40" ht="14.25">
      <c r="A401" s="67">
        <v>3002</v>
      </c>
      <c r="B401" s="73">
        <v>2</v>
      </c>
      <c r="C401" s="78" t="str">
        <f t="shared" si="386"/>
        <v>{10312,5},{23002,5}</v>
      </c>
      <c r="D401" s="78">
        <v>5000</v>
      </c>
      <c r="E401" s="79">
        <v>21</v>
      </c>
      <c r="F401" s="78" t="str">
        <f t="shared" si="387"/>
        <v>{1,2311},{2,318},{6,438}</v>
      </c>
      <c r="G401" s="78">
        <f t="shared" si="395"/>
        <v>1</v>
      </c>
      <c r="H401" s="67" t="s">
        <v>338</v>
      </c>
      <c r="I401" s="37">
        <f t="array" ref="I401">INDEX([1]英雄界面!$I$4:$I$41,MATCH(A401,[1]英雄界面!$A$4:$A$41,0))</f>
        <v>55</v>
      </c>
      <c r="J401" s="37">
        <f t="shared" si="391"/>
        <v>3</v>
      </c>
      <c r="K401" s="37">
        <v>10312</v>
      </c>
      <c r="L401" s="37">
        <f t="array" ref="L401">INDEX([2]图纸掉落!$H$4:$H$38,MATCH(H401,[2]图纸掉落!$G$4:$G$38,0))</f>
        <v>23002</v>
      </c>
      <c r="M401" s="37">
        <f t="shared" si="381"/>
        <v>5</v>
      </c>
      <c r="N401" s="37">
        <f t="shared" si="342"/>
        <v>5</v>
      </c>
      <c r="O401" s="47">
        <f>INDEX([1]英雄界面!$J$4:$J$41,MATCH(A401,[1]英雄界面!$A$4:$A$41,0))/2</f>
        <v>2.5</v>
      </c>
      <c r="P401" s="37">
        <f t="shared" si="343"/>
        <v>1.5</v>
      </c>
      <c r="Q401" s="37">
        <f>INT(INDEX([1]等级属性!B$4:B$203,MATCH($AC401,[1]等级属性!$A$4:$A$203,0))*V401/10000)</f>
        <v>212</v>
      </c>
      <c r="R401" s="37">
        <f>INT(INDEX([1]等级属性!C$4:C$203,MATCH($AC401,[1]等级属性!$A$4:$A$203,0))*W401/10000)</f>
        <v>0</v>
      </c>
      <c r="S401" s="37">
        <f>INT(INDEX([1]等级属性!D$4:D$203,MATCH($AC401,[1]等级属性!$A$4:$A$203,0))*X401/10000)</f>
        <v>1541</v>
      </c>
      <c r="T401" s="37">
        <f>INT(INDEX([1]等级属性!E$4:E$203,MATCH($AC401,[1]等级属性!$A$4:$A$203,0))*Y401/10000)</f>
        <v>292</v>
      </c>
      <c r="U401" s="37"/>
      <c r="V401" s="37">
        <f t="array" ref="V401">INDEX(单位特点规划!D$2:D$37,MATCH($A401,单位特点规划!$A$2:$A$37,0))</f>
        <v>12600</v>
      </c>
      <c r="W401" s="37">
        <f t="array" ref="W401">INDEX(单位特点规划!E$2:E$37,MATCH($A401,单位特点规划!$A$2:$A$37,0))</f>
        <v>0</v>
      </c>
      <c r="X401" s="37">
        <f t="array" ref="X401">INDEX(单位特点规划!F$2:F$37,MATCH($A401,单位特点规划!$A$2:$A$37,0))</f>
        <v>30400</v>
      </c>
      <c r="Y401" s="37">
        <f t="array" ref="Y401">INDEX(单位特点规划!G$2:G$37,MATCH($A401,单位特点规划!$A$2:$A$37,0))</f>
        <v>25200</v>
      </c>
      <c r="Z401" s="37"/>
      <c r="AA401" s="37">
        <f t="shared" ref="AA401" si="397">1/4.4</f>
        <v>0.22727272727272699</v>
      </c>
      <c r="AB401" s="37">
        <f>INT(INDEX([3]进阶属性!$C$2:$C$19,MATCH(B401,[3]进阶属性!$A$2:$A$19,0))/2*AH401)</f>
        <v>975</v>
      </c>
      <c r="AC401" s="37">
        <f t="shared" si="349"/>
        <v>20</v>
      </c>
      <c r="AD401" s="37">
        <f>INT((INDEX([3]标准单位!$J$2:$J$201,MATCH($AC401,[3]标准单位!$A$2:$A$201,0))*AE401)/(1-AE401))</f>
        <v>0</v>
      </c>
      <c r="AE401" s="37">
        <f t="shared" si="396"/>
        <v>0</v>
      </c>
      <c r="AF401" s="83">
        <f>AG401/AG$5</f>
        <v>0.68655866120705</v>
      </c>
      <c r="AG401" s="37">
        <f t="shared" si="392"/>
        <v>128.54666666666699</v>
      </c>
      <c r="AH401" s="37">
        <f t="array" ref="AH401">INDEX([4]Sheet1!H$2:H$36,MATCH($H401,[4]Sheet1!$A$2:$A$36,0))</f>
        <v>5</v>
      </c>
      <c r="AI401">
        <f>INDEX([4]Sheet1!T$2:T$36,MATCH($H401,[4]Sheet1!$A$2:$A$36,0))</f>
        <v>0</v>
      </c>
      <c r="AJ401">
        <f>INDEX([4]Sheet1!U$2:U$36,MATCH($H401,[4]Sheet1!$A$2:$A$36,0))</f>
        <v>24</v>
      </c>
      <c r="AK401">
        <f>INDEX([4]Sheet1!V$2:V$36,MATCH($H401,[4]Sheet1!$A$2:$A$36,0))</f>
        <v>0</v>
      </c>
      <c r="AL401">
        <f>INDEX([4]Sheet1!W$2:W$36,MATCH($H401,[4]Sheet1!$A$2:$A$36,0))</f>
        <v>83.3333333333333</v>
      </c>
      <c r="AM401" s="2">
        <f>INDEX([4]Sheet1!N$2:N$36,MATCH($H401,[4]Sheet1!$A$2:$A$36,0))</f>
        <v>3000</v>
      </c>
      <c r="AN401" s="2" t="str">
        <f>INDEX([4]Sheet1!O$2:O$36,MATCH($H401,[4]Sheet1!$A$2:$A$36,0))</f>
        <v/>
      </c>
    </row>
    <row r="402" spans="1:40" ht="14.25">
      <c r="A402" s="67">
        <v>3002</v>
      </c>
      <c r="B402" s="73">
        <v>3</v>
      </c>
      <c r="C402" s="78" t="str">
        <f t="shared" si="386"/>
        <v>{10313,7},{23002,8}</v>
      </c>
      <c r="D402" s="78">
        <v>10000</v>
      </c>
      <c r="E402" s="79">
        <v>29</v>
      </c>
      <c r="F402" s="78" t="str">
        <f t="shared" si="387"/>
        <v>{1,2795},{2,385},{6,536}</v>
      </c>
      <c r="G402" s="78">
        <f t="shared" si="395"/>
        <v>1</v>
      </c>
      <c r="H402" s="67" t="s">
        <v>338</v>
      </c>
      <c r="I402" s="37">
        <f t="array" ref="I402">INDEX([1]英雄界面!$I$4:$I$41,MATCH(A402,[1]英雄界面!$A$4:$A$41,0))</f>
        <v>55</v>
      </c>
      <c r="J402" s="37">
        <f t="shared" ref="J402:J411" si="398">3</f>
        <v>3</v>
      </c>
      <c r="K402" s="37">
        <v>10313</v>
      </c>
      <c r="L402" s="37">
        <f t="array" ref="L402">INDEX([2]图纸掉落!$H$4:$H$38,MATCH(H402,[2]图纸掉落!$G$4:$G$38,0))</f>
        <v>23002</v>
      </c>
      <c r="M402" s="37">
        <f t="shared" si="381"/>
        <v>7</v>
      </c>
      <c r="N402" s="37">
        <f t="shared" si="342"/>
        <v>8</v>
      </c>
      <c r="O402" s="47">
        <f>INDEX([1]英雄界面!$J$4:$J$41,MATCH(A402,[1]英雄界面!$A$4:$A$41,0))/2</f>
        <v>2.5</v>
      </c>
      <c r="P402" s="37">
        <f t="shared" si="343"/>
        <v>1.4</v>
      </c>
      <c r="Q402" s="37">
        <f>INT(INDEX([1]等级属性!B$4:B$203,MATCH($AC402,[1]等级属性!$A$4:$A$203,0))*V402/10000)</f>
        <v>275</v>
      </c>
      <c r="R402" s="37">
        <f>INT(INDEX([1]等级属性!C$4:C$203,MATCH($AC402,[1]等级属性!$A$4:$A$203,0))*W402/10000)</f>
        <v>0</v>
      </c>
      <c r="S402" s="37">
        <f>INT(INDEX([1]等级属性!D$4:D$203,MATCH($AC402,[1]等级属性!$A$4:$A$203,0))*X402/10000)</f>
        <v>1997</v>
      </c>
      <c r="T402" s="37">
        <f>INT(INDEX([1]等级属性!E$4:E$203,MATCH($AC402,[1]等级属性!$A$4:$A$203,0))*Y402/10000)</f>
        <v>383</v>
      </c>
      <c r="U402" s="37"/>
      <c r="V402" s="37">
        <f t="array" ref="V402">INDEX(单位特点规划!D$2:D$37,MATCH($A402,单位特点规划!$A$2:$A$37,0))</f>
        <v>12600</v>
      </c>
      <c r="W402" s="37">
        <f t="array" ref="W402">INDEX(单位特点规划!E$2:E$37,MATCH($A402,单位特点规划!$A$2:$A$37,0))</f>
        <v>0</v>
      </c>
      <c r="X402" s="37">
        <f t="array" ref="X402">INDEX(单位特点规划!F$2:F$37,MATCH($A402,单位特点规划!$A$2:$A$37,0))</f>
        <v>30400</v>
      </c>
      <c r="Y402" s="37">
        <f t="array" ref="Y402">INDEX(单位特点规划!G$2:G$37,MATCH($A402,单位特点规划!$A$2:$A$37,0))</f>
        <v>25200</v>
      </c>
      <c r="Z402" s="37"/>
      <c r="AA402" s="37">
        <f t="shared" ref="AA402" si="399">1/4.4</f>
        <v>0.22727272727272699</v>
      </c>
      <c r="AB402" s="37">
        <f>INT(INDEX([3]进阶属性!$C$2:$C$19,MATCH(B402,[3]进阶属性!$A$2:$A$19,0))/2*AH402)</f>
        <v>1267</v>
      </c>
      <c r="AC402" s="37">
        <f t="shared" si="349"/>
        <v>30</v>
      </c>
      <c r="AD402" s="37">
        <f>INT((INDEX([3]标准单位!$J$2:$J$201,MATCH($AC402,[3]标准单位!$A$2:$A$201,0))*AE402)/(1-AE402))</f>
        <v>0</v>
      </c>
      <c r="AE402" s="37">
        <f t="shared" si="396"/>
        <v>0</v>
      </c>
      <c r="AF402" s="83">
        <f>AG402/AG$6</f>
        <v>0.68594817962828802</v>
      </c>
      <c r="AG402" s="37">
        <f t="shared" si="392"/>
        <v>166.786666666667</v>
      </c>
      <c r="AH402" s="37">
        <f t="array" ref="AH402">INDEX([4]Sheet1!H$2:H$36,MATCH($H402,[4]Sheet1!$A$2:$A$36,0))</f>
        <v>5</v>
      </c>
      <c r="AI402">
        <f>INDEX([4]Sheet1!T$2:T$36,MATCH($H402,[4]Sheet1!$A$2:$A$36,0))</f>
        <v>0</v>
      </c>
      <c r="AJ402">
        <f>INDEX([4]Sheet1!U$2:U$36,MATCH($H402,[4]Sheet1!$A$2:$A$36,0))</f>
        <v>24</v>
      </c>
      <c r="AK402">
        <f>INDEX([4]Sheet1!V$2:V$36,MATCH($H402,[4]Sheet1!$A$2:$A$36,0))</f>
        <v>0</v>
      </c>
      <c r="AL402">
        <f>INDEX([4]Sheet1!W$2:W$36,MATCH($H402,[4]Sheet1!$A$2:$A$36,0))</f>
        <v>83.3333333333333</v>
      </c>
      <c r="AM402" s="2">
        <f>INDEX([4]Sheet1!N$2:N$36,MATCH($H402,[4]Sheet1!$A$2:$A$36,0))</f>
        <v>3000</v>
      </c>
      <c r="AN402" s="2" t="str">
        <f>INDEX([4]Sheet1!O$2:O$36,MATCH($H402,[4]Sheet1!$A$2:$A$36,0))</f>
        <v/>
      </c>
    </row>
    <row r="403" spans="1:40" ht="14.25">
      <c r="A403" s="67">
        <v>3002</v>
      </c>
      <c r="B403" s="73">
        <v>4</v>
      </c>
      <c r="C403" s="78" t="str">
        <f t="shared" si="386"/>
        <v>{10314,10},{23002,12}</v>
      </c>
      <c r="D403" s="78">
        <v>80000</v>
      </c>
      <c r="E403" s="79">
        <v>32</v>
      </c>
      <c r="F403" s="78" t="str">
        <f t="shared" si="387"/>
        <v>{1,2975},{2,410},{6,562}</v>
      </c>
      <c r="G403" s="78">
        <f t="shared" si="395"/>
        <v>1</v>
      </c>
      <c r="H403" s="67" t="s">
        <v>338</v>
      </c>
      <c r="I403" s="37">
        <f t="array" ref="I403">INDEX([1]英雄界面!$I$4:$I$41,MATCH(A403,[1]英雄界面!$A$4:$A$41,0))</f>
        <v>55</v>
      </c>
      <c r="J403" s="37">
        <f t="shared" si="398"/>
        <v>3</v>
      </c>
      <c r="K403" s="37">
        <v>10314</v>
      </c>
      <c r="L403" s="37">
        <f t="array" ref="L403">INDEX([2]图纸掉落!$H$4:$H$38,MATCH(H403,[2]图纸掉落!$G$4:$G$38,0))</f>
        <v>23002</v>
      </c>
      <c r="M403" s="37">
        <f t="shared" si="381"/>
        <v>10</v>
      </c>
      <c r="N403" s="37">
        <f t="shared" si="342"/>
        <v>12</v>
      </c>
      <c r="O403" s="47">
        <f>INDEX([1]英雄界面!$J$4:$J$41,MATCH(A403,[1]英雄界面!$A$4:$A$41,0))/2</f>
        <v>2.5</v>
      </c>
      <c r="P403" s="37">
        <f t="shared" si="343"/>
        <v>1.3</v>
      </c>
      <c r="Q403" s="37">
        <f>INT(INDEX([1]等级属性!B$4:B$203,MATCH($AC403,[1]等级属性!$A$4:$A$203,0))*V403/10000)</f>
        <v>316</v>
      </c>
      <c r="R403" s="37">
        <f>INT(INDEX([1]等级属性!C$4:C$203,MATCH($AC403,[1]等级属性!$A$4:$A$203,0))*W403/10000)</f>
        <v>0</v>
      </c>
      <c r="S403" s="37">
        <f>INT(INDEX([1]等级属性!D$4:D$203,MATCH($AC403,[1]等级属性!$A$4:$A$203,0))*X403/10000)</f>
        <v>2289</v>
      </c>
      <c r="T403" s="37">
        <f>INT(INDEX([1]等级属性!E$4:E$203,MATCH($AC403,[1]等级属性!$A$4:$A$203,0))*Y403/10000)</f>
        <v>433</v>
      </c>
      <c r="U403" s="37"/>
      <c r="V403" s="37">
        <f t="array" ref="V403">INDEX(单位特点规划!D$2:D$37,MATCH($A403,单位特点规划!$A$2:$A$37,0))</f>
        <v>12600</v>
      </c>
      <c r="W403" s="37">
        <f t="array" ref="W403">INDEX(单位特点规划!E$2:E$37,MATCH($A403,单位特点规划!$A$2:$A$37,0))</f>
        <v>0</v>
      </c>
      <c r="X403" s="37">
        <f t="array" ref="X403">INDEX(单位特点规划!F$2:F$37,MATCH($A403,单位特点规划!$A$2:$A$37,0))</f>
        <v>30400</v>
      </c>
      <c r="Y403" s="37">
        <f t="array" ref="Y403">INDEX(单位特点规划!G$2:G$37,MATCH($A403,单位特点规划!$A$2:$A$37,0))</f>
        <v>25200</v>
      </c>
      <c r="Z403" s="37"/>
      <c r="AA403" s="37">
        <f t="shared" ref="AA403" si="400">1/4.4</f>
        <v>0.22727272727272699</v>
      </c>
      <c r="AB403" s="37">
        <f>INT(INDEX([3]进阶属性!$C$2:$C$19,MATCH(B403,[3]进阶属性!$A$2:$A$19,0))/2*AH403)</f>
        <v>1642</v>
      </c>
      <c r="AC403" s="37">
        <f t="shared" si="349"/>
        <v>35</v>
      </c>
      <c r="AD403" s="37">
        <f>INT((INDEX([3]标准单位!$J$2:$J$201,MATCH($AC403,[3]标准单位!$A$2:$A$201,0))*AE403)/(1-AE403))</f>
        <v>0</v>
      </c>
      <c r="AE403" s="37">
        <f t="shared" si="396"/>
        <v>0</v>
      </c>
      <c r="AF403" s="83">
        <f>AG403/AG$7</f>
        <v>0.68620312072269396</v>
      </c>
      <c r="AG403" s="37">
        <f t="shared" si="392"/>
        <v>190.98666666666699</v>
      </c>
      <c r="AH403" s="37">
        <f t="array" ref="AH403">INDEX([4]Sheet1!H$2:H$36,MATCH($H403,[4]Sheet1!$A$2:$A$36,0))</f>
        <v>5</v>
      </c>
      <c r="AI403">
        <f>INDEX([4]Sheet1!T$2:T$36,MATCH($H403,[4]Sheet1!$A$2:$A$36,0))</f>
        <v>0</v>
      </c>
      <c r="AJ403">
        <f>INDEX([4]Sheet1!U$2:U$36,MATCH($H403,[4]Sheet1!$A$2:$A$36,0))</f>
        <v>24</v>
      </c>
      <c r="AK403">
        <f>INDEX([4]Sheet1!V$2:V$36,MATCH($H403,[4]Sheet1!$A$2:$A$36,0))</f>
        <v>0</v>
      </c>
      <c r="AL403">
        <f>INDEX([4]Sheet1!W$2:W$36,MATCH($H403,[4]Sheet1!$A$2:$A$36,0))</f>
        <v>83.3333333333333</v>
      </c>
      <c r="AM403" s="2">
        <f>INDEX([4]Sheet1!N$2:N$36,MATCH($H403,[4]Sheet1!$A$2:$A$36,0))</f>
        <v>3000</v>
      </c>
      <c r="AN403" s="2" t="str">
        <f>INDEX([4]Sheet1!O$2:O$36,MATCH($H403,[4]Sheet1!$A$2:$A$36,0))</f>
        <v/>
      </c>
    </row>
    <row r="404" spans="1:40" ht="14.25">
      <c r="A404" s="67">
        <v>3002</v>
      </c>
      <c r="B404" s="73">
        <v>5</v>
      </c>
      <c r="C404" s="78" t="str">
        <f t="shared" si="386"/>
        <v>{10315,15},{23002,15}</v>
      </c>
      <c r="D404" s="78">
        <v>150000</v>
      </c>
      <c r="E404" s="79">
        <v>36</v>
      </c>
      <c r="F404" s="78" t="str">
        <f t="shared" si="387"/>
        <v>{1,3108},{2,428},{6,589}</v>
      </c>
      <c r="G404" s="78">
        <f t="shared" si="395"/>
        <v>1</v>
      </c>
      <c r="H404" s="67" t="s">
        <v>338</v>
      </c>
      <c r="I404" s="37">
        <f t="array" ref="I404">INDEX([1]英雄界面!$I$4:$I$41,MATCH(A404,[1]英雄界面!$A$4:$A$41,0))</f>
        <v>55</v>
      </c>
      <c r="J404" s="37">
        <f t="shared" si="398"/>
        <v>3</v>
      </c>
      <c r="K404" s="37">
        <v>10315</v>
      </c>
      <c r="L404" s="37">
        <f t="array" ref="L404">INDEX([2]图纸掉落!$H$4:$H$38,MATCH(H404,[2]图纸掉落!$G$4:$G$38,0))</f>
        <v>23002</v>
      </c>
      <c r="M404" s="37">
        <f t="shared" ref="M404" si="401">M386</f>
        <v>15</v>
      </c>
      <c r="N404" s="37">
        <f t="shared" si="342"/>
        <v>15</v>
      </c>
      <c r="O404" s="47">
        <f>INDEX([1]英雄界面!$J$4:$J$41,MATCH(A404,[1]英雄界面!$A$4:$A$41,0))/2</f>
        <v>2.5</v>
      </c>
      <c r="P404" s="37">
        <f t="shared" si="343"/>
        <v>1.2</v>
      </c>
      <c r="Q404" s="37">
        <f>INT(INDEX([1]等级属性!B$4:B$203,MATCH($AC404,[1]等级属性!$A$4:$A$203,0))*V404/10000)</f>
        <v>357</v>
      </c>
      <c r="R404" s="37">
        <f>INT(INDEX([1]等级属性!C$4:C$203,MATCH($AC404,[1]等级属性!$A$4:$A$203,0))*W404/10000)</f>
        <v>0</v>
      </c>
      <c r="S404" s="37">
        <f>INT(INDEX([1]等级属性!D$4:D$203,MATCH($AC404,[1]等级属性!$A$4:$A$203,0))*X404/10000)</f>
        <v>2590</v>
      </c>
      <c r="T404" s="37">
        <f>INT(INDEX([1]等级属性!E$4:E$203,MATCH($AC404,[1]等级属性!$A$4:$A$203,0))*Y404/10000)</f>
        <v>491</v>
      </c>
      <c r="U404" s="37"/>
      <c r="V404" s="37">
        <f t="array" ref="V404">INDEX(单位特点规划!D$2:D$37,MATCH($A404,单位特点规划!$A$2:$A$37,0))</f>
        <v>12600</v>
      </c>
      <c r="W404" s="37">
        <f t="array" ref="W404">INDEX(单位特点规划!E$2:E$37,MATCH($A404,单位特点规划!$A$2:$A$37,0))</f>
        <v>0</v>
      </c>
      <c r="X404" s="37">
        <f t="array" ref="X404">INDEX(单位特点规划!F$2:F$37,MATCH($A404,单位特点规划!$A$2:$A$37,0))</f>
        <v>30400</v>
      </c>
      <c r="Y404" s="37">
        <f t="array" ref="Y404">INDEX(单位特点规划!G$2:G$37,MATCH($A404,单位特点规划!$A$2:$A$37,0))</f>
        <v>25200</v>
      </c>
      <c r="Z404" s="37"/>
      <c r="AA404" s="37">
        <f t="shared" ref="AA404" si="402">1/4.4</f>
        <v>0.22727272727272699</v>
      </c>
      <c r="AB404" s="37">
        <f>INT(INDEX([3]进阶属性!$C$2:$C$19,MATCH(B404,[3]进阶属性!$A$2:$A$19,0))/2*AH404)</f>
        <v>2130</v>
      </c>
      <c r="AC404" s="37">
        <f t="shared" si="349"/>
        <v>40</v>
      </c>
      <c r="AD404" s="37">
        <f>INT((INDEX([3]标准单位!$J$2:$J$201,MATCH($AC404,[3]标准单位!$A$2:$A$201,0))*AE404)/(1-AE404))</f>
        <v>0</v>
      </c>
      <c r="AE404" s="37">
        <f t="shared" si="396"/>
        <v>0</v>
      </c>
      <c r="AF404" s="83">
        <f>AG404/AG$8</f>
        <v>0.686260396189324</v>
      </c>
      <c r="AG404" s="37">
        <f t="shared" si="392"/>
        <v>216.106666666667</v>
      </c>
      <c r="AH404" s="37">
        <f t="array" ref="AH404">INDEX([4]Sheet1!H$2:H$36,MATCH($H404,[4]Sheet1!$A$2:$A$36,0))</f>
        <v>5</v>
      </c>
      <c r="AI404">
        <f>INDEX([4]Sheet1!T$2:T$36,MATCH($H404,[4]Sheet1!$A$2:$A$36,0))</f>
        <v>0</v>
      </c>
      <c r="AJ404">
        <f>INDEX([4]Sheet1!U$2:U$36,MATCH($H404,[4]Sheet1!$A$2:$A$36,0))</f>
        <v>24</v>
      </c>
      <c r="AK404">
        <f>INDEX([4]Sheet1!V$2:V$36,MATCH($H404,[4]Sheet1!$A$2:$A$36,0))</f>
        <v>0</v>
      </c>
      <c r="AL404">
        <f>INDEX([4]Sheet1!W$2:W$36,MATCH($H404,[4]Sheet1!$A$2:$A$36,0))</f>
        <v>83.3333333333333</v>
      </c>
      <c r="AM404" s="2">
        <f>INDEX([4]Sheet1!N$2:N$36,MATCH($H404,[4]Sheet1!$A$2:$A$36,0))</f>
        <v>3000</v>
      </c>
      <c r="AN404" s="2" t="str">
        <f>INDEX([4]Sheet1!O$2:O$36,MATCH($H404,[4]Sheet1!$A$2:$A$36,0))</f>
        <v/>
      </c>
    </row>
    <row r="405" spans="1:40" ht="14.25">
      <c r="A405" s="67">
        <v>3002</v>
      </c>
      <c r="B405" s="73">
        <v>6</v>
      </c>
      <c r="C405" s="78" t="str">
        <f t="shared" si="386"/>
        <v>{10316,20},{23002,16}</v>
      </c>
      <c r="D405" s="78">
        <v>250000</v>
      </c>
      <c r="E405" s="79">
        <v>41</v>
      </c>
      <c r="F405" s="78" t="str">
        <f t="shared" si="387"/>
        <v>{1,3270},{2,451},{6,623}</v>
      </c>
      <c r="G405" s="78">
        <f t="shared" ref="G405:G414" si="403">1</f>
        <v>1</v>
      </c>
      <c r="H405" s="67" t="s">
        <v>338</v>
      </c>
      <c r="I405" s="37">
        <f t="array" ref="I405">INDEX([1]英雄界面!$I$4:$I$41,MATCH(A405,[1]英雄界面!$A$4:$A$41,0))</f>
        <v>55</v>
      </c>
      <c r="J405" s="37">
        <f t="shared" si="398"/>
        <v>3</v>
      </c>
      <c r="K405" s="37">
        <v>10316</v>
      </c>
      <c r="L405" s="37">
        <f t="array" ref="L405">INDEX([2]图纸掉落!$H$4:$H$38,MATCH(H405,[2]图纸掉落!$G$4:$G$38,0))</f>
        <v>23002</v>
      </c>
      <c r="M405" s="37">
        <f t="shared" ref="M405:M406" si="404">M387</f>
        <v>20</v>
      </c>
      <c r="N405" s="37">
        <f t="shared" si="342"/>
        <v>16</v>
      </c>
      <c r="O405" s="47">
        <f>INDEX([1]英雄界面!$J$4:$J$41,MATCH(A405,[1]英雄界面!$A$4:$A$41,0))/2</f>
        <v>2.5</v>
      </c>
      <c r="P405" s="37">
        <f t="shared" si="343"/>
        <v>1.1000000000000001</v>
      </c>
      <c r="Q405" s="37">
        <f>INT(INDEX([1]等级属性!B$4:B$203,MATCH($AC405,[1]等级属性!$A$4:$A$203,0))*V405/10000)</f>
        <v>410</v>
      </c>
      <c r="R405" s="37">
        <f>INT(INDEX([1]等级属性!C$4:C$203,MATCH($AC405,[1]等级属性!$A$4:$A$203,0))*W405/10000)</f>
        <v>0</v>
      </c>
      <c r="S405" s="37">
        <f>INT(INDEX([1]等级属性!D$4:D$203,MATCH($AC405,[1]等级属性!$A$4:$A$203,0))*X405/10000)</f>
        <v>2973</v>
      </c>
      <c r="T405" s="37">
        <f>INT(INDEX([1]等级属性!E$4:E$203,MATCH($AC405,[1]等级属性!$A$4:$A$203,0))*Y405/10000)</f>
        <v>567</v>
      </c>
      <c r="U405" s="37"/>
      <c r="V405" s="37">
        <f t="array" ref="V405">INDEX(单位特点规划!D$2:D$37,MATCH($A405,单位特点规划!$A$2:$A$37,0))</f>
        <v>12600</v>
      </c>
      <c r="W405" s="37">
        <f t="array" ref="W405">INDEX(单位特点规划!E$2:E$37,MATCH($A405,单位特点规划!$A$2:$A$37,0))</f>
        <v>0</v>
      </c>
      <c r="X405" s="37">
        <f t="array" ref="X405">INDEX(单位特点规划!F$2:F$37,MATCH($A405,单位特点规划!$A$2:$A$37,0))</f>
        <v>30400</v>
      </c>
      <c r="Y405" s="37">
        <f t="array" ref="Y405">INDEX(单位特点规划!G$2:G$37,MATCH($A405,单位特点规划!$A$2:$A$37,0))</f>
        <v>25200</v>
      </c>
      <c r="Z405" s="37"/>
      <c r="AA405" s="37">
        <f t="shared" ref="AA405:AA410" si="405">1/4.4</f>
        <v>0.22727272727272699</v>
      </c>
      <c r="AB405" s="37">
        <f>INT(INDEX([3]进阶属性!$C$2:$C$19,MATCH(B405,[3]进阶属性!$A$2:$A$19,0))/2*AH405)</f>
        <v>2767</v>
      </c>
      <c r="AC405" s="37">
        <f t="shared" si="349"/>
        <v>45</v>
      </c>
      <c r="AD405" s="37">
        <f>INT((INDEX([3]标准单位!$J$2:$J$201,MATCH($AC405,[3]标准单位!$A$2:$A$201,0))*AE405)/(1-AE405))</f>
        <v>0</v>
      </c>
      <c r="AE405" s="37">
        <f t="shared" ref="AE405:AE414" si="406">0</f>
        <v>0</v>
      </c>
      <c r="AF405" s="83">
        <f>AG405/AG$9</f>
        <v>0.68597899613086599</v>
      </c>
      <c r="AG405" s="37">
        <f t="shared" si="392"/>
        <v>248.213333333333</v>
      </c>
      <c r="AH405" s="37">
        <f t="array" ref="AH405">INDEX([4]Sheet1!H$2:H$36,MATCH($H405,[4]Sheet1!$A$2:$A$36,0))</f>
        <v>5</v>
      </c>
      <c r="AI405">
        <f>INDEX([4]Sheet1!T$2:T$36,MATCH($H405,[4]Sheet1!$A$2:$A$36,0))</f>
        <v>0</v>
      </c>
      <c r="AJ405">
        <f>INDEX([4]Sheet1!U$2:U$36,MATCH($H405,[4]Sheet1!$A$2:$A$36,0))</f>
        <v>24</v>
      </c>
      <c r="AK405">
        <f>INDEX([4]Sheet1!V$2:V$36,MATCH($H405,[4]Sheet1!$A$2:$A$36,0))</f>
        <v>0</v>
      </c>
      <c r="AL405">
        <f>INDEX([4]Sheet1!W$2:W$36,MATCH($H405,[4]Sheet1!$A$2:$A$36,0))</f>
        <v>83.3333333333333</v>
      </c>
      <c r="AM405" s="2">
        <f>INDEX([4]Sheet1!N$2:N$36,MATCH($H405,[4]Sheet1!$A$2:$A$36,0))</f>
        <v>3000</v>
      </c>
      <c r="AN405" s="2" t="str">
        <f>INDEX([4]Sheet1!O$2:O$36,MATCH($H405,[4]Sheet1!$A$2:$A$36,0))</f>
        <v/>
      </c>
    </row>
    <row r="406" spans="1:40" ht="14.25">
      <c r="A406" s="67">
        <v>3002</v>
      </c>
      <c r="B406" s="73">
        <v>7</v>
      </c>
      <c r="C406" s="78" t="str">
        <f t="shared" si="386"/>
        <v>{10317,22},{23002,26}</v>
      </c>
      <c r="D406" s="78">
        <v>300000</v>
      </c>
      <c r="E406" s="79">
        <v>46</v>
      </c>
      <c r="F406" s="78" t="str">
        <f t="shared" si="387"/>
        <v>{1,3365},{2,464},{6,645}</v>
      </c>
      <c r="G406" s="78">
        <f t="shared" si="403"/>
        <v>1</v>
      </c>
      <c r="H406" s="67" t="s">
        <v>338</v>
      </c>
      <c r="I406" s="37">
        <f t="array" ref="I406">INDEX([1]英雄界面!$I$4:$I$41,MATCH(A406,[1]英雄界面!$A$4:$A$41,0))</f>
        <v>55</v>
      </c>
      <c r="J406" s="37">
        <f t="shared" si="398"/>
        <v>3</v>
      </c>
      <c r="K406" s="37">
        <v>10317</v>
      </c>
      <c r="L406" s="37">
        <f t="array" ref="L406">INDEX([2]图纸掉落!$H$4:$H$38,MATCH(H406,[2]图纸掉落!$G$4:$G$38,0))</f>
        <v>23002</v>
      </c>
      <c r="M406" s="37">
        <f t="shared" si="404"/>
        <v>22</v>
      </c>
      <c r="N406" s="37">
        <f t="shared" si="342"/>
        <v>26</v>
      </c>
      <c r="O406" s="47">
        <f>INDEX([1]英雄界面!$J$4:$J$41,MATCH(A406,[1]英雄界面!$A$4:$A$41,0))/2</f>
        <v>2.5</v>
      </c>
      <c r="P406" s="37">
        <f t="shared" si="343"/>
        <v>1</v>
      </c>
      <c r="Q406" s="37">
        <f>INT(INDEX([1]等级属性!B$4:B$203,MATCH($AC406,[1]等级属性!$A$4:$A$203,0))*V406/10000)</f>
        <v>464</v>
      </c>
      <c r="R406" s="37">
        <f>INT(INDEX([1]等级属性!C$4:C$203,MATCH($AC406,[1]等级属性!$A$4:$A$203,0))*W406/10000)</f>
        <v>0</v>
      </c>
      <c r="S406" s="37">
        <f>INT(INDEX([1]等级属性!D$4:D$203,MATCH($AC406,[1]等级属性!$A$4:$A$203,0))*X406/10000)</f>
        <v>3365</v>
      </c>
      <c r="T406" s="37">
        <f>INT(INDEX([1]等级属性!E$4:E$203,MATCH($AC406,[1]等级属性!$A$4:$A$203,0))*Y406/10000)</f>
        <v>645</v>
      </c>
      <c r="U406" s="37"/>
      <c r="V406" s="37">
        <f t="array" ref="V406">INDEX(单位特点规划!D$2:D$37,MATCH($A406,单位特点规划!$A$2:$A$37,0))</f>
        <v>12600</v>
      </c>
      <c r="W406" s="37">
        <f t="array" ref="W406">INDEX(单位特点规划!E$2:E$37,MATCH($A406,单位特点规划!$A$2:$A$37,0))</f>
        <v>0</v>
      </c>
      <c r="X406" s="37">
        <f t="array" ref="X406">INDEX(单位特点规划!F$2:F$37,MATCH($A406,单位特点规划!$A$2:$A$37,0))</f>
        <v>30400</v>
      </c>
      <c r="Y406" s="37">
        <f t="array" ref="Y406">INDEX(单位特点规划!G$2:G$37,MATCH($A406,单位特点规划!$A$2:$A$37,0))</f>
        <v>25200</v>
      </c>
      <c r="Z406" s="37"/>
      <c r="AA406" s="37">
        <f t="shared" si="405"/>
        <v>0.22727272727272699</v>
      </c>
      <c r="AB406" s="37">
        <f>INT(INDEX([3]进阶属性!$C$2:$C$19,MATCH(B406,[3]进阶属性!$A$2:$A$19,0))/2*AH406)</f>
        <v>3592</v>
      </c>
      <c r="AC406" s="37">
        <f t="shared" si="349"/>
        <v>50</v>
      </c>
      <c r="AD406" s="37">
        <f>INT((INDEX([3]标准单位!$J$2:$J$201,MATCH($AC406,[3]标准单位!$A$2:$A$201,0))*AE406)/(1-AE406))</f>
        <v>0</v>
      </c>
      <c r="AE406" s="37">
        <f t="shared" si="406"/>
        <v>0</v>
      </c>
      <c r="AF406" s="83">
        <f>AG406/AG$10</f>
        <v>0.686102199283954</v>
      </c>
      <c r="AG406" s="37">
        <f t="shared" si="392"/>
        <v>281.066666666667</v>
      </c>
      <c r="AH406" s="37">
        <f t="array" ref="AH406">INDEX([4]Sheet1!H$2:H$36,MATCH($H406,[4]Sheet1!$A$2:$A$36,0))</f>
        <v>5</v>
      </c>
      <c r="AI406">
        <f>INDEX([4]Sheet1!T$2:T$36,MATCH($H406,[4]Sheet1!$A$2:$A$36,0))</f>
        <v>0</v>
      </c>
      <c r="AJ406">
        <f>INDEX([4]Sheet1!U$2:U$36,MATCH($H406,[4]Sheet1!$A$2:$A$36,0))</f>
        <v>24</v>
      </c>
      <c r="AK406">
        <f>INDEX([4]Sheet1!V$2:V$36,MATCH($H406,[4]Sheet1!$A$2:$A$36,0))</f>
        <v>0</v>
      </c>
      <c r="AL406">
        <f>INDEX([4]Sheet1!W$2:W$36,MATCH($H406,[4]Sheet1!$A$2:$A$36,0))</f>
        <v>83.3333333333333</v>
      </c>
      <c r="AM406" s="2">
        <f>INDEX([4]Sheet1!N$2:N$36,MATCH($H406,[4]Sheet1!$A$2:$A$36,0))</f>
        <v>3000</v>
      </c>
      <c r="AN406" s="2" t="str">
        <f>INDEX([4]Sheet1!O$2:O$36,MATCH($H406,[4]Sheet1!$A$2:$A$36,0))</f>
        <v/>
      </c>
    </row>
    <row r="407" spans="1:40" ht="14.25">
      <c r="A407" s="67">
        <v>3002</v>
      </c>
      <c r="B407" s="73">
        <v>8</v>
      </c>
      <c r="C407" s="78" t="str">
        <f t="shared" si="386"/>
        <v>{10318,25},{23002,29}</v>
      </c>
      <c r="D407" s="78">
        <v>350000</v>
      </c>
      <c r="E407" s="79">
        <v>51</v>
      </c>
      <c r="F407" s="78" t="str">
        <f t="shared" si="387"/>
        <v>{1,3866},{2,534},{6,738}</v>
      </c>
      <c r="G407" s="78">
        <f t="shared" si="403"/>
        <v>1</v>
      </c>
      <c r="H407" s="67" t="s">
        <v>338</v>
      </c>
      <c r="I407" s="37">
        <f t="array" ref="I407">INDEX([1]英雄界面!$I$4:$I$41,MATCH(A407,[1]英雄界面!$A$4:$A$41,0))</f>
        <v>55</v>
      </c>
      <c r="J407" s="37">
        <f t="shared" si="398"/>
        <v>3</v>
      </c>
      <c r="K407" s="37">
        <v>10318</v>
      </c>
      <c r="L407" s="37">
        <f t="array" ref="L407">INDEX([2]图纸掉落!$H$4:$H$38,MATCH(H407,[2]图纸掉落!$G$4:$G$38,0))</f>
        <v>23002</v>
      </c>
      <c r="M407" s="37">
        <f t="shared" ref="M407" si="407">M389</f>
        <v>25</v>
      </c>
      <c r="N407" s="37">
        <f t="shared" ref="N407:N470" si="408">N389</f>
        <v>29</v>
      </c>
      <c r="O407" s="47">
        <f>INDEX([1]英雄界面!$J$4:$J$41,MATCH(A407,[1]英雄界面!$A$4:$A$41,0))/2</f>
        <v>2.5</v>
      </c>
      <c r="P407" s="37">
        <f t="shared" ref="P407:P470" si="409">P389</f>
        <v>1</v>
      </c>
      <c r="Q407" s="37">
        <f>INT(INDEX([1]等级属性!B$4:B$203,MATCH($AC407,[1]等级属性!$A$4:$A$203,0))*V407/10000)</f>
        <v>534</v>
      </c>
      <c r="R407" s="37">
        <f>INT(INDEX([1]等级属性!C$4:C$203,MATCH($AC407,[1]等级属性!$A$4:$A$203,0))*W407/10000)</f>
        <v>0</v>
      </c>
      <c r="S407" s="37">
        <f>INT(INDEX([1]等级属性!D$4:D$203,MATCH($AC407,[1]等级属性!$A$4:$A$203,0))*X407/10000)</f>
        <v>3866</v>
      </c>
      <c r="T407" s="37">
        <f>INT(INDEX([1]等级属性!E$4:E$203,MATCH($AC407,[1]等级属性!$A$4:$A$203,0))*Y407/10000)</f>
        <v>738</v>
      </c>
      <c r="U407" s="37"/>
      <c r="V407" s="37">
        <f t="array" ref="V407">INDEX(单位特点规划!D$2:D$37,MATCH($A407,单位特点规划!$A$2:$A$37,0))</f>
        <v>12600</v>
      </c>
      <c r="W407" s="37">
        <f t="array" ref="W407">INDEX(单位特点规划!E$2:E$37,MATCH($A407,单位特点规划!$A$2:$A$37,0))</f>
        <v>0</v>
      </c>
      <c r="X407" s="37">
        <f t="array" ref="X407">INDEX(单位特点规划!F$2:F$37,MATCH($A407,单位特点规划!$A$2:$A$37,0))</f>
        <v>30400</v>
      </c>
      <c r="Y407" s="37">
        <f t="array" ref="Y407">INDEX(单位特点规划!G$2:G$37,MATCH($A407,单位特点规划!$A$2:$A$37,0))</f>
        <v>25200</v>
      </c>
      <c r="Z407" s="37"/>
      <c r="AA407" s="37">
        <f t="shared" si="405"/>
        <v>0.22727272727272699</v>
      </c>
      <c r="AB407" s="37">
        <f>INT(INDEX([3]进阶属性!$C$2:$C$19,MATCH(B407,[3]进阶属性!$A$2:$A$19,0))/2*AH407)</f>
        <v>4665</v>
      </c>
      <c r="AC407" s="37">
        <f t="shared" ref="AC407:AC470" si="410">AC389</f>
        <v>55</v>
      </c>
      <c r="AD407" s="37">
        <f>INT((INDEX([3]标准单位!$J$2:$J$201,MATCH($AC407,[3]标准单位!$A$2:$A$201,0))*AE407)/(1-AE407))</f>
        <v>0</v>
      </c>
      <c r="AE407" s="37">
        <f t="shared" si="406"/>
        <v>0</v>
      </c>
      <c r="AF407" s="83">
        <f>AG407/AG$11</f>
        <v>0.68586573868004697</v>
      </c>
      <c r="AG407" s="37">
        <f t="shared" si="392"/>
        <v>322.85333333333301</v>
      </c>
      <c r="AH407" s="37">
        <f t="array" ref="AH407">INDEX([4]Sheet1!H$2:H$36,MATCH($H407,[4]Sheet1!$A$2:$A$36,0))</f>
        <v>5</v>
      </c>
      <c r="AI407">
        <f>INDEX([4]Sheet1!T$2:T$36,MATCH($H407,[4]Sheet1!$A$2:$A$36,0))</f>
        <v>0</v>
      </c>
      <c r="AJ407">
        <f>INDEX([4]Sheet1!U$2:U$36,MATCH($H407,[4]Sheet1!$A$2:$A$36,0))</f>
        <v>24</v>
      </c>
      <c r="AK407">
        <f>INDEX([4]Sheet1!V$2:V$36,MATCH($H407,[4]Sheet1!$A$2:$A$36,0))</f>
        <v>0</v>
      </c>
      <c r="AL407">
        <f>INDEX([4]Sheet1!W$2:W$36,MATCH($H407,[4]Sheet1!$A$2:$A$36,0))</f>
        <v>83.3333333333333</v>
      </c>
      <c r="AM407" s="2">
        <f>INDEX([4]Sheet1!N$2:N$36,MATCH($H407,[4]Sheet1!$A$2:$A$36,0))</f>
        <v>3000</v>
      </c>
      <c r="AN407" s="2" t="str">
        <f>INDEX([4]Sheet1!O$2:O$36,MATCH($H407,[4]Sheet1!$A$2:$A$36,0))</f>
        <v/>
      </c>
    </row>
    <row r="408" spans="1:40" ht="14.25">
      <c r="A408" s="67">
        <v>3002</v>
      </c>
      <c r="B408" s="73">
        <v>9</v>
      </c>
      <c r="C408" s="78" t="str">
        <f t="shared" si="386"/>
        <v>{10319,27},{23002,30}</v>
      </c>
      <c r="D408" s="78">
        <v>400000</v>
      </c>
      <c r="E408" s="79">
        <v>56</v>
      </c>
      <c r="F408" s="78" t="str">
        <f t="shared" si="387"/>
        <v>{1,4368},{2,603},{6,834}</v>
      </c>
      <c r="G408" s="78">
        <f t="shared" si="403"/>
        <v>1</v>
      </c>
      <c r="H408" s="67" t="s">
        <v>338</v>
      </c>
      <c r="I408" s="37">
        <f t="array" ref="I408">INDEX([1]英雄界面!$I$4:$I$41,MATCH(A408,[1]英雄界面!$A$4:$A$41,0))</f>
        <v>55</v>
      </c>
      <c r="J408" s="37">
        <f t="shared" si="398"/>
        <v>3</v>
      </c>
      <c r="K408" s="37">
        <v>10319</v>
      </c>
      <c r="L408" s="37">
        <f t="array" ref="L408">INDEX([2]图纸掉落!$H$4:$H$38,MATCH(H408,[2]图纸掉落!$G$4:$G$38,0))</f>
        <v>23002</v>
      </c>
      <c r="M408" s="37">
        <f t="shared" ref="M408:M427" si="411">M390</f>
        <v>27</v>
      </c>
      <c r="N408" s="37">
        <f t="shared" si="408"/>
        <v>30</v>
      </c>
      <c r="O408" s="47">
        <f>INDEX([1]英雄界面!$J$4:$J$41,MATCH(A408,[1]英雄界面!$A$4:$A$41,0))/2</f>
        <v>2.5</v>
      </c>
      <c r="P408" s="37">
        <f t="shared" si="409"/>
        <v>1</v>
      </c>
      <c r="Q408" s="37">
        <f>INT(INDEX([1]等级属性!B$4:B$203,MATCH($AC408,[1]等级属性!$A$4:$A$203,0))*V408/10000)</f>
        <v>603</v>
      </c>
      <c r="R408" s="37">
        <f>INT(INDEX([1]等级属性!C$4:C$203,MATCH($AC408,[1]等级属性!$A$4:$A$203,0))*W408/10000)</f>
        <v>0</v>
      </c>
      <c r="S408" s="37">
        <f>INT(INDEX([1]等级属性!D$4:D$203,MATCH($AC408,[1]等级属性!$A$4:$A$203,0))*X408/10000)</f>
        <v>4368</v>
      </c>
      <c r="T408" s="37">
        <f>INT(INDEX([1]等级属性!E$4:E$203,MATCH($AC408,[1]等级属性!$A$4:$A$203,0))*Y408/10000)</f>
        <v>834</v>
      </c>
      <c r="U408" s="37"/>
      <c r="V408" s="37">
        <f t="array" ref="V408">INDEX(单位特点规划!D$2:D$37,MATCH($A408,单位特点规划!$A$2:$A$37,0))</f>
        <v>12600</v>
      </c>
      <c r="W408" s="37">
        <f t="array" ref="W408">INDEX(单位特点规划!E$2:E$37,MATCH($A408,单位特点规划!$A$2:$A$37,0))</f>
        <v>0</v>
      </c>
      <c r="X408" s="37">
        <f t="array" ref="X408">INDEX(单位特点规划!F$2:F$37,MATCH($A408,单位特点规划!$A$2:$A$37,0))</f>
        <v>30400</v>
      </c>
      <c r="Y408" s="37">
        <f t="array" ref="Y408">INDEX(单位特点规划!G$2:G$37,MATCH($A408,单位特点规划!$A$2:$A$37,0))</f>
        <v>25200</v>
      </c>
      <c r="Z408" s="37"/>
      <c r="AA408" s="37">
        <f t="shared" si="405"/>
        <v>0.22727272727272699</v>
      </c>
      <c r="AB408" s="37">
        <f>INT(INDEX([3]进阶属性!$C$2:$C$19,MATCH(B408,[3]进阶属性!$A$2:$A$19,0))/2*AH408)</f>
        <v>6060</v>
      </c>
      <c r="AC408" s="37">
        <f t="shared" si="410"/>
        <v>60</v>
      </c>
      <c r="AD408" s="37">
        <f>INT((INDEX([3]标准单位!$J$2:$J$201,MATCH($AC408,[3]标准单位!$A$2:$A$201,0))*AE408)/(1-AE408))</f>
        <v>0</v>
      </c>
      <c r="AE408" s="37">
        <f t="shared" si="406"/>
        <v>0</v>
      </c>
      <c r="AF408" s="83">
        <f>AG408/AG$12</f>
        <v>0.68584168255929501</v>
      </c>
      <c r="AG408" s="37">
        <f t="shared" si="392"/>
        <v>364.76</v>
      </c>
      <c r="AH408" s="37">
        <f t="array" ref="AH408">INDEX([4]Sheet1!H$2:H$36,MATCH($H408,[4]Sheet1!$A$2:$A$36,0))</f>
        <v>5</v>
      </c>
      <c r="AI408">
        <f>INDEX([4]Sheet1!T$2:T$36,MATCH($H408,[4]Sheet1!$A$2:$A$36,0))</f>
        <v>0</v>
      </c>
      <c r="AJ408">
        <f>INDEX([4]Sheet1!U$2:U$36,MATCH($H408,[4]Sheet1!$A$2:$A$36,0))</f>
        <v>24</v>
      </c>
      <c r="AK408">
        <f>INDEX([4]Sheet1!V$2:V$36,MATCH($H408,[4]Sheet1!$A$2:$A$36,0))</f>
        <v>0</v>
      </c>
      <c r="AL408">
        <f>INDEX([4]Sheet1!W$2:W$36,MATCH($H408,[4]Sheet1!$A$2:$A$36,0))</f>
        <v>83.3333333333333</v>
      </c>
      <c r="AM408" s="2">
        <f>INDEX([4]Sheet1!N$2:N$36,MATCH($H408,[4]Sheet1!$A$2:$A$36,0))</f>
        <v>3000</v>
      </c>
      <c r="AN408" s="2" t="str">
        <f>INDEX([4]Sheet1!O$2:O$36,MATCH($H408,[4]Sheet1!$A$2:$A$36,0))</f>
        <v/>
      </c>
    </row>
    <row r="409" spans="1:40" ht="14.25">
      <c r="A409" s="67">
        <v>3002</v>
      </c>
      <c r="B409" s="73">
        <v>10</v>
      </c>
      <c r="C409" s="78" t="str">
        <f t="shared" si="386"/>
        <v>{10320,30},{23002,45}</v>
      </c>
      <c r="D409" s="78">
        <v>450000</v>
      </c>
      <c r="E409" s="79">
        <v>61</v>
      </c>
      <c r="F409" s="78" t="str">
        <f t="shared" si="387"/>
        <v>{1,5016},{2,693},{6,960}</v>
      </c>
      <c r="G409" s="78">
        <f t="shared" si="403"/>
        <v>1</v>
      </c>
      <c r="H409" s="67" t="s">
        <v>338</v>
      </c>
      <c r="I409" s="37">
        <f t="array" ref="I409">INDEX([1]英雄界面!$I$4:$I$41,MATCH(A409,[1]英雄界面!$A$4:$A$41,0))</f>
        <v>55</v>
      </c>
      <c r="J409" s="37">
        <f t="shared" si="398"/>
        <v>3</v>
      </c>
      <c r="K409" s="37">
        <v>10320</v>
      </c>
      <c r="L409" s="37">
        <f t="array" ref="L409">INDEX([2]图纸掉落!$H$4:$H$38,MATCH(H409,[2]图纸掉落!$G$4:$G$38,0))</f>
        <v>23002</v>
      </c>
      <c r="M409" s="37">
        <f t="shared" si="411"/>
        <v>30</v>
      </c>
      <c r="N409" s="37">
        <f t="shared" si="408"/>
        <v>45</v>
      </c>
      <c r="O409" s="47">
        <f>INDEX([1]英雄界面!$J$4:$J$41,MATCH(A409,[1]英雄界面!$A$4:$A$41,0))/2</f>
        <v>2.5</v>
      </c>
      <c r="P409" s="37">
        <f t="shared" si="409"/>
        <v>1</v>
      </c>
      <c r="Q409" s="37">
        <f>INT(INDEX([1]等级属性!B$4:B$203,MATCH($AC409,[1]等级属性!$A$4:$A$203,0))*V409/10000)</f>
        <v>693</v>
      </c>
      <c r="R409" s="37">
        <f>INT(INDEX([1]等级属性!C$4:C$203,MATCH($AC409,[1]等级属性!$A$4:$A$203,0))*W409/10000)</f>
        <v>0</v>
      </c>
      <c r="S409" s="37">
        <f>INT(INDEX([1]等级属性!D$4:D$203,MATCH($AC409,[1]等级属性!$A$4:$A$203,0))*X409/10000)</f>
        <v>5016</v>
      </c>
      <c r="T409" s="37">
        <f>INT(INDEX([1]等级属性!E$4:E$203,MATCH($AC409,[1]等级属性!$A$4:$A$203,0))*Y409/10000)</f>
        <v>960</v>
      </c>
      <c r="U409" s="37"/>
      <c r="V409" s="37">
        <f t="array" ref="V409">INDEX(单位特点规划!D$2:D$37,MATCH($A409,单位特点规划!$A$2:$A$37,0))</f>
        <v>12600</v>
      </c>
      <c r="W409" s="37">
        <f t="array" ref="W409">INDEX(单位特点规划!E$2:E$37,MATCH($A409,单位特点规划!$A$2:$A$37,0))</f>
        <v>0</v>
      </c>
      <c r="X409" s="37">
        <f t="array" ref="X409">INDEX(单位特点规划!F$2:F$37,MATCH($A409,单位特点规划!$A$2:$A$37,0))</f>
        <v>30400</v>
      </c>
      <c r="Y409" s="37">
        <f t="array" ref="Y409">INDEX(单位特点规划!G$2:G$37,MATCH($A409,单位特点规划!$A$2:$A$37,0))</f>
        <v>25200</v>
      </c>
      <c r="Z409" s="37"/>
      <c r="AA409" s="37">
        <f t="shared" si="405"/>
        <v>0.22727272727272699</v>
      </c>
      <c r="AB409" s="37">
        <f>INT(INDEX([3]进阶属性!$C$2:$C$19,MATCH(B409,[3]进阶属性!$A$2:$A$19,0))/2*AH409)</f>
        <v>7875</v>
      </c>
      <c r="AC409" s="37">
        <f t="shared" si="410"/>
        <v>65</v>
      </c>
      <c r="AD409" s="37">
        <f>INT((INDEX([3]标准单位!$J$2:$J$201,MATCH($AC409,[3]标准单位!$A$2:$A$201,0))*AE409)/(1-AE409))</f>
        <v>0</v>
      </c>
      <c r="AE409" s="37">
        <f t="shared" si="406"/>
        <v>0</v>
      </c>
      <c r="AF409" s="83">
        <f>AG409/AG$13</f>
        <v>0.686033728627231</v>
      </c>
      <c r="AG409" s="37">
        <f t="shared" si="392"/>
        <v>419</v>
      </c>
      <c r="AH409" s="37">
        <f t="array" ref="AH409">INDEX([4]Sheet1!H$2:H$36,MATCH($H409,[4]Sheet1!$A$2:$A$36,0))</f>
        <v>5</v>
      </c>
      <c r="AI409">
        <f>INDEX([4]Sheet1!T$2:T$36,MATCH($H409,[4]Sheet1!$A$2:$A$36,0))</f>
        <v>0</v>
      </c>
      <c r="AJ409">
        <f>INDEX([4]Sheet1!U$2:U$36,MATCH($H409,[4]Sheet1!$A$2:$A$36,0))</f>
        <v>24</v>
      </c>
      <c r="AK409">
        <f>INDEX([4]Sheet1!V$2:V$36,MATCH($H409,[4]Sheet1!$A$2:$A$36,0))</f>
        <v>0</v>
      </c>
      <c r="AL409">
        <f>INDEX([4]Sheet1!W$2:W$36,MATCH($H409,[4]Sheet1!$A$2:$A$36,0))</f>
        <v>83.3333333333333</v>
      </c>
      <c r="AM409" s="2">
        <f>INDEX([4]Sheet1!N$2:N$36,MATCH($H409,[4]Sheet1!$A$2:$A$36,0))</f>
        <v>3000</v>
      </c>
      <c r="AN409" s="2" t="str">
        <f>INDEX([4]Sheet1!O$2:O$36,MATCH($H409,[4]Sheet1!$A$2:$A$36,0))</f>
        <v/>
      </c>
    </row>
    <row r="410" spans="1:40" ht="14.25">
      <c r="A410" s="67">
        <v>3002</v>
      </c>
      <c r="B410" s="73">
        <v>11</v>
      </c>
      <c r="C410" s="78" t="str">
        <f t="shared" si="386"/>
        <v>{10321,32},{23002,61}</v>
      </c>
      <c r="D410" s="78">
        <v>500000</v>
      </c>
      <c r="E410" s="79">
        <v>66</v>
      </c>
      <c r="F410" s="78" t="str">
        <f t="shared" si="387"/>
        <v>{1,5672},{2,783},{6,1086}</v>
      </c>
      <c r="G410" s="78">
        <f t="shared" si="403"/>
        <v>1</v>
      </c>
      <c r="H410" s="67" t="s">
        <v>338</v>
      </c>
      <c r="I410" s="37">
        <f t="array" ref="I410">INDEX([1]英雄界面!$I$4:$I$41,MATCH(A410,[1]英雄界面!$A$4:$A$41,0))</f>
        <v>55</v>
      </c>
      <c r="J410" s="37">
        <f t="shared" si="398"/>
        <v>3</v>
      </c>
      <c r="K410" s="37">
        <v>10321</v>
      </c>
      <c r="L410" s="37">
        <f t="array" ref="L410">INDEX([2]图纸掉落!$H$4:$H$38,MATCH(H410,[2]图纸掉落!$G$4:$G$38,0))</f>
        <v>23002</v>
      </c>
      <c r="M410" s="37">
        <f t="shared" si="411"/>
        <v>32</v>
      </c>
      <c r="N410" s="37">
        <f t="shared" si="408"/>
        <v>61</v>
      </c>
      <c r="O410" s="47">
        <f>INDEX([1]英雄界面!$J$4:$J$41,MATCH(A410,[1]英雄界面!$A$4:$A$41,0))/2</f>
        <v>2.5</v>
      </c>
      <c r="P410" s="37">
        <f t="shared" si="409"/>
        <v>1</v>
      </c>
      <c r="Q410" s="37">
        <f>INT(INDEX([1]等级属性!B$4:B$203,MATCH($AC410,[1]等级属性!$A$4:$A$203,0))*V410/10000)</f>
        <v>783</v>
      </c>
      <c r="R410" s="37">
        <f>INT(INDEX([1]等级属性!C$4:C$203,MATCH($AC410,[1]等级属性!$A$4:$A$203,0))*W410/10000)</f>
        <v>0</v>
      </c>
      <c r="S410" s="37">
        <f>INT(INDEX([1]等级属性!D$4:D$203,MATCH($AC410,[1]等级属性!$A$4:$A$203,0))*X410/10000)</f>
        <v>5672</v>
      </c>
      <c r="T410" s="37">
        <f>INT(INDEX([1]等级属性!E$4:E$203,MATCH($AC410,[1]等级属性!$A$4:$A$203,0))*Y410/10000)</f>
        <v>1086</v>
      </c>
      <c r="U410" s="37"/>
      <c r="V410" s="37">
        <f t="array" ref="V410">INDEX(单位特点规划!D$2:D$37,MATCH($A410,单位特点规划!$A$2:$A$37,0))</f>
        <v>12600</v>
      </c>
      <c r="W410" s="37">
        <f t="array" ref="W410">INDEX(单位特点规划!E$2:E$37,MATCH($A410,单位特点规划!$A$2:$A$37,0))</f>
        <v>0</v>
      </c>
      <c r="X410" s="37">
        <f t="array" ref="X410">INDEX(单位特点规划!F$2:F$37,MATCH($A410,单位特点规划!$A$2:$A$37,0))</f>
        <v>30400</v>
      </c>
      <c r="Y410" s="37">
        <f t="array" ref="Y410">INDEX(单位特点规划!G$2:G$37,MATCH($A410,单位特点规划!$A$2:$A$37,0))</f>
        <v>25200</v>
      </c>
      <c r="Z410" s="37"/>
      <c r="AA410" s="37">
        <f t="shared" si="405"/>
        <v>0.22727272727272699</v>
      </c>
      <c r="AB410" s="37">
        <f>INT(INDEX([3]进阶属性!$C$2:$C$19,MATCH(B410,[3]进阶属性!$A$2:$A$19,0))/2*AH410)</f>
        <v>10237</v>
      </c>
      <c r="AC410" s="37">
        <f t="shared" si="410"/>
        <v>70</v>
      </c>
      <c r="AD410" s="37">
        <f>INT((INDEX([3]标准单位!$J$2:$J$201,MATCH($AC410,[3]标准单位!$A$2:$A$201,0))*AE410)/(1-AE410))</f>
        <v>0</v>
      </c>
      <c r="AE410" s="37">
        <f t="shared" si="406"/>
        <v>0</v>
      </c>
      <c r="AF410" s="83">
        <f>AG410/AG$14</f>
        <v>0.68590850177867202</v>
      </c>
      <c r="AG410" s="37">
        <f t="shared" si="392"/>
        <v>473.77333333333303</v>
      </c>
      <c r="AH410" s="37">
        <f t="array" ref="AH410">INDEX([4]Sheet1!H$2:H$36,MATCH($H410,[4]Sheet1!$A$2:$A$36,0))</f>
        <v>5</v>
      </c>
      <c r="AI410">
        <f>INDEX([4]Sheet1!T$2:T$36,MATCH($H410,[4]Sheet1!$A$2:$A$36,0))</f>
        <v>0</v>
      </c>
      <c r="AJ410">
        <f>INDEX([4]Sheet1!U$2:U$36,MATCH($H410,[4]Sheet1!$A$2:$A$36,0))</f>
        <v>24</v>
      </c>
      <c r="AK410">
        <f>INDEX([4]Sheet1!V$2:V$36,MATCH($H410,[4]Sheet1!$A$2:$A$36,0))</f>
        <v>0</v>
      </c>
      <c r="AL410">
        <f>INDEX([4]Sheet1!W$2:W$36,MATCH($H410,[4]Sheet1!$A$2:$A$36,0))</f>
        <v>83.3333333333333</v>
      </c>
      <c r="AM410" s="2">
        <f>INDEX([4]Sheet1!N$2:N$36,MATCH($H410,[4]Sheet1!$A$2:$A$36,0))</f>
        <v>3000</v>
      </c>
      <c r="AN410" s="2" t="str">
        <f>INDEX([4]Sheet1!O$2:O$36,MATCH($H410,[4]Sheet1!$A$2:$A$36,0))</f>
        <v/>
      </c>
    </row>
    <row r="411" spans="1:40" ht="14.25">
      <c r="A411" s="67">
        <v>3002</v>
      </c>
      <c r="B411" s="73">
        <v>12</v>
      </c>
      <c r="C411" s="78" t="str">
        <f t="shared" si="386"/>
        <v>{10322,35},{23002,66}</v>
      </c>
      <c r="D411" s="78">
        <v>550000</v>
      </c>
      <c r="E411" s="79">
        <v>71</v>
      </c>
      <c r="F411" s="78" t="str">
        <f t="shared" si="387"/>
        <v>{1,6520},{2,900},{6,1247}</v>
      </c>
      <c r="G411" s="78">
        <f t="shared" si="403"/>
        <v>1</v>
      </c>
      <c r="H411" s="67" t="s">
        <v>338</v>
      </c>
      <c r="I411" s="37">
        <f t="array" ref="I411">INDEX([1]英雄界面!$I$4:$I$41,MATCH(A411,[1]英雄界面!$A$4:$A$41,0))</f>
        <v>55</v>
      </c>
      <c r="J411" s="37">
        <f t="shared" si="398"/>
        <v>3</v>
      </c>
      <c r="K411" s="37">
        <v>10322</v>
      </c>
      <c r="L411" s="37">
        <f t="array" ref="L411">INDEX([2]图纸掉落!$H$4:$H$38,MATCH(H411,[2]图纸掉落!$G$4:$G$38,0))</f>
        <v>23002</v>
      </c>
      <c r="M411" s="37">
        <f t="shared" si="411"/>
        <v>35</v>
      </c>
      <c r="N411" s="37">
        <f t="shared" si="408"/>
        <v>66</v>
      </c>
      <c r="O411" s="47">
        <f>INDEX([1]英雄界面!$J$4:$J$41,MATCH(A411,[1]英雄界面!$A$4:$A$41,0))/2</f>
        <v>2.5</v>
      </c>
      <c r="P411" s="37">
        <f t="shared" si="409"/>
        <v>1</v>
      </c>
      <c r="Q411" s="37">
        <f>INT(INDEX([1]等级属性!B$4:B$203,MATCH($AC411,[1]等级属性!$A$4:$A$203,0))*V411/10000)</f>
        <v>900</v>
      </c>
      <c r="R411" s="37">
        <f>INT(INDEX([1]等级属性!C$4:C$203,MATCH($AC411,[1]等级属性!$A$4:$A$203,0))*W411/10000)</f>
        <v>0</v>
      </c>
      <c r="S411" s="37">
        <f>INT(INDEX([1]等级属性!D$4:D$203,MATCH($AC411,[1]等级属性!$A$4:$A$203,0))*X411/10000)</f>
        <v>6520</v>
      </c>
      <c r="T411" s="37">
        <f>INT(INDEX([1]等级属性!E$4:E$203,MATCH($AC411,[1]等级属性!$A$4:$A$203,0))*Y411/10000)</f>
        <v>1247</v>
      </c>
      <c r="U411" s="37"/>
      <c r="V411" s="37">
        <f t="array" ref="V411">INDEX(单位特点规划!D$2:D$37,MATCH($A411,单位特点规划!$A$2:$A$37,0))</f>
        <v>12600</v>
      </c>
      <c r="W411" s="37">
        <f t="array" ref="W411">INDEX(单位特点规划!E$2:E$37,MATCH($A411,单位特点规划!$A$2:$A$37,0))</f>
        <v>0</v>
      </c>
      <c r="X411" s="37">
        <f t="array" ref="X411">INDEX(单位特点规划!F$2:F$37,MATCH($A411,单位特点规划!$A$2:$A$37,0))</f>
        <v>30400</v>
      </c>
      <c r="Y411" s="37">
        <f t="array" ref="Y411">INDEX(单位特点规划!G$2:G$37,MATCH($A411,单位特点规划!$A$2:$A$37,0))</f>
        <v>25200</v>
      </c>
      <c r="Z411" s="37"/>
      <c r="AA411" s="37">
        <f t="shared" ref="AA411" si="412">1/4.4</f>
        <v>0.22727272727272699</v>
      </c>
      <c r="AB411" s="37">
        <f>INT(INDEX([3]进阶属性!$C$2:$C$19,MATCH(B411,[3]进阶属性!$A$2:$A$19,0))/2*AH411)</f>
        <v>13305</v>
      </c>
      <c r="AC411" s="37">
        <f t="shared" si="410"/>
        <v>75</v>
      </c>
      <c r="AD411" s="37">
        <f>INT((INDEX([3]标准单位!$J$2:$J$201,MATCH($AC411,[3]标准单位!$A$2:$A$201,0))*AE411)/(1-AE411))</f>
        <v>0</v>
      </c>
      <c r="AE411" s="37">
        <f t="shared" si="406"/>
        <v>0</v>
      </c>
      <c r="AF411" s="83">
        <f>AG411/AG$15</f>
        <v>0.68595045288225098</v>
      </c>
      <c r="AG411" s="37">
        <f t="shared" si="392"/>
        <v>544.54666666666697</v>
      </c>
      <c r="AH411" s="37">
        <f t="array" ref="AH411">INDEX([4]Sheet1!H$2:H$36,MATCH($H411,[4]Sheet1!$A$2:$A$36,0))</f>
        <v>5</v>
      </c>
      <c r="AI411">
        <f>INDEX([4]Sheet1!T$2:T$36,MATCH($H411,[4]Sheet1!$A$2:$A$36,0))</f>
        <v>0</v>
      </c>
      <c r="AJ411">
        <f>INDEX([4]Sheet1!U$2:U$36,MATCH($H411,[4]Sheet1!$A$2:$A$36,0))</f>
        <v>24</v>
      </c>
      <c r="AK411">
        <f>INDEX([4]Sheet1!V$2:V$36,MATCH($H411,[4]Sheet1!$A$2:$A$36,0))</f>
        <v>0</v>
      </c>
      <c r="AL411">
        <f>INDEX([4]Sheet1!W$2:W$36,MATCH($H411,[4]Sheet1!$A$2:$A$36,0))</f>
        <v>83.3333333333333</v>
      </c>
      <c r="AM411" s="2">
        <f>INDEX([4]Sheet1!N$2:N$36,MATCH($H411,[4]Sheet1!$A$2:$A$36,0))</f>
        <v>3000</v>
      </c>
      <c r="AN411" s="2" t="str">
        <f>INDEX([4]Sheet1!O$2:O$36,MATCH($H411,[4]Sheet1!$A$2:$A$36,0))</f>
        <v/>
      </c>
    </row>
    <row r="412" spans="1:40" ht="14.25">
      <c r="A412" s="67">
        <v>3002</v>
      </c>
      <c r="B412" s="73">
        <v>13</v>
      </c>
      <c r="C412" s="78" t="str">
        <f t="shared" si="386"/>
        <v>{10323,37},{23002,70}</v>
      </c>
      <c r="D412" s="78">
        <v>600000</v>
      </c>
      <c r="E412" s="79">
        <v>76</v>
      </c>
      <c r="F412" s="78" t="str">
        <f t="shared" si="387"/>
        <v>{1,7368},{2,1018},{6,1411}</v>
      </c>
      <c r="G412" s="78">
        <f t="shared" si="403"/>
        <v>1</v>
      </c>
      <c r="H412" s="67" t="s">
        <v>338</v>
      </c>
      <c r="I412" s="37">
        <f t="array" ref="I412">INDEX([1]英雄界面!$I$4:$I$41,MATCH(A412,[1]英雄界面!$A$4:$A$41,0))</f>
        <v>55</v>
      </c>
      <c r="J412" s="37">
        <f t="shared" ref="J412:J421" si="413">3</f>
        <v>3</v>
      </c>
      <c r="K412" s="37">
        <v>10323</v>
      </c>
      <c r="L412" s="37">
        <f t="array" ref="L412">INDEX([2]图纸掉落!$H$4:$H$38,MATCH(H412,[2]图纸掉落!$G$4:$G$38,0))</f>
        <v>23002</v>
      </c>
      <c r="M412" s="37">
        <f t="shared" si="411"/>
        <v>37</v>
      </c>
      <c r="N412" s="37">
        <f t="shared" si="408"/>
        <v>70</v>
      </c>
      <c r="O412" s="47">
        <f>INDEX([1]英雄界面!$J$4:$J$41,MATCH(A412,[1]英雄界面!$A$4:$A$41,0))/2</f>
        <v>2.5</v>
      </c>
      <c r="P412" s="37">
        <f t="shared" si="409"/>
        <v>1</v>
      </c>
      <c r="Q412" s="37">
        <f>INT(INDEX([1]等级属性!B$4:B$203,MATCH($AC412,[1]等级属性!$A$4:$A$203,0))*V412/10000)</f>
        <v>1018</v>
      </c>
      <c r="R412" s="37">
        <f>INT(INDEX([1]等级属性!C$4:C$203,MATCH($AC412,[1]等级属性!$A$4:$A$203,0))*W412/10000)</f>
        <v>0</v>
      </c>
      <c r="S412" s="37">
        <f>INT(INDEX([1]等级属性!D$4:D$203,MATCH($AC412,[1]等级属性!$A$4:$A$203,0))*X412/10000)</f>
        <v>7368</v>
      </c>
      <c r="T412" s="37">
        <f>INT(INDEX([1]等级属性!E$4:E$203,MATCH($AC412,[1]等级属性!$A$4:$A$203,0))*Y412/10000)</f>
        <v>1411</v>
      </c>
      <c r="U412" s="37"/>
      <c r="V412" s="37">
        <f t="array" ref="V412">INDEX(单位特点规划!D$2:D$37,MATCH($A412,单位特点规划!$A$2:$A$37,0))</f>
        <v>12600</v>
      </c>
      <c r="W412" s="37">
        <f t="array" ref="W412">INDEX(单位特点规划!E$2:E$37,MATCH($A412,单位特点规划!$A$2:$A$37,0))</f>
        <v>0</v>
      </c>
      <c r="X412" s="37">
        <f t="array" ref="X412">INDEX(单位特点规划!F$2:F$37,MATCH($A412,单位特点规划!$A$2:$A$37,0))</f>
        <v>30400</v>
      </c>
      <c r="Y412" s="37">
        <f t="array" ref="Y412">INDEX(单位特点规划!G$2:G$37,MATCH($A412,单位特点规划!$A$2:$A$37,0))</f>
        <v>25200</v>
      </c>
      <c r="Z412" s="37"/>
      <c r="AA412" s="37">
        <f t="shared" ref="AA412:AA417" si="414">1/4.4</f>
        <v>0.22727272727272699</v>
      </c>
      <c r="AB412" s="37">
        <f>INT(INDEX([3]进阶属性!$C$2:$C$19,MATCH(B412,[3]进阶属性!$A$2:$A$19,0))/2*AH412)</f>
        <v>17295</v>
      </c>
      <c r="AC412" s="37">
        <f t="shared" si="410"/>
        <v>80</v>
      </c>
      <c r="AD412" s="37">
        <f>INT((INDEX([3]标准单位!$J$2:$J$201,MATCH($AC412,[3]标准单位!$A$2:$A$201,0))*AE412)/(1-AE412))</f>
        <v>0</v>
      </c>
      <c r="AE412" s="37">
        <f t="shared" si="406"/>
        <v>0</v>
      </c>
      <c r="AF412" s="83">
        <f>AG412/AG$16</f>
        <v>0.68587044190686397</v>
      </c>
      <c r="AG412" s="37">
        <f t="shared" si="392"/>
        <v>615.506666666667</v>
      </c>
      <c r="AH412" s="37">
        <f t="array" ref="AH412">INDEX([4]Sheet1!H$2:H$36,MATCH($H412,[4]Sheet1!$A$2:$A$36,0))</f>
        <v>5</v>
      </c>
      <c r="AI412">
        <f>INDEX([4]Sheet1!T$2:T$36,MATCH($H412,[4]Sheet1!$A$2:$A$36,0))</f>
        <v>0</v>
      </c>
      <c r="AJ412">
        <f>INDEX([4]Sheet1!U$2:U$36,MATCH($H412,[4]Sheet1!$A$2:$A$36,0))</f>
        <v>24</v>
      </c>
      <c r="AK412">
        <f>INDEX([4]Sheet1!V$2:V$36,MATCH($H412,[4]Sheet1!$A$2:$A$36,0))</f>
        <v>0</v>
      </c>
      <c r="AL412">
        <f>INDEX([4]Sheet1!W$2:W$36,MATCH($H412,[4]Sheet1!$A$2:$A$36,0))</f>
        <v>83.3333333333333</v>
      </c>
      <c r="AM412" s="2">
        <f>INDEX([4]Sheet1!N$2:N$36,MATCH($H412,[4]Sheet1!$A$2:$A$36,0))</f>
        <v>3000</v>
      </c>
      <c r="AN412" s="2" t="str">
        <f>INDEX([4]Sheet1!O$2:O$36,MATCH($H412,[4]Sheet1!$A$2:$A$36,0))</f>
        <v/>
      </c>
    </row>
    <row r="413" spans="1:40" ht="14.25">
      <c r="A413" s="67">
        <v>3002</v>
      </c>
      <c r="B413" s="73">
        <v>14</v>
      </c>
      <c r="C413" s="78" t="str">
        <f t="shared" si="386"/>
        <v>{10324,40},{23002,91}</v>
      </c>
      <c r="D413" s="78">
        <v>650000</v>
      </c>
      <c r="E413" s="79">
        <v>81</v>
      </c>
      <c r="F413" s="78" t="str">
        <f t="shared" si="387"/>
        <v>{1,8472},{2,1170},{6,1620}</v>
      </c>
      <c r="G413" s="78">
        <f t="shared" si="403"/>
        <v>1</v>
      </c>
      <c r="H413" s="67" t="s">
        <v>338</v>
      </c>
      <c r="I413" s="37">
        <f t="array" ref="I413">INDEX([1]英雄界面!$I$4:$I$41,MATCH(A413,[1]英雄界面!$A$4:$A$41,0))</f>
        <v>55</v>
      </c>
      <c r="J413" s="37">
        <f t="shared" si="413"/>
        <v>3</v>
      </c>
      <c r="K413" s="37">
        <v>10324</v>
      </c>
      <c r="L413" s="37">
        <f t="array" ref="L413">INDEX([2]图纸掉落!$H$4:$H$38,MATCH(H413,[2]图纸掉落!$G$4:$G$38,0))</f>
        <v>23002</v>
      </c>
      <c r="M413" s="37">
        <f t="shared" si="411"/>
        <v>40</v>
      </c>
      <c r="N413" s="37">
        <f t="shared" si="408"/>
        <v>91</v>
      </c>
      <c r="O413" s="47">
        <f>INDEX([1]英雄界面!$J$4:$J$41,MATCH(A413,[1]英雄界面!$A$4:$A$41,0))/2</f>
        <v>2.5</v>
      </c>
      <c r="P413" s="37">
        <f t="shared" si="409"/>
        <v>1</v>
      </c>
      <c r="Q413" s="37">
        <f>INT(INDEX([1]等级属性!B$4:B$203,MATCH($AC413,[1]等级属性!$A$4:$A$203,0))*V413/10000)</f>
        <v>1170</v>
      </c>
      <c r="R413" s="37">
        <f>INT(INDEX([1]等级属性!C$4:C$203,MATCH($AC413,[1]等级属性!$A$4:$A$203,0))*W413/10000)</f>
        <v>0</v>
      </c>
      <c r="S413" s="37">
        <f>INT(INDEX([1]等级属性!D$4:D$203,MATCH($AC413,[1]等级属性!$A$4:$A$203,0))*X413/10000)</f>
        <v>8472</v>
      </c>
      <c r="T413" s="37">
        <f>INT(INDEX([1]等级属性!E$4:E$203,MATCH($AC413,[1]等级属性!$A$4:$A$203,0))*Y413/10000)</f>
        <v>1620</v>
      </c>
      <c r="U413" s="37"/>
      <c r="V413" s="37">
        <f t="array" ref="V413">INDEX(单位特点规划!D$2:D$37,MATCH($A413,单位特点规划!$A$2:$A$37,0))</f>
        <v>12600</v>
      </c>
      <c r="W413" s="37">
        <f t="array" ref="W413">INDEX(单位特点规划!E$2:E$37,MATCH($A413,单位特点规划!$A$2:$A$37,0))</f>
        <v>0</v>
      </c>
      <c r="X413" s="37">
        <f t="array" ref="X413">INDEX(单位特点规划!F$2:F$37,MATCH($A413,单位特点规划!$A$2:$A$37,0))</f>
        <v>30400</v>
      </c>
      <c r="Y413" s="37">
        <f t="array" ref="Y413">INDEX(单位特点规划!G$2:G$37,MATCH($A413,单位特点规划!$A$2:$A$37,0))</f>
        <v>25200</v>
      </c>
      <c r="Z413" s="37"/>
      <c r="AA413" s="37">
        <f t="shared" si="414"/>
        <v>0.22727272727272699</v>
      </c>
      <c r="AB413" s="37">
        <f>INT(INDEX([3]进阶属性!$C$2:$C$19,MATCH(B413,[3]进阶属性!$A$2:$A$19,0))/2*AH413)</f>
        <v>22477</v>
      </c>
      <c r="AC413" s="37">
        <f t="shared" si="410"/>
        <v>85</v>
      </c>
      <c r="AD413" s="37">
        <f>INT((INDEX([3]标准单位!$J$2:$J$201,MATCH($AC413,[3]标准单位!$A$2:$A$201,0))*AE413)/(1-AE413))</f>
        <v>0</v>
      </c>
      <c r="AE413" s="37">
        <f t="shared" si="406"/>
        <v>0</v>
      </c>
      <c r="AF413" s="83">
        <f>AG413/AG$17</f>
        <v>0.685899447942246</v>
      </c>
      <c r="AG413" s="37">
        <f t="shared" si="392"/>
        <v>707.6</v>
      </c>
      <c r="AH413" s="37">
        <f t="array" ref="AH413">INDEX([4]Sheet1!H$2:H$36,MATCH($H413,[4]Sheet1!$A$2:$A$36,0))</f>
        <v>5</v>
      </c>
      <c r="AI413">
        <f>INDEX([4]Sheet1!T$2:T$36,MATCH($H413,[4]Sheet1!$A$2:$A$36,0))</f>
        <v>0</v>
      </c>
      <c r="AJ413">
        <f>INDEX([4]Sheet1!U$2:U$36,MATCH($H413,[4]Sheet1!$A$2:$A$36,0))</f>
        <v>24</v>
      </c>
      <c r="AK413">
        <f>INDEX([4]Sheet1!V$2:V$36,MATCH($H413,[4]Sheet1!$A$2:$A$36,0))</f>
        <v>0</v>
      </c>
      <c r="AL413">
        <f>INDEX([4]Sheet1!W$2:W$36,MATCH($H413,[4]Sheet1!$A$2:$A$36,0))</f>
        <v>83.3333333333333</v>
      </c>
      <c r="AM413" s="2">
        <f>INDEX([4]Sheet1!N$2:N$36,MATCH($H413,[4]Sheet1!$A$2:$A$36,0))</f>
        <v>3000</v>
      </c>
      <c r="AN413" s="2" t="str">
        <f>INDEX([4]Sheet1!O$2:O$36,MATCH($H413,[4]Sheet1!$A$2:$A$36,0))</f>
        <v/>
      </c>
    </row>
    <row r="414" spans="1:40" ht="14.25">
      <c r="A414" s="67">
        <v>3002</v>
      </c>
      <c r="B414" s="73">
        <v>15</v>
      </c>
      <c r="C414" s="78" t="str">
        <f t="shared" si="386"/>
        <v>{10325,42},{23002,95}</v>
      </c>
      <c r="D414" s="78">
        <v>700000</v>
      </c>
      <c r="E414" s="79">
        <v>86</v>
      </c>
      <c r="F414" s="78" t="str">
        <f t="shared" si="387"/>
        <v>{1,9576},{2,1323},{6,1837}</v>
      </c>
      <c r="G414" s="78">
        <f t="shared" si="403"/>
        <v>1</v>
      </c>
      <c r="H414" s="67" t="s">
        <v>338</v>
      </c>
      <c r="I414" s="37">
        <f t="array" ref="I414">INDEX([1]英雄界面!$I$4:$I$41,MATCH(A414,[1]英雄界面!$A$4:$A$41,0))</f>
        <v>55</v>
      </c>
      <c r="J414" s="37">
        <f t="shared" si="413"/>
        <v>3</v>
      </c>
      <c r="K414" s="37">
        <v>10325</v>
      </c>
      <c r="L414" s="37">
        <f t="array" ref="L414">INDEX([2]图纸掉落!$H$4:$H$38,MATCH(H414,[2]图纸掉落!$G$4:$G$38,0))</f>
        <v>23002</v>
      </c>
      <c r="M414" s="37">
        <f t="shared" si="411"/>
        <v>42</v>
      </c>
      <c r="N414" s="37">
        <f t="shared" si="408"/>
        <v>95</v>
      </c>
      <c r="O414" s="47">
        <f>INDEX([1]英雄界面!$J$4:$J$41,MATCH(A414,[1]英雄界面!$A$4:$A$41,0))/2</f>
        <v>2.5</v>
      </c>
      <c r="P414" s="37">
        <f t="shared" si="409"/>
        <v>1</v>
      </c>
      <c r="Q414" s="37">
        <f>INT(INDEX([1]等级属性!B$4:B$203,MATCH($AC414,[1]等级属性!$A$4:$A$203,0))*V414/10000)</f>
        <v>1323</v>
      </c>
      <c r="R414" s="37">
        <f>INT(INDEX([1]等级属性!C$4:C$203,MATCH($AC414,[1]等级属性!$A$4:$A$203,0))*W414/10000)</f>
        <v>0</v>
      </c>
      <c r="S414" s="37">
        <f>INT(INDEX([1]等级属性!D$4:D$203,MATCH($AC414,[1]等级属性!$A$4:$A$203,0))*X414/10000)</f>
        <v>9576</v>
      </c>
      <c r="T414" s="37">
        <f>INT(INDEX([1]等级属性!E$4:E$203,MATCH($AC414,[1]等级属性!$A$4:$A$203,0))*Y414/10000)</f>
        <v>1837</v>
      </c>
      <c r="U414" s="37"/>
      <c r="V414" s="37">
        <f t="array" ref="V414">INDEX(单位特点规划!D$2:D$37,MATCH($A414,单位特点规划!$A$2:$A$37,0))</f>
        <v>12600</v>
      </c>
      <c r="W414" s="37">
        <f t="array" ref="W414">INDEX(单位特点规划!E$2:E$37,MATCH($A414,单位特点规划!$A$2:$A$37,0))</f>
        <v>0</v>
      </c>
      <c r="X414" s="37">
        <f t="array" ref="X414">INDEX(单位特点规划!F$2:F$37,MATCH($A414,单位特点规划!$A$2:$A$37,0))</f>
        <v>30400</v>
      </c>
      <c r="Y414" s="37">
        <f t="array" ref="Y414">INDEX(单位特点规划!G$2:G$37,MATCH($A414,单位特点规划!$A$2:$A$37,0))</f>
        <v>25200</v>
      </c>
      <c r="Z414" s="37"/>
      <c r="AA414" s="37">
        <f t="shared" si="414"/>
        <v>0.22727272727272699</v>
      </c>
      <c r="AB414" s="37">
        <f>INT(INDEX([3]进阶属性!$C$2:$C$19,MATCH(B414,[3]进阶属性!$A$2:$A$19,0))/2*AH414)</f>
        <v>29220</v>
      </c>
      <c r="AC414" s="37">
        <f t="shared" si="410"/>
        <v>90</v>
      </c>
      <c r="AD414" s="37">
        <f>INT((INDEX([3]标准单位!$J$2:$J$201,MATCH($AC414,[3]标准单位!$A$2:$A$201,0))*AE414)/(1-AE414))</f>
        <v>0</v>
      </c>
      <c r="AE414" s="37">
        <f t="shared" si="406"/>
        <v>0</v>
      </c>
      <c r="AF414" s="83">
        <f>AG414/AG$18</f>
        <v>0.68590044007544204</v>
      </c>
      <c r="AG414" s="37">
        <f t="shared" si="392"/>
        <v>800.08</v>
      </c>
      <c r="AH414" s="37">
        <f t="array" ref="AH414">INDEX([4]Sheet1!H$2:H$36,MATCH($H414,[4]Sheet1!$A$2:$A$36,0))</f>
        <v>5</v>
      </c>
      <c r="AI414">
        <f>INDEX([4]Sheet1!T$2:T$36,MATCH($H414,[4]Sheet1!$A$2:$A$36,0))</f>
        <v>0</v>
      </c>
      <c r="AJ414">
        <f>INDEX([4]Sheet1!U$2:U$36,MATCH($H414,[4]Sheet1!$A$2:$A$36,0))</f>
        <v>24</v>
      </c>
      <c r="AK414">
        <f>INDEX([4]Sheet1!V$2:V$36,MATCH($H414,[4]Sheet1!$A$2:$A$36,0))</f>
        <v>0</v>
      </c>
      <c r="AL414">
        <f>INDEX([4]Sheet1!W$2:W$36,MATCH($H414,[4]Sheet1!$A$2:$A$36,0))</f>
        <v>83.3333333333333</v>
      </c>
      <c r="AM414" s="2">
        <f>INDEX([4]Sheet1!N$2:N$36,MATCH($H414,[4]Sheet1!$A$2:$A$36,0))</f>
        <v>3000</v>
      </c>
      <c r="AN414" s="2" t="str">
        <f>INDEX([4]Sheet1!O$2:O$36,MATCH($H414,[4]Sheet1!$A$2:$A$36,0))</f>
        <v/>
      </c>
    </row>
    <row r="415" spans="1:40" ht="14.25">
      <c r="A415" s="67">
        <v>3002</v>
      </c>
      <c r="B415" s="73">
        <v>16</v>
      </c>
      <c r="C415" s="78" t="str">
        <f t="shared" si="386"/>
        <v>{10326,45},{23002,101}</v>
      </c>
      <c r="D415" s="78">
        <v>750000</v>
      </c>
      <c r="E415" s="79">
        <v>91</v>
      </c>
      <c r="F415" s="78" t="str">
        <f t="shared" si="387"/>
        <v>{1,11007},{2,1520},{6,2109}</v>
      </c>
      <c r="G415" s="78">
        <f t="shared" ref="G415:G424" si="415">1</f>
        <v>1</v>
      </c>
      <c r="H415" s="67" t="s">
        <v>338</v>
      </c>
      <c r="I415" s="37">
        <f t="array" ref="I415">INDEX([1]英雄界面!$I$4:$I$41,MATCH(A415,[1]英雄界面!$A$4:$A$41,0))</f>
        <v>55</v>
      </c>
      <c r="J415" s="37">
        <f t="shared" si="413"/>
        <v>3</v>
      </c>
      <c r="K415" s="37">
        <v>10326</v>
      </c>
      <c r="L415" s="37">
        <f t="array" ref="L415">INDEX([2]图纸掉落!$H$4:$H$38,MATCH(H415,[2]图纸掉落!$G$4:$G$38,0))</f>
        <v>23002</v>
      </c>
      <c r="M415" s="37">
        <f t="shared" si="411"/>
        <v>45</v>
      </c>
      <c r="N415" s="37">
        <f t="shared" si="408"/>
        <v>101</v>
      </c>
      <c r="O415" s="47">
        <f>INDEX([1]英雄界面!$J$4:$J$41,MATCH(A415,[1]英雄界面!$A$4:$A$41,0))/2</f>
        <v>2.5</v>
      </c>
      <c r="P415" s="37">
        <f t="shared" si="409"/>
        <v>1</v>
      </c>
      <c r="Q415" s="37">
        <f>INT(INDEX([1]等级属性!B$4:B$203,MATCH($AC415,[1]等级属性!$A$4:$A$203,0))*V415/10000)</f>
        <v>1520</v>
      </c>
      <c r="R415" s="37">
        <f>INT(INDEX([1]等级属性!C$4:C$203,MATCH($AC415,[1]等级属性!$A$4:$A$203,0))*W415/10000)</f>
        <v>0</v>
      </c>
      <c r="S415" s="37">
        <f>INT(INDEX([1]等级属性!D$4:D$203,MATCH($AC415,[1]等级属性!$A$4:$A$203,0))*X415/10000)</f>
        <v>11007</v>
      </c>
      <c r="T415" s="37">
        <f>INT(INDEX([1]等级属性!E$4:E$203,MATCH($AC415,[1]等级属性!$A$4:$A$203,0))*Y415/10000)</f>
        <v>2109</v>
      </c>
      <c r="U415" s="37"/>
      <c r="V415" s="37">
        <f t="array" ref="V415">INDEX(单位特点规划!D$2:D$37,MATCH($A415,单位特点规划!$A$2:$A$37,0))</f>
        <v>12600</v>
      </c>
      <c r="W415" s="37">
        <f t="array" ref="W415">INDEX(单位特点规划!E$2:E$37,MATCH($A415,单位特点规划!$A$2:$A$37,0))</f>
        <v>0</v>
      </c>
      <c r="X415" s="37">
        <f t="array" ref="X415">INDEX(单位特点规划!F$2:F$37,MATCH($A415,单位特点规划!$A$2:$A$37,0))</f>
        <v>30400</v>
      </c>
      <c r="Y415" s="37">
        <f t="array" ref="Y415">INDEX(单位特点规划!G$2:G$37,MATCH($A415,单位特点规划!$A$2:$A$37,0))</f>
        <v>25200</v>
      </c>
      <c r="Z415" s="37"/>
      <c r="AA415" s="37">
        <f t="shared" si="414"/>
        <v>0.22727272727272699</v>
      </c>
      <c r="AB415" s="37">
        <f>INT(INDEX([3]进阶属性!$C$2:$C$19,MATCH(B415,[3]进阶属性!$A$2:$A$19,0))/2*AH415)</f>
        <v>37980</v>
      </c>
      <c r="AC415" s="37">
        <f t="shared" si="410"/>
        <v>95</v>
      </c>
      <c r="AD415" s="37">
        <f>INT((INDEX([3]标准单位!$J$2:$J$201,MATCH($AC415,[3]标准单位!$A$2:$A$201,0))*AE415)/(1-AE415))</f>
        <v>0</v>
      </c>
      <c r="AE415" s="37">
        <f t="shared" ref="AE415:AE424" si="416">0</f>
        <v>0</v>
      </c>
      <c r="AF415" s="83">
        <f>AG415/AG$19</f>
        <v>0.68588925238790499</v>
      </c>
      <c r="AG415" s="37">
        <f t="shared" si="392"/>
        <v>919.493333333333</v>
      </c>
      <c r="AH415" s="37">
        <f t="array" ref="AH415">INDEX([4]Sheet1!H$2:H$36,MATCH($H415,[4]Sheet1!$A$2:$A$36,0))</f>
        <v>5</v>
      </c>
      <c r="AI415">
        <f>INDEX([4]Sheet1!T$2:T$36,MATCH($H415,[4]Sheet1!$A$2:$A$36,0))</f>
        <v>0</v>
      </c>
      <c r="AJ415">
        <f>INDEX([4]Sheet1!U$2:U$36,MATCH($H415,[4]Sheet1!$A$2:$A$36,0))</f>
        <v>24</v>
      </c>
      <c r="AK415">
        <f>INDEX([4]Sheet1!V$2:V$36,MATCH($H415,[4]Sheet1!$A$2:$A$36,0))</f>
        <v>0</v>
      </c>
      <c r="AL415">
        <f>INDEX([4]Sheet1!W$2:W$36,MATCH($H415,[4]Sheet1!$A$2:$A$36,0))</f>
        <v>83.3333333333333</v>
      </c>
      <c r="AM415" s="2">
        <f>INDEX([4]Sheet1!N$2:N$36,MATCH($H415,[4]Sheet1!$A$2:$A$36,0))</f>
        <v>3000</v>
      </c>
      <c r="AN415" s="2" t="str">
        <f>INDEX([4]Sheet1!O$2:O$36,MATCH($H415,[4]Sheet1!$A$2:$A$36,0))</f>
        <v/>
      </c>
    </row>
    <row r="416" spans="1:40" ht="14.25">
      <c r="A416" s="67">
        <v>3002</v>
      </c>
      <c r="B416" s="73">
        <v>17</v>
      </c>
      <c r="C416" s="78" t="str">
        <f t="shared" si="386"/>
        <v>{10327,47},{23002,105}</v>
      </c>
      <c r="D416" s="78">
        <v>800000</v>
      </c>
      <c r="E416" s="79">
        <v>96</v>
      </c>
      <c r="F416" s="78" t="str">
        <f t="shared" si="387"/>
        <v>{1,11582},{2,1600},{6,2220}</v>
      </c>
      <c r="G416" s="78">
        <f t="shared" si="415"/>
        <v>1</v>
      </c>
      <c r="H416" s="67" t="s">
        <v>338</v>
      </c>
      <c r="I416" s="37">
        <f t="array" ref="I416">INDEX([1]英雄界面!$I$4:$I$41,MATCH(A416,[1]英雄界面!$A$4:$A$41,0))</f>
        <v>55</v>
      </c>
      <c r="J416" s="37">
        <f t="shared" si="413"/>
        <v>3</v>
      </c>
      <c r="K416" s="37">
        <v>10327</v>
      </c>
      <c r="L416" s="37">
        <f t="array" ref="L416">INDEX([2]图纸掉落!$H$4:$H$38,MATCH(H416,[2]图纸掉落!$G$4:$G$38,0))</f>
        <v>23002</v>
      </c>
      <c r="M416" s="37">
        <f t="shared" si="411"/>
        <v>47</v>
      </c>
      <c r="N416" s="37">
        <f t="shared" si="408"/>
        <v>105</v>
      </c>
      <c r="O416" s="47">
        <f>INDEX([1]英雄界面!$J$4:$J$41,MATCH(A416,[1]英雄界面!$A$4:$A$41,0))/2</f>
        <v>2.5</v>
      </c>
      <c r="P416" s="37">
        <f t="shared" si="409"/>
        <v>1</v>
      </c>
      <c r="Q416" s="37">
        <f>INT(INDEX([1]等级属性!B$4:B$203,MATCH($AC416,[1]等级属性!$A$4:$A$203,0))*V416/10000)</f>
        <v>1600</v>
      </c>
      <c r="R416" s="37">
        <f>INT(INDEX([1]等级属性!C$4:C$203,MATCH($AC416,[1]等级属性!$A$4:$A$203,0))*W416/10000)</f>
        <v>0</v>
      </c>
      <c r="S416" s="37">
        <f>INT(INDEX([1]等级属性!D$4:D$203,MATCH($AC416,[1]等级属性!$A$4:$A$203,0))*X416/10000)</f>
        <v>11582</v>
      </c>
      <c r="T416" s="37">
        <f>INT(INDEX([1]等级属性!E$4:E$203,MATCH($AC416,[1]等级属性!$A$4:$A$203,0))*Y416/10000)</f>
        <v>2220</v>
      </c>
      <c r="U416" s="37"/>
      <c r="V416" s="37">
        <f t="array" ref="V416">INDEX(单位特点规划!D$2:D$37,MATCH($A416,单位特点规划!$A$2:$A$37,0))</f>
        <v>12600</v>
      </c>
      <c r="W416" s="37">
        <f t="array" ref="W416">INDEX(单位特点规划!E$2:E$37,MATCH($A416,单位特点规划!$A$2:$A$37,0))</f>
        <v>0</v>
      </c>
      <c r="X416" s="37">
        <f t="array" ref="X416">INDEX(单位特点规划!F$2:F$37,MATCH($A416,单位特点规划!$A$2:$A$37,0))</f>
        <v>30400</v>
      </c>
      <c r="Y416" s="37">
        <f t="array" ref="Y416">INDEX(单位特点规划!G$2:G$37,MATCH($A416,单位特点规划!$A$2:$A$37,0))</f>
        <v>25200</v>
      </c>
      <c r="Z416" s="37"/>
      <c r="AA416" s="37">
        <f t="shared" si="414"/>
        <v>0.22727272727272699</v>
      </c>
      <c r="AB416" s="37">
        <f>INT(INDEX([3]进阶属性!$C$2:$C$19,MATCH(B416,[3]进阶属性!$A$2:$A$19,0))/2*AH416)</f>
        <v>49372</v>
      </c>
      <c r="AC416" s="37">
        <f t="shared" si="410"/>
        <v>97</v>
      </c>
      <c r="AD416" s="37">
        <f>INT((INDEX([3]标准单位!$J$2:$J$201,MATCH($AC416,[3]标准单位!$A$2:$A$201,0))*AE416)/(1-AE416))</f>
        <v>0</v>
      </c>
      <c r="AE416" s="37">
        <f t="shared" si="416"/>
        <v>0</v>
      </c>
      <c r="AF416" s="83">
        <f>AG416/AG$20</f>
        <v>0.63815634510114305</v>
      </c>
      <c r="AG416" s="37">
        <f t="shared" si="392"/>
        <v>967.6</v>
      </c>
      <c r="AH416" s="37">
        <f t="array" ref="AH416">INDEX([4]Sheet1!H$2:H$36,MATCH($H416,[4]Sheet1!$A$2:$A$36,0))</f>
        <v>5</v>
      </c>
      <c r="AI416">
        <f>INDEX([4]Sheet1!T$2:T$36,MATCH($H416,[4]Sheet1!$A$2:$A$36,0))</f>
        <v>0</v>
      </c>
      <c r="AJ416">
        <f>INDEX([4]Sheet1!U$2:U$36,MATCH($H416,[4]Sheet1!$A$2:$A$36,0))</f>
        <v>24</v>
      </c>
      <c r="AK416">
        <f>INDEX([4]Sheet1!V$2:V$36,MATCH($H416,[4]Sheet1!$A$2:$A$36,0))</f>
        <v>0</v>
      </c>
      <c r="AL416">
        <f>INDEX([4]Sheet1!W$2:W$36,MATCH($H416,[4]Sheet1!$A$2:$A$36,0))</f>
        <v>83.3333333333333</v>
      </c>
      <c r="AM416" s="2">
        <f>INDEX([4]Sheet1!N$2:N$36,MATCH($H416,[4]Sheet1!$A$2:$A$36,0))</f>
        <v>3000</v>
      </c>
      <c r="AN416" s="2" t="str">
        <f>INDEX([4]Sheet1!O$2:O$36,MATCH($H416,[4]Sheet1!$A$2:$A$36,0))</f>
        <v/>
      </c>
    </row>
    <row r="417" spans="1:40" ht="14.25">
      <c r="A417" s="67">
        <v>3002</v>
      </c>
      <c r="B417" s="73">
        <v>18</v>
      </c>
      <c r="C417" s="78" t="str">
        <f t="shared" si="386"/>
        <v>{10328,50},{23002,112}</v>
      </c>
      <c r="D417" s="78">
        <v>800000</v>
      </c>
      <c r="E417" s="79">
        <v>101</v>
      </c>
      <c r="F417" s="78" t="str">
        <f t="shared" si="387"/>
        <v>{1,12448},{2,1719},{6,2386}</v>
      </c>
      <c r="G417" s="78">
        <f t="shared" si="415"/>
        <v>1</v>
      </c>
      <c r="H417" s="67" t="s">
        <v>338</v>
      </c>
      <c r="I417" s="37">
        <f t="array" ref="I417">INDEX([1]英雄界面!$I$4:$I$41,MATCH(A417,[1]英雄界面!$A$4:$A$41,0))</f>
        <v>55</v>
      </c>
      <c r="J417" s="37">
        <f t="shared" si="413"/>
        <v>3</v>
      </c>
      <c r="K417" s="37">
        <v>10328</v>
      </c>
      <c r="L417" s="37">
        <f t="array" ref="L417">INDEX([2]图纸掉落!$H$4:$H$38,MATCH(H417,[2]图纸掉落!$G$4:$G$38,0))</f>
        <v>23002</v>
      </c>
      <c r="M417" s="37">
        <f t="shared" si="411"/>
        <v>50</v>
      </c>
      <c r="N417" s="37">
        <f t="shared" si="408"/>
        <v>112</v>
      </c>
      <c r="O417" s="47">
        <f>INDEX([1]英雄界面!$J$4:$J$41,MATCH(A417,[1]英雄界面!$A$4:$A$41,0))/2</f>
        <v>2.5</v>
      </c>
      <c r="P417" s="37">
        <f t="shared" si="409"/>
        <v>1</v>
      </c>
      <c r="Q417" s="37">
        <f>INT(INDEX([1]等级属性!B$4:B$203,MATCH($AC417,[1]等级属性!$A$4:$A$203,0))*V417/10000)</f>
        <v>1719</v>
      </c>
      <c r="R417" s="37">
        <f>INT(INDEX([1]等级属性!C$4:C$203,MATCH($AC417,[1]等级属性!$A$4:$A$203,0))*W417/10000)</f>
        <v>0</v>
      </c>
      <c r="S417" s="37">
        <f>INT(INDEX([1]等级属性!D$4:D$203,MATCH($AC417,[1]等级属性!$A$4:$A$203,0))*X417/10000)</f>
        <v>12448</v>
      </c>
      <c r="T417" s="37">
        <f>INT(INDEX([1]等级属性!E$4:E$203,MATCH($AC417,[1]等级属性!$A$4:$A$203,0))*Y417/10000)</f>
        <v>2386</v>
      </c>
      <c r="U417" s="37"/>
      <c r="V417" s="37">
        <f t="array" ref="V417">INDEX(单位特点规划!D$2:D$37,MATCH($A417,单位特点规划!$A$2:$A$37,0))</f>
        <v>12600</v>
      </c>
      <c r="W417" s="37">
        <f t="array" ref="W417">INDEX(单位特点规划!E$2:E$37,MATCH($A417,单位特点规划!$A$2:$A$37,0))</f>
        <v>0</v>
      </c>
      <c r="X417" s="37">
        <f t="array" ref="X417">INDEX(单位特点规划!F$2:F$37,MATCH($A417,单位特点规划!$A$2:$A$37,0))</f>
        <v>30400</v>
      </c>
      <c r="Y417" s="37">
        <f t="array" ref="Y417">INDEX(单位特点规划!G$2:G$37,MATCH($A417,单位特点规划!$A$2:$A$37,0))</f>
        <v>25200</v>
      </c>
      <c r="Z417" s="37"/>
      <c r="AA417" s="37">
        <f t="shared" si="414"/>
        <v>0.22727272727272699</v>
      </c>
      <c r="AB417" s="37">
        <f>INT(INDEX([3]进阶属性!$C$2:$C$19,MATCH(B417,[3]进阶属性!$A$2:$A$19,0))/2*AH417)</f>
        <v>64177</v>
      </c>
      <c r="AC417" s="37">
        <f t="shared" si="410"/>
        <v>100</v>
      </c>
      <c r="AD417" s="37">
        <f>INT((INDEX([3]标准单位!$J$2:$J$201,MATCH($AC417,[3]标准单位!$A$2:$A$201,0))*AE417)/(1-AE417))</f>
        <v>0</v>
      </c>
      <c r="AE417" s="37">
        <f t="shared" si="416"/>
        <v>0</v>
      </c>
      <c r="AF417" s="83">
        <f>AG417/AG$21</f>
        <v>0.596653087765601</v>
      </c>
      <c r="AG417" s="37">
        <f t="shared" si="392"/>
        <v>1039.9066666666699</v>
      </c>
      <c r="AH417" s="37">
        <f t="array" ref="AH417">INDEX([4]Sheet1!H$2:H$36,MATCH($H417,[4]Sheet1!$A$2:$A$36,0))</f>
        <v>5</v>
      </c>
      <c r="AI417">
        <f>INDEX([4]Sheet1!T$2:T$36,MATCH($H417,[4]Sheet1!$A$2:$A$36,0))</f>
        <v>0</v>
      </c>
      <c r="AJ417">
        <f>INDEX([4]Sheet1!U$2:U$36,MATCH($H417,[4]Sheet1!$A$2:$A$36,0))</f>
        <v>24</v>
      </c>
      <c r="AK417">
        <f>INDEX([4]Sheet1!V$2:V$36,MATCH($H417,[4]Sheet1!$A$2:$A$36,0))</f>
        <v>0</v>
      </c>
      <c r="AL417">
        <f>INDEX([4]Sheet1!W$2:W$36,MATCH($H417,[4]Sheet1!$A$2:$A$36,0))</f>
        <v>83.3333333333333</v>
      </c>
      <c r="AM417" s="2">
        <f>INDEX([4]Sheet1!N$2:N$36,MATCH($H417,[4]Sheet1!$A$2:$A$36,0))</f>
        <v>3000</v>
      </c>
      <c r="AN417" s="2" t="str">
        <f>INDEX([4]Sheet1!O$2:O$36,MATCH($H417,[4]Sheet1!$A$2:$A$36,0))</f>
        <v/>
      </c>
    </row>
    <row r="418" spans="1:40" ht="14.25">
      <c r="A418" s="11">
        <v>3003</v>
      </c>
      <c r="B418" s="78">
        <v>1</v>
      </c>
      <c r="C418" s="78" t="str">
        <f t="shared" si="386"/>
        <v>{10311,1},{23003,2}</v>
      </c>
      <c r="D418" s="78">
        <v>1000</v>
      </c>
      <c r="E418" s="79">
        <v>11</v>
      </c>
      <c r="F418" s="78" t="str">
        <f t="shared" si="387"/>
        <v>{1,424},{2,115},{3,148},{6,75}</v>
      </c>
      <c r="G418" s="78">
        <f t="shared" si="415"/>
        <v>1</v>
      </c>
      <c r="H418" s="11" t="s">
        <v>348</v>
      </c>
      <c r="I418" s="37">
        <f t="array" ref="I418">INDEX([1]英雄界面!$I$4:$I$41,MATCH(A418,[1]英雄界面!$A$4:$A$41,0))</f>
        <v>1</v>
      </c>
      <c r="J418" s="37">
        <f t="shared" si="413"/>
        <v>3</v>
      </c>
      <c r="K418" s="37">
        <v>10311</v>
      </c>
      <c r="L418" s="37">
        <f t="array" ref="L418">INDEX([2]图纸掉落!$H$4:$H$38,MATCH(H418,[2]图纸掉落!$G$4:$G$38,0))</f>
        <v>23003</v>
      </c>
      <c r="M418" s="37">
        <f t="shared" si="411"/>
        <v>1</v>
      </c>
      <c r="N418" s="37">
        <f t="shared" si="408"/>
        <v>2</v>
      </c>
      <c r="O418" s="47">
        <f>INDEX([1]英雄界面!$J$4:$J$41,MATCH(A418,[1]英雄界面!$A$4:$A$41,0))/2</f>
        <v>1</v>
      </c>
      <c r="P418" s="37">
        <f t="shared" si="409"/>
        <v>1.6</v>
      </c>
      <c r="Q418" s="37">
        <f>INT(INDEX([1]等级属性!B$4:B$203,MATCH($AC418,[1]等级属性!$A$4:$A$203,0))*V418/10000)</f>
        <v>72</v>
      </c>
      <c r="R418" s="37">
        <f>INT(INDEX([1]等级属性!C$4:C$203,MATCH($AC418,[1]等级属性!$A$4:$A$203,0))*W418/10000)</f>
        <v>93</v>
      </c>
      <c r="S418" s="37">
        <f>INT(INDEX([1]等级属性!D$4:D$203,MATCH($AC418,[1]等级属性!$A$4:$A$203,0))*X418/10000)</f>
        <v>265</v>
      </c>
      <c r="T418" s="37">
        <f>INT(INDEX([1]等级属性!E$4:E$203,MATCH($AC418,[1]等级属性!$A$4:$A$203,0))*Y418/10000)</f>
        <v>47</v>
      </c>
      <c r="U418" s="37"/>
      <c r="V418" s="37">
        <f t="array" ref="V418">INDEX(单位特点规划!D$2:D$37,MATCH($A418,单位特点规划!$A$2:$A$37,0))</f>
        <v>5600</v>
      </c>
      <c r="W418" s="37">
        <f t="array" ref="W418">INDEX(单位特点规划!E$2:E$37,MATCH($A418,单位特点规划!$A$2:$A$37,0))</f>
        <v>7200</v>
      </c>
      <c r="X418" s="37">
        <f t="array" ref="X418">INDEX(单位特点规划!F$2:F$37,MATCH($A418,单位特点规划!$A$2:$A$37,0))</f>
        <v>6800</v>
      </c>
      <c r="Y418" s="37">
        <f t="array" ref="Y418">INDEX(单位特点规划!G$2:G$37,MATCH($A418,单位特点规划!$A$2:$A$37,0))</f>
        <v>5300</v>
      </c>
      <c r="Z418" s="37"/>
      <c r="AA418" s="37">
        <f>1/1.29</f>
        <v>0.775193798449612</v>
      </c>
      <c r="AB418" s="37">
        <f>INT(INDEX([3]进阶属性!$C$2:$C$19,MATCH(B418,[3]进阶属性!$A$2:$A$19,0))/2*AH418)</f>
        <v>300</v>
      </c>
      <c r="AC418" s="37">
        <f t="shared" si="410"/>
        <v>10</v>
      </c>
      <c r="AD418" s="37">
        <f>INT((INDEX([3]标准单位!$J$2:$J$201,MATCH($AC418,[3]标准单位!$A$2:$A$201,0))*AE418)/(1-AE418))</f>
        <v>0</v>
      </c>
      <c r="AE418" s="37">
        <f t="shared" si="416"/>
        <v>0</v>
      </c>
      <c r="AF418" s="83">
        <f>AG418/AG$4</f>
        <v>0.67097126227719195</v>
      </c>
      <c r="AG418" s="37">
        <f t="shared" si="392"/>
        <v>96.616666666666703</v>
      </c>
      <c r="AH418" s="37">
        <f t="array" ref="AH418">INDEX([4]Sheet1!H$2:H$36,MATCH($H418,[4]Sheet1!$A$2:$A$36,0))</f>
        <v>2</v>
      </c>
      <c r="AI418" s="114" t="str">
        <f>INDEX([4]Sheet1!T$2:T$36,MATCH($H418,[4]Sheet1!$A$2:$A$36,0))</f>
        <v>10000,8000,6000,8000,5000,5000,10000,10000,6000,10000,10000</v>
      </c>
      <c r="AJ418">
        <f>INDEX([4]Sheet1!U$2:U$36,MATCH($H418,[4]Sheet1!$A$2:$A$36,0))</f>
        <v>3.8571428571428599</v>
      </c>
      <c r="AK418">
        <f>INDEX([4]Sheet1!V$2:V$36,MATCH($H418,[4]Sheet1!$A$2:$A$36,0))</f>
        <v>0.05</v>
      </c>
      <c r="AL418">
        <f>INDEX([4]Sheet1!W$2:W$36,MATCH($H418,[4]Sheet1!$A$2:$A$36,0))</f>
        <v>77.7777777777778</v>
      </c>
      <c r="AM418" s="2">
        <f>INDEX([4]Sheet1!N$2:N$36,MATCH($H418,[4]Sheet1!$A$2:$A$36,0))</f>
        <v>900</v>
      </c>
      <c r="AN418" s="2">
        <f>INDEX([4]Sheet1!O$2:O$36,MATCH($H418,[4]Sheet1!$A$2:$A$36,0))</f>
        <v>6000</v>
      </c>
    </row>
    <row r="419" spans="1:40" ht="14.25">
      <c r="A419" s="11">
        <v>3003</v>
      </c>
      <c r="B419" s="78">
        <v>2</v>
      </c>
      <c r="C419" s="78" t="str">
        <f t="shared" si="386"/>
        <v>{10312,5},{23003,5}</v>
      </c>
      <c r="D419" s="78">
        <v>5000</v>
      </c>
      <c r="E419" s="79">
        <v>19</v>
      </c>
      <c r="F419" s="78" t="str">
        <f t="shared" si="387"/>
        <v>{1,516},{2,141},{3,181},{6,91}</v>
      </c>
      <c r="G419" s="78">
        <f t="shared" si="415"/>
        <v>1</v>
      </c>
      <c r="H419" s="11" t="s">
        <v>348</v>
      </c>
      <c r="I419" s="37">
        <f t="array" ref="I419">INDEX([1]英雄界面!$I$4:$I$41,MATCH(A419,[1]英雄界面!$A$4:$A$41,0))</f>
        <v>1</v>
      </c>
      <c r="J419" s="37">
        <f t="shared" si="413"/>
        <v>3</v>
      </c>
      <c r="K419" s="37">
        <v>10312</v>
      </c>
      <c r="L419" s="37">
        <f t="array" ref="L419">INDEX([2]图纸掉落!$H$4:$H$38,MATCH(H419,[2]图纸掉落!$G$4:$G$38,0))</f>
        <v>23003</v>
      </c>
      <c r="M419" s="37">
        <f t="shared" si="411"/>
        <v>5</v>
      </c>
      <c r="N419" s="37">
        <f t="shared" si="408"/>
        <v>5</v>
      </c>
      <c r="O419" s="47">
        <f>INDEX([1]英雄界面!$J$4:$J$41,MATCH(A419,[1]英雄界面!$A$4:$A$41,0))/2</f>
        <v>1</v>
      </c>
      <c r="P419" s="37">
        <f t="shared" si="409"/>
        <v>1.5</v>
      </c>
      <c r="Q419" s="37">
        <f>INT(INDEX([1]等级属性!B$4:B$203,MATCH($AC419,[1]等级属性!$A$4:$A$203,0))*V419/10000)</f>
        <v>94</v>
      </c>
      <c r="R419" s="37">
        <f>INT(INDEX([1]等级属性!C$4:C$203,MATCH($AC419,[1]等级属性!$A$4:$A$203,0))*W419/10000)</f>
        <v>121</v>
      </c>
      <c r="S419" s="37">
        <f>INT(INDEX([1]等级属性!D$4:D$203,MATCH($AC419,[1]等级属性!$A$4:$A$203,0))*X419/10000)</f>
        <v>344</v>
      </c>
      <c r="T419" s="37">
        <f>INT(INDEX([1]等级属性!E$4:E$203,MATCH($AC419,[1]等级属性!$A$4:$A$203,0))*Y419/10000)</f>
        <v>61</v>
      </c>
      <c r="U419" s="37"/>
      <c r="V419" s="37">
        <f t="array" ref="V419">INDEX(单位特点规划!D$2:D$37,MATCH($A419,单位特点规划!$A$2:$A$37,0))</f>
        <v>5600</v>
      </c>
      <c r="W419" s="37">
        <f t="array" ref="W419">INDEX(单位特点规划!E$2:E$37,MATCH($A419,单位特点规划!$A$2:$A$37,0))</f>
        <v>7200</v>
      </c>
      <c r="X419" s="37">
        <f t="array" ref="X419">INDEX(单位特点规划!F$2:F$37,MATCH($A419,单位特点规划!$A$2:$A$37,0))</f>
        <v>6800</v>
      </c>
      <c r="Y419" s="37">
        <f t="array" ref="Y419">INDEX(单位特点规划!G$2:G$37,MATCH($A419,单位特点规划!$A$2:$A$37,0))</f>
        <v>5300</v>
      </c>
      <c r="Z419" s="37"/>
      <c r="AA419" s="37">
        <f t="shared" ref="AA419" si="417">1/1.29</f>
        <v>0.775193798449612</v>
      </c>
      <c r="AB419" s="37">
        <f>INT(INDEX([3]进阶属性!$C$2:$C$19,MATCH(B419,[3]进阶属性!$A$2:$A$19,0))/2*AH419)</f>
        <v>390</v>
      </c>
      <c r="AC419" s="37">
        <f t="shared" si="410"/>
        <v>20</v>
      </c>
      <c r="AD419" s="37">
        <f>INT((INDEX([3]标准单位!$J$2:$J$201,MATCH($AC419,[3]标准单位!$A$2:$A$201,0))*AE419)/(1-AE419))</f>
        <v>0</v>
      </c>
      <c r="AE419" s="37">
        <f t="shared" si="416"/>
        <v>0</v>
      </c>
      <c r="AF419" s="83">
        <f>AG419/AG$5</f>
        <v>0.67156251854489302</v>
      </c>
      <c r="AG419" s="37">
        <f t="shared" si="392"/>
        <v>125.73888888888899</v>
      </c>
      <c r="AH419" s="37">
        <f t="array" ref="AH419">INDEX([4]Sheet1!H$2:H$36,MATCH($H419,[4]Sheet1!$A$2:$A$36,0))</f>
        <v>2</v>
      </c>
      <c r="AI419" s="114" t="str">
        <f>INDEX([4]Sheet1!T$2:T$36,MATCH($H419,[4]Sheet1!$A$2:$A$36,0))</f>
        <v>10000,8000,6000,8000,5000,5000,10000,10000,6000,10000,10000</v>
      </c>
      <c r="AJ419">
        <f>INDEX([4]Sheet1!U$2:U$36,MATCH($H419,[4]Sheet1!$A$2:$A$36,0))</f>
        <v>3.8571428571428599</v>
      </c>
      <c r="AK419">
        <f>INDEX([4]Sheet1!V$2:V$36,MATCH($H419,[4]Sheet1!$A$2:$A$36,0))</f>
        <v>0.05</v>
      </c>
      <c r="AL419">
        <f>INDEX([4]Sheet1!W$2:W$36,MATCH($H419,[4]Sheet1!$A$2:$A$36,0))</f>
        <v>77.7777777777778</v>
      </c>
      <c r="AM419" s="2">
        <f>INDEX([4]Sheet1!N$2:N$36,MATCH($H419,[4]Sheet1!$A$2:$A$36,0))</f>
        <v>900</v>
      </c>
      <c r="AN419" s="2">
        <f>INDEX([4]Sheet1!O$2:O$36,MATCH($H419,[4]Sheet1!$A$2:$A$36,0))</f>
        <v>6000</v>
      </c>
    </row>
    <row r="420" spans="1:40" ht="14.25">
      <c r="A420" s="11">
        <v>3003</v>
      </c>
      <c r="B420" s="78">
        <v>3</v>
      </c>
      <c r="C420" s="78" t="str">
        <f t="shared" si="386"/>
        <v>{10313,7},{23003,8}</v>
      </c>
      <c r="D420" s="78">
        <v>10000</v>
      </c>
      <c r="E420" s="79">
        <v>25</v>
      </c>
      <c r="F420" s="78" t="str">
        <f t="shared" si="387"/>
        <v>{1,624},{2,170},{3,219},{6,112}</v>
      </c>
      <c r="G420" s="78">
        <f t="shared" si="415"/>
        <v>1</v>
      </c>
      <c r="H420" s="11" t="s">
        <v>348</v>
      </c>
      <c r="I420" s="37">
        <f t="array" ref="I420">INDEX([1]英雄界面!$I$4:$I$41,MATCH(A420,[1]英雄界面!$A$4:$A$41,0))</f>
        <v>1</v>
      </c>
      <c r="J420" s="37">
        <f t="shared" si="413"/>
        <v>3</v>
      </c>
      <c r="K420" s="37">
        <v>10313</v>
      </c>
      <c r="L420" s="37">
        <f t="array" ref="L420">INDEX([2]图纸掉落!$H$4:$H$38,MATCH(H420,[2]图纸掉落!$G$4:$G$38,0))</f>
        <v>23003</v>
      </c>
      <c r="M420" s="37">
        <f t="shared" si="411"/>
        <v>7</v>
      </c>
      <c r="N420" s="37">
        <f t="shared" si="408"/>
        <v>8</v>
      </c>
      <c r="O420" s="47">
        <f>INDEX([1]英雄界面!$J$4:$J$41,MATCH(A420,[1]英雄界面!$A$4:$A$41,0))/2</f>
        <v>1</v>
      </c>
      <c r="P420" s="37">
        <f t="shared" si="409"/>
        <v>1.4</v>
      </c>
      <c r="Q420" s="37">
        <f>INT(INDEX([1]等级属性!B$4:B$203,MATCH($AC420,[1]等级属性!$A$4:$A$203,0))*V420/10000)</f>
        <v>122</v>
      </c>
      <c r="R420" s="37">
        <f>INT(INDEX([1]等级属性!C$4:C$203,MATCH($AC420,[1]等级属性!$A$4:$A$203,0))*W420/10000)</f>
        <v>157</v>
      </c>
      <c r="S420" s="37">
        <f>INT(INDEX([1]等级属性!D$4:D$203,MATCH($AC420,[1]等级属性!$A$4:$A$203,0))*X420/10000)</f>
        <v>446</v>
      </c>
      <c r="T420" s="37">
        <f>INT(INDEX([1]等级属性!E$4:E$203,MATCH($AC420,[1]等级属性!$A$4:$A$203,0))*Y420/10000)</f>
        <v>80</v>
      </c>
      <c r="U420" s="37"/>
      <c r="V420" s="37">
        <f t="array" ref="V420">INDEX(单位特点规划!D$2:D$37,MATCH($A420,单位特点规划!$A$2:$A$37,0))</f>
        <v>5600</v>
      </c>
      <c r="W420" s="37">
        <f t="array" ref="W420">INDEX(单位特点规划!E$2:E$37,MATCH($A420,单位特点规划!$A$2:$A$37,0))</f>
        <v>7200</v>
      </c>
      <c r="X420" s="37">
        <f t="array" ref="X420">INDEX(单位特点规划!F$2:F$37,MATCH($A420,单位特点规划!$A$2:$A$37,0))</f>
        <v>6800</v>
      </c>
      <c r="Y420" s="37">
        <f t="array" ref="Y420">INDEX(单位特点规划!G$2:G$37,MATCH($A420,单位特点规划!$A$2:$A$37,0))</f>
        <v>5300</v>
      </c>
      <c r="Z420" s="37"/>
      <c r="AA420" s="37">
        <f t="shared" ref="AA420" si="418">1/1.29</f>
        <v>0.775193798449612</v>
      </c>
      <c r="AB420" s="37">
        <f>INT(INDEX([3]进阶属性!$C$2:$C$19,MATCH(B420,[3]进阶属性!$A$2:$A$19,0))/2*AH420)</f>
        <v>507</v>
      </c>
      <c r="AC420" s="37">
        <f t="shared" si="410"/>
        <v>30</v>
      </c>
      <c r="AD420" s="37">
        <f>INT((INDEX([3]标准单位!$J$2:$J$201,MATCH($AC420,[3]标准单位!$A$2:$A$201,0))*AE420)/(1-AE420))</f>
        <v>0</v>
      </c>
      <c r="AE420" s="37">
        <f t="shared" si="416"/>
        <v>0</v>
      </c>
      <c r="AF420" s="83">
        <f>AG420/AG$6</f>
        <v>0.67117434702284196</v>
      </c>
      <c r="AG420" s="37">
        <f t="shared" si="392"/>
        <v>163.194444444444</v>
      </c>
      <c r="AH420" s="37">
        <f t="array" ref="AH420">INDEX([4]Sheet1!H$2:H$36,MATCH($H420,[4]Sheet1!$A$2:$A$36,0))</f>
        <v>2</v>
      </c>
      <c r="AI420" s="114" t="str">
        <f>INDEX([4]Sheet1!T$2:T$36,MATCH($H420,[4]Sheet1!$A$2:$A$36,0))</f>
        <v>10000,8000,6000,8000,5000,5000,10000,10000,6000,10000,10000</v>
      </c>
      <c r="AJ420">
        <f>INDEX([4]Sheet1!U$2:U$36,MATCH($H420,[4]Sheet1!$A$2:$A$36,0))</f>
        <v>3.8571428571428599</v>
      </c>
      <c r="AK420">
        <f>INDEX([4]Sheet1!V$2:V$36,MATCH($H420,[4]Sheet1!$A$2:$A$36,0))</f>
        <v>0.05</v>
      </c>
      <c r="AL420">
        <f>INDEX([4]Sheet1!W$2:W$36,MATCH($H420,[4]Sheet1!$A$2:$A$36,0))</f>
        <v>77.7777777777778</v>
      </c>
      <c r="AM420" s="2">
        <f>INDEX([4]Sheet1!N$2:N$36,MATCH($H420,[4]Sheet1!$A$2:$A$36,0))</f>
        <v>900</v>
      </c>
      <c r="AN420" s="2">
        <f>INDEX([4]Sheet1!O$2:O$36,MATCH($H420,[4]Sheet1!$A$2:$A$36,0))</f>
        <v>6000</v>
      </c>
    </row>
    <row r="421" spans="1:40" ht="14.25">
      <c r="A421" s="11">
        <v>3003</v>
      </c>
      <c r="B421" s="78">
        <v>4</v>
      </c>
      <c r="C421" s="78" t="str">
        <f t="shared" si="386"/>
        <v>{10314,10},{23003,12}</v>
      </c>
      <c r="D421" s="78">
        <v>80000</v>
      </c>
      <c r="E421" s="79">
        <v>31</v>
      </c>
      <c r="F421" s="78" t="str">
        <f t="shared" si="387"/>
        <v>{1,665},{2,182},{3,234},{6,118}</v>
      </c>
      <c r="G421" s="78">
        <f t="shared" si="415"/>
        <v>1</v>
      </c>
      <c r="H421" s="11" t="s">
        <v>348</v>
      </c>
      <c r="I421" s="37">
        <f t="array" ref="I421">INDEX([1]英雄界面!$I$4:$I$41,MATCH(A421,[1]英雄界面!$A$4:$A$41,0))</f>
        <v>1</v>
      </c>
      <c r="J421" s="37">
        <f t="shared" si="413"/>
        <v>3</v>
      </c>
      <c r="K421" s="37">
        <v>10314</v>
      </c>
      <c r="L421" s="37">
        <f t="array" ref="L421">INDEX([2]图纸掉落!$H$4:$H$38,MATCH(H421,[2]图纸掉落!$G$4:$G$38,0))</f>
        <v>23003</v>
      </c>
      <c r="M421" s="37">
        <f t="shared" si="411"/>
        <v>10</v>
      </c>
      <c r="N421" s="37">
        <f t="shared" si="408"/>
        <v>12</v>
      </c>
      <c r="O421" s="47">
        <f>INDEX([1]英雄界面!$J$4:$J$41,MATCH(A421,[1]英雄界面!$A$4:$A$41,0))/2</f>
        <v>1</v>
      </c>
      <c r="P421" s="37">
        <f t="shared" si="409"/>
        <v>1.3</v>
      </c>
      <c r="Q421" s="37">
        <f>INT(INDEX([1]等级属性!B$4:B$203,MATCH($AC421,[1]等级属性!$A$4:$A$203,0))*V421/10000)</f>
        <v>140</v>
      </c>
      <c r="R421" s="37">
        <f>INT(INDEX([1]等级属性!C$4:C$203,MATCH($AC421,[1]等级属性!$A$4:$A$203,0))*W421/10000)</f>
        <v>180</v>
      </c>
      <c r="S421" s="37">
        <f>INT(INDEX([1]等级属性!D$4:D$203,MATCH($AC421,[1]等级属性!$A$4:$A$203,0))*X421/10000)</f>
        <v>512</v>
      </c>
      <c r="T421" s="37">
        <f>INT(INDEX([1]等级属性!E$4:E$203,MATCH($AC421,[1]等级属性!$A$4:$A$203,0))*Y421/10000)</f>
        <v>91</v>
      </c>
      <c r="U421" s="37"/>
      <c r="V421" s="37">
        <f t="array" ref="V421">INDEX(单位特点规划!D$2:D$37,MATCH($A421,单位特点规划!$A$2:$A$37,0))</f>
        <v>5600</v>
      </c>
      <c r="W421" s="37">
        <f t="array" ref="W421">INDEX(单位特点规划!E$2:E$37,MATCH($A421,单位特点规划!$A$2:$A$37,0))</f>
        <v>7200</v>
      </c>
      <c r="X421" s="37">
        <f t="array" ref="X421">INDEX(单位特点规划!F$2:F$37,MATCH($A421,单位特点规划!$A$2:$A$37,0))</f>
        <v>6800</v>
      </c>
      <c r="Y421" s="37">
        <f t="array" ref="Y421">INDEX(单位特点规划!G$2:G$37,MATCH($A421,单位特点规划!$A$2:$A$37,0))</f>
        <v>5300</v>
      </c>
      <c r="Z421" s="37"/>
      <c r="AA421" s="37">
        <f t="shared" ref="AA421" si="419">1/1.29</f>
        <v>0.775193798449612</v>
      </c>
      <c r="AB421" s="37">
        <f>INT(INDEX([3]进阶属性!$C$2:$C$19,MATCH(B421,[3]进阶属性!$A$2:$A$19,0))/2*AH421)</f>
        <v>657</v>
      </c>
      <c r="AC421" s="37">
        <f t="shared" si="410"/>
        <v>35</v>
      </c>
      <c r="AD421" s="37">
        <f>INT((INDEX([3]标准单位!$J$2:$J$201,MATCH($AC421,[3]标准单位!$A$2:$A$201,0))*AE421)/(1-AE421))</f>
        <v>0</v>
      </c>
      <c r="AE421" s="37">
        <f t="shared" si="416"/>
        <v>0</v>
      </c>
      <c r="AF421" s="83">
        <f>AG421/AG$7</f>
        <v>0.67263778629436999</v>
      </c>
      <c r="AG421" s="37">
        <f t="shared" si="392"/>
        <v>187.21111111111099</v>
      </c>
      <c r="AH421" s="37">
        <f t="array" ref="AH421">INDEX([4]Sheet1!H$2:H$36,MATCH($H421,[4]Sheet1!$A$2:$A$36,0))</f>
        <v>2</v>
      </c>
      <c r="AI421" s="114" t="str">
        <f>INDEX([4]Sheet1!T$2:T$36,MATCH($H421,[4]Sheet1!$A$2:$A$36,0))</f>
        <v>10000,8000,6000,8000,5000,5000,10000,10000,6000,10000,10000</v>
      </c>
      <c r="AJ421">
        <f>INDEX([4]Sheet1!U$2:U$36,MATCH($H421,[4]Sheet1!$A$2:$A$36,0))</f>
        <v>3.8571428571428599</v>
      </c>
      <c r="AK421">
        <f>INDEX([4]Sheet1!V$2:V$36,MATCH($H421,[4]Sheet1!$A$2:$A$36,0))</f>
        <v>0.05</v>
      </c>
      <c r="AL421">
        <f>INDEX([4]Sheet1!W$2:W$36,MATCH($H421,[4]Sheet1!$A$2:$A$36,0))</f>
        <v>77.7777777777778</v>
      </c>
      <c r="AM421" s="2">
        <f>INDEX([4]Sheet1!N$2:N$36,MATCH($H421,[4]Sheet1!$A$2:$A$36,0))</f>
        <v>900</v>
      </c>
      <c r="AN421" s="2">
        <f>INDEX([4]Sheet1!O$2:O$36,MATCH($H421,[4]Sheet1!$A$2:$A$36,0))</f>
        <v>6000</v>
      </c>
    </row>
    <row r="422" spans="1:40" ht="14.25">
      <c r="A422" s="11">
        <v>3003</v>
      </c>
      <c r="B422" s="78">
        <v>5</v>
      </c>
      <c r="C422" s="78" t="str">
        <f t="shared" si="386"/>
        <v>{10315,15},{23003,15}</v>
      </c>
      <c r="D422" s="78">
        <v>150000</v>
      </c>
      <c r="E422" s="79">
        <v>37</v>
      </c>
      <c r="F422" s="78" t="str">
        <f t="shared" si="387"/>
        <v>{1,694},{2,190},{3,244},{6,123}</v>
      </c>
      <c r="G422" s="78">
        <f t="shared" si="415"/>
        <v>1</v>
      </c>
      <c r="H422" s="11" t="s">
        <v>348</v>
      </c>
      <c r="I422" s="37">
        <f t="array" ref="I422">INDEX([1]英雄界面!$I$4:$I$41,MATCH(A422,[1]英雄界面!$A$4:$A$41,0))</f>
        <v>1</v>
      </c>
      <c r="J422" s="37">
        <f t="shared" ref="J422:J431" si="420">3</f>
        <v>3</v>
      </c>
      <c r="K422" s="37">
        <v>10315</v>
      </c>
      <c r="L422" s="37">
        <f t="array" ref="L422">INDEX([2]图纸掉落!$H$4:$H$38,MATCH(H422,[2]图纸掉落!$G$4:$G$38,0))</f>
        <v>23003</v>
      </c>
      <c r="M422" s="37">
        <f t="shared" si="411"/>
        <v>15</v>
      </c>
      <c r="N422" s="37">
        <f t="shared" si="408"/>
        <v>15</v>
      </c>
      <c r="O422" s="47">
        <f>INDEX([1]英雄界面!$J$4:$J$41,MATCH(A422,[1]英雄界面!$A$4:$A$41,0))/2</f>
        <v>1</v>
      </c>
      <c r="P422" s="37">
        <f t="shared" si="409"/>
        <v>1.2</v>
      </c>
      <c r="Q422" s="37">
        <f>INT(INDEX([1]等级属性!B$4:B$203,MATCH($AC422,[1]等级属性!$A$4:$A$203,0))*V422/10000)</f>
        <v>159</v>
      </c>
      <c r="R422" s="37">
        <f>INT(INDEX([1]等级属性!C$4:C$203,MATCH($AC422,[1]等级属性!$A$4:$A$203,0))*W422/10000)</f>
        <v>204</v>
      </c>
      <c r="S422" s="37">
        <f>INT(INDEX([1]等级属性!D$4:D$203,MATCH($AC422,[1]等级属性!$A$4:$A$203,0))*X422/10000)</f>
        <v>579</v>
      </c>
      <c r="T422" s="37">
        <f>INT(INDEX([1]等级属性!E$4:E$203,MATCH($AC422,[1]等级属性!$A$4:$A$203,0))*Y422/10000)</f>
        <v>103</v>
      </c>
      <c r="U422" s="37"/>
      <c r="V422" s="37">
        <f t="array" ref="V422">INDEX(单位特点规划!D$2:D$37,MATCH($A422,单位特点规划!$A$2:$A$37,0))</f>
        <v>5600</v>
      </c>
      <c r="W422" s="37">
        <f t="array" ref="W422">INDEX(单位特点规划!E$2:E$37,MATCH($A422,单位特点规划!$A$2:$A$37,0))</f>
        <v>7200</v>
      </c>
      <c r="X422" s="37">
        <f t="array" ref="X422">INDEX(单位特点规划!F$2:F$37,MATCH($A422,单位特点规划!$A$2:$A$37,0))</f>
        <v>6800</v>
      </c>
      <c r="Y422" s="37">
        <f t="array" ref="Y422">INDEX(单位特点规划!G$2:G$37,MATCH($A422,单位特点规划!$A$2:$A$37,0))</f>
        <v>5300</v>
      </c>
      <c r="Z422" s="37"/>
      <c r="AA422" s="37">
        <f t="shared" ref="AA422" si="421">1/1.29</f>
        <v>0.775193798449612</v>
      </c>
      <c r="AB422" s="37">
        <f>INT(INDEX([3]进阶属性!$C$2:$C$19,MATCH(B422,[3]进阶属性!$A$2:$A$19,0))/2*AH422)</f>
        <v>852</v>
      </c>
      <c r="AC422" s="37">
        <f t="shared" si="410"/>
        <v>40</v>
      </c>
      <c r="AD422" s="37">
        <f>INT((INDEX([3]标准单位!$J$2:$J$201,MATCH($AC422,[3]标准单位!$A$2:$A$201,0))*AE422)/(1-AE422))</f>
        <v>0</v>
      </c>
      <c r="AE422" s="37">
        <f t="shared" si="416"/>
        <v>0</v>
      </c>
      <c r="AF422" s="83">
        <f>AG422/AG$8</f>
        <v>0.67364282473915005</v>
      </c>
      <c r="AG422" s="37">
        <f t="shared" ref="AG422" si="422">(Q422/AM422*1000+IF(AN422&lt;&gt;"",R422/AN422*1000,0)+S422/3+T422/5)/AH422</f>
        <v>212.13333333333301</v>
      </c>
      <c r="AH422" s="37">
        <f t="array" ref="AH422">INDEX([4]Sheet1!H$2:H$36,MATCH($H422,[4]Sheet1!$A$2:$A$36,0))</f>
        <v>2</v>
      </c>
      <c r="AI422" s="114" t="str">
        <f>INDEX([4]Sheet1!T$2:T$36,MATCH($H422,[4]Sheet1!$A$2:$A$36,0))</f>
        <v>10000,8000,6000,8000,5000,5000,10000,10000,6000,10000,10000</v>
      </c>
      <c r="AJ422">
        <f>INDEX([4]Sheet1!U$2:U$36,MATCH($H422,[4]Sheet1!$A$2:$A$36,0))</f>
        <v>3.8571428571428599</v>
      </c>
      <c r="AK422">
        <f>INDEX([4]Sheet1!V$2:V$36,MATCH($H422,[4]Sheet1!$A$2:$A$36,0))</f>
        <v>0.05</v>
      </c>
      <c r="AL422">
        <f>INDEX([4]Sheet1!W$2:W$36,MATCH($H422,[4]Sheet1!$A$2:$A$36,0))</f>
        <v>77.7777777777778</v>
      </c>
      <c r="AM422" s="2">
        <f>INDEX([4]Sheet1!N$2:N$36,MATCH($H422,[4]Sheet1!$A$2:$A$36,0))</f>
        <v>900</v>
      </c>
      <c r="AN422" s="2">
        <f>INDEX([4]Sheet1!O$2:O$36,MATCH($H422,[4]Sheet1!$A$2:$A$36,0))</f>
        <v>6000</v>
      </c>
    </row>
    <row r="423" spans="1:40" ht="14.25">
      <c r="A423" s="11">
        <v>3003</v>
      </c>
      <c r="B423" s="78">
        <v>6</v>
      </c>
      <c r="C423" s="78" t="str">
        <f t="shared" si="386"/>
        <v>{10316,20},{23003,16}</v>
      </c>
      <c r="D423" s="78">
        <v>250000</v>
      </c>
      <c r="E423" s="79">
        <v>42</v>
      </c>
      <c r="F423" s="78" t="str">
        <f t="shared" si="387"/>
        <v>{1,731},{2,200},{3,257},{6,130}</v>
      </c>
      <c r="G423" s="78">
        <f t="shared" si="415"/>
        <v>1</v>
      </c>
      <c r="H423" s="11" t="s">
        <v>348</v>
      </c>
      <c r="I423" s="37">
        <f t="array" ref="I423">INDEX([1]英雄界面!$I$4:$I$41,MATCH(A423,[1]英雄界面!$A$4:$A$41,0))</f>
        <v>1</v>
      </c>
      <c r="J423" s="37">
        <f t="shared" si="420"/>
        <v>3</v>
      </c>
      <c r="K423" s="37">
        <v>10316</v>
      </c>
      <c r="L423" s="37">
        <f t="array" ref="L423">INDEX([2]图纸掉落!$H$4:$H$38,MATCH(H423,[2]图纸掉落!$G$4:$G$38,0))</f>
        <v>23003</v>
      </c>
      <c r="M423" s="37">
        <f t="shared" si="411"/>
        <v>20</v>
      </c>
      <c r="N423" s="37">
        <f t="shared" si="408"/>
        <v>16</v>
      </c>
      <c r="O423" s="47">
        <f>INDEX([1]英雄界面!$J$4:$J$41,MATCH(A423,[1]英雄界面!$A$4:$A$41,0))/2</f>
        <v>1</v>
      </c>
      <c r="P423" s="37">
        <f t="shared" si="409"/>
        <v>1.1000000000000001</v>
      </c>
      <c r="Q423" s="37">
        <f>INT(INDEX([1]等级属性!B$4:B$203,MATCH($AC423,[1]等级属性!$A$4:$A$203,0))*V423/10000)</f>
        <v>182</v>
      </c>
      <c r="R423" s="37">
        <f>INT(INDEX([1]等级属性!C$4:C$203,MATCH($AC423,[1]等级属性!$A$4:$A$203,0))*W423/10000)</f>
        <v>234</v>
      </c>
      <c r="S423" s="37">
        <f>INT(INDEX([1]等级属性!D$4:D$203,MATCH($AC423,[1]等级属性!$A$4:$A$203,0))*X423/10000)</f>
        <v>665</v>
      </c>
      <c r="T423" s="37">
        <f>INT(INDEX([1]等级属性!E$4:E$203,MATCH($AC423,[1]等级属性!$A$4:$A$203,0))*Y423/10000)</f>
        <v>119</v>
      </c>
      <c r="U423" s="37"/>
      <c r="V423" s="37">
        <f t="array" ref="V423">INDEX(单位特点规划!D$2:D$37,MATCH($A423,单位特点规划!$A$2:$A$37,0))</f>
        <v>5600</v>
      </c>
      <c r="W423" s="37">
        <f t="array" ref="W423">INDEX(单位特点规划!E$2:E$37,MATCH($A423,单位特点规划!$A$2:$A$37,0))</f>
        <v>7200</v>
      </c>
      <c r="X423" s="37">
        <f t="array" ref="X423">INDEX(单位特点规划!F$2:F$37,MATCH($A423,单位特点规划!$A$2:$A$37,0))</f>
        <v>6800</v>
      </c>
      <c r="Y423" s="37">
        <f t="array" ref="Y423">INDEX(单位特点规划!G$2:G$37,MATCH($A423,单位特点规划!$A$2:$A$37,0))</f>
        <v>5300</v>
      </c>
      <c r="Z423" s="37"/>
      <c r="AA423" s="37">
        <f t="shared" ref="AA423:AA428" si="423">1/1.29</f>
        <v>0.775193798449612</v>
      </c>
      <c r="AB423" s="37">
        <f>INT(INDEX([3]进阶属性!$C$2:$C$19,MATCH(B423,[3]进阶属性!$A$2:$A$19,0))/2*AH423)</f>
        <v>1107</v>
      </c>
      <c r="AC423" s="37">
        <f t="shared" si="410"/>
        <v>45</v>
      </c>
      <c r="AD423" s="37">
        <f>INT((INDEX([3]标准单位!$J$2:$J$201,MATCH($AC423,[3]标准单位!$A$2:$A$201,0))*AE423)/(1-AE423))</f>
        <v>0</v>
      </c>
      <c r="AE423" s="37">
        <f t="shared" si="416"/>
        <v>0</v>
      </c>
      <c r="AF423" s="83">
        <f>AG423/AG$9</f>
        <v>0.67252300862439596</v>
      </c>
      <c r="AG423" s="37">
        <f t="shared" ref="AG423" si="424">(Q423/AM423*1000+IF(AN423&lt;&gt;"",R423/AN423*1000,0)+S423/3+T423/5)/AH423</f>
        <v>243.34444444444401</v>
      </c>
      <c r="AH423" s="37">
        <f t="array" ref="AH423">INDEX([4]Sheet1!H$2:H$36,MATCH($H423,[4]Sheet1!$A$2:$A$36,0))</f>
        <v>2</v>
      </c>
      <c r="AI423" s="114" t="str">
        <f>INDEX([4]Sheet1!T$2:T$36,MATCH($H423,[4]Sheet1!$A$2:$A$36,0))</f>
        <v>10000,8000,6000,8000,5000,5000,10000,10000,6000,10000,10000</v>
      </c>
      <c r="AJ423">
        <f>INDEX([4]Sheet1!U$2:U$36,MATCH($H423,[4]Sheet1!$A$2:$A$36,0))</f>
        <v>3.8571428571428599</v>
      </c>
      <c r="AK423">
        <f>INDEX([4]Sheet1!V$2:V$36,MATCH($H423,[4]Sheet1!$A$2:$A$36,0))</f>
        <v>0.05</v>
      </c>
      <c r="AL423">
        <f>INDEX([4]Sheet1!W$2:W$36,MATCH($H423,[4]Sheet1!$A$2:$A$36,0))</f>
        <v>77.7777777777778</v>
      </c>
      <c r="AM423" s="2">
        <f>INDEX([4]Sheet1!N$2:N$36,MATCH($H423,[4]Sheet1!$A$2:$A$36,0))</f>
        <v>900</v>
      </c>
      <c r="AN423" s="2">
        <f>INDEX([4]Sheet1!O$2:O$36,MATCH($H423,[4]Sheet1!$A$2:$A$36,0))</f>
        <v>6000</v>
      </c>
    </row>
    <row r="424" spans="1:40" ht="14.25">
      <c r="A424" s="11">
        <v>3003</v>
      </c>
      <c r="B424" s="78">
        <v>7</v>
      </c>
      <c r="C424" s="78" t="str">
        <f t="shared" si="386"/>
        <v>{10317,22},{23003,26}</v>
      </c>
      <c r="D424" s="78">
        <v>300000</v>
      </c>
      <c r="E424" s="79">
        <v>47</v>
      </c>
      <c r="F424" s="78" t="str">
        <f t="shared" si="387"/>
        <v>{1,752},{2,206},{3,265},{6,135}</v>
      </c>
      <c r="G424" s="78">
        <f t="shared" si="415"/>
        <v>1</v>
      </c>
      <c r="H424" s="11" t="s">
        <v>348</v>
      </c>
      <c r="I424" s="37">
        <f t="array" ref="I424">INDEX([1]英雄界面!$I$4:$I$41,MATCH(A424,[1]英雄界面!$A$4:$A$41,0))</f>
        <v>1</v>
      </c>
      <c r="J424" s="37">
        <f t="shared" si="420"/>
        <v>3</v>
      </c>
      <c r="K424" s="37">
        <v>10317</v>
      </c>
      <c r="L424" s="37">
        <f t="array" ref="L424">INDEX([2]图纸掉落!$H$4:$H$38,MATCH(H424,[2]图纸掉落!$G$4:$G$38,0))</f>
        <v>23003</v>
      </c>
      <c r="M424" s="37">
        <f t="shared" si="411"/>
        <v>22</v>
      </c>
      <c r="N424" s="37">
        <f t="shared" si="408"/>
        <v>26</v>
      </c>
      <c r="O424" s="47">
        <f>INDEX([1]英雄界面!$J$4:$J$41,MATCH(A424,[1]英雄界面!$A$4:$A$41,0))/2</f>
        <v>1</v>
      </c>
      <c r="P424" s="37">
        <f t="shared" si="409"/>
        <v>1</v>
      </c>
      <c r="Q424" s="37">
        <f>INT(INDEX([1]等级属性!B$4:B$203,MATCH($AC424,[1]等级属性!$A$4:$A$203,0))*V424/10000)</f>
        <v>206</v>
      </c>
      <c r="R424" s="37">
        <f>INT(INDEX([1]等级属性!C$4:C$203,MATCH($AC424,[1]等级属性!$A$4:$A$203,0))*W424/10000)</f>
        <v>265</v>
      </c>
      <c r="S424" s="37">
        <f>INT(INDEX([1]等级属性!D$4:D$203,MATCH($AC424,[1]等级属性!$A$4:$A$203,0))*X424/10000)</f>
        <v>752</v>
      </c>
      <c r="T424" s="37">
        <f>INT(INDEX([1]等级属性!E$4:E$203,MATCH($AC424,[1]等级属性!$A$4:$A$203,0))*Y424/10000)</f>
        <v>135</v>
      </c>
      <c r="U424" s="37"/>
      <c r="V424" s="37">
        <f t="array" ref="V424">INDEX(单位特点规划!D$2:D$37,MATCH($A424,单位特点规划!$A$2:$A$37,0))</f>
        <v>5600</v>
      </c>
      <c r="W424" s="37">
        <f t="array" ref="W424">INDEX(单位特点规划!E$2:E$37,MATCH($A424,单位特点规划!$A$2:$A$37,0))</f>
        <v>7200</v>
      </c>
      <c r="X424" s="37">
        <f t="array" ref="X424">INDEX(单位特点规划!F$2:F$37,MATCH($A424,单位特点规划!$A$2:$A$37,0))</f>
        <v>6800</v>
      </c>
      <c r="Y424" s="37">
        <f t="array" ref="Y424">INDEX(单位特点规划!G$2:G$37,MATCH($A424,单位特点规划!$A$2:$A$37,0))</f>
        <v>5300</v>
      </c>
      <c r="Z424" s="37"/>
      <c r="AA424" s="37">
        <f t="shared" si="423"/>
        <v>0.775193798449612</v>
      </c>
      <c r="AB424" s="37">
        <f>INT(INDEX([3]进阶属性!$C$2:$C$19,MATCH(B424,[3]进阶属性!$A$2:$A$19,0))/2*AH424)</f>
        <v>1437</v>
      </c>
      <c r="AC424" s="37">
        <f t="shared" si="410"/>
        <v>50</v>
      </c>
      <c r="AD424" s="37">
        <f>INT((INDEX([3]标准单位!$J$2:$J$201,MATCH($AC424,[3]标准单位!$A$2:$A$201,0))*AE424)/(1-AE424))</f>
        <v>0</v>
      </c>
      <c r="AE424" s="37">
        <f t="shared" si="416"/>
        <v>0</v>
      </c>
      <c r="AF424" s="83">
        <f>AG424/AG$10</f>
        <v>0.67217456332046899</v>
      </c>
      <c r="AG424" s="37">
        <f t="shared" ref="AG424:AG452" si="425">(Q424/AM424*1000+IF(AN424&lt;&gt;"",R424/AN424*1000,0)+S424/3+T424/5)/AH424</f>
        <v>275.36111111111097</v>
      </c>
      <c r="AH424" s="37">
        <f t="array" ref="AH424">INDEX([4]Sheet1!H$2:H$36,MATCH($H424,[4]Sheet1!$A$2:$A$36,0))</f>
        <v>2</v>
      </c>
      <c r="AI424" s="114" t="str">
        <f>INDEX([4]Sheet1!T$2:T$36,MATCH($H424,[4]Sheet1!$A$2:$A$36,0))</f>
        <v>10000,8000,6000,8000,5000,5000,10000,10000,6000,10000,10000</v>
      </c>
      <c r="AJ424">
        <f>INDEX([4]Sheet1!U$2:U$36,MATCH($H424,[4]Sheet1!$A$2:$A$36,0))</f>
        <v>3.8571428571428599</v>
      </c>
      <c r="AK424">
        <f>INDEX([4]Sheet1!V$2:V$36,MATCH($H424,[4]Sheet1!$A$2:$A$36,0))</f>
        <v>0.05</v>
      </c>
      <c r="AL424">
        <f>INDEX([4]Sheet1!W$2:W$36,MATCH($H424,[4]Sheet1!$A$2:$A$36,0))</f>
        <v>77.7777777777778</v>
      </c>
      <c r="AM424" s="2">
        <f>INDEX([4]Sheet1!N$2:N$36,MATCH($H424,[4]Sheet1!$A$2:$A$36,0))</f>
        <v>900</v>
      </c>
      <c r="AN424" s="2">
        <f>INDEX([4]Sheet1!O$2:O$36,MATCH($H424,[4]Sheet1!$A$2:$A$36,0))</f>
        <v>6000</v>
      </c>
    </row>
    <row r="425" spans="1:40" ht="14.25">
      <c r="A425" s="11">
        <v>3003</v>
      </c>
      <c r="B425" s="78">
        <v>8</v>
      </c>
      <c r="C425" s="78" t="str">
        <f t="shared" si="386"/>
        <v>{10318,25},{23003,29}</v>
      </c>
      <c r="D425" s="78">
        <v>350000</v>
      </c>
      <c r="E425" s="79">
        <v>52</v>
      </c>
      <c r="F425" s="78" t="str">
        <f t="shared" si="387"/>
        <v>{1,864},{2,237},{3,305},{6,155}</v>
      </c>
      <c r="G425" s="78">
        <f t="shared" ref="G425:G434" si="426">1</f>
        <v>1</v>
      </c>
      <c r="H425" s="11" t="s">
        <v>348</v>
      </c>
      <c r="I425" s="37">
        <f t="array" ref="I425">INDEX([1]英雄界面!$I$4:$I$41,MATCH(A425,[1]英雄界面!$A$4:$A$41,0))</f>
        <v>1</v>
      </c>
      <c r="J425" s="37">
        <f t="shared" si="420"/>
        <v>3</v>
      </c>
      <c r="K425" s="37">
        <v>10318</v>
      </c>
      <c r="L425" s="37">
        <f t="array" ref="L425">INDEX([2]图纸掉落!$H$4:$H$38,MATCH(H425,[2]图纸掉落!$G$4:$G$38,0))</f>
        <v>23003</v>
      </c>
      <c r="M425" s="37">
        <f t="shared" si="411"/>
        <v>25</v>
      </c>
      <c r="N425" s="37">
        <f t="shared" si="408"/>
        <v>29</v>
      </c>
      <c r="O425" s="47">
        <f>INDEX([1]英雄界面!$J$4:$J$41,MATCH(A425,[1]英雄界面!$A$4:$A$41,0))/2</f>
        <v>1</v>
      </c>
      <c r="P425" s="37">
        <f t="shared" si="409"/>
        <v>1</v>
      </c>
      <c r="Q425" s="37">
        <f>INT(INDEX([1]等级属性!B$4:B$203,MATCH($AC425,[1]等级属性!$A$4:$A$203,0))*V425/10000)</f>
        <v>237</v>
      </c>
      <c r="R425" s="37">
        <f>INT(INDEX([1]等级属性!C$4:C$203,MATCH($AC425,[1]等级属性!$A$4:$A$203,0))*W425/10000)</f>
        <v>305</v>
      </c>
      <c r="S425" s="37">
        <f>INT(INDEX([1]等级属性!D$4:D$203,MATCH($AC425,[1]等级属性!$A$4:$A$203,0))*X425/10000)</f>
        <v>864</v>
      </c>
      <c r="T425" s="37">
        <f>INT(INDEX([1]等级属性!E$4:E$203,MATCH($AC425,[1]等级属性!$A$4:$A$203,0))*Y425/10000)</f>
        <v>155</v>
      </c>
      <c r="U425" s="37"/>
      <c r="V425" s="37">
        <f t="array" ref="V425">INDEX(单位特点规划!D$2:D$37,MATCH($A425,单位特点规划!$A$2:$A$37,0))</f>
        <v>5600</v>
      </c>
      <c r="W425" s="37">
        <f t="array" ref="W425">INDEX(单位特点规划!E$2:E$37,MATCH($A425,单位特点规划!$A$2:$A$37,0))</f>
        <v>7200</v>
      </c>
      <c r="X425" s="37">
        <f t="array" ref="X425">INDEX(单位特点规划!F$2:F$37,MATCH($A425,单位特点规划!$A$2:$A$37,0))</f>
        <v>6800</v>
      </c>
      <c r="Y425" s="37">
        <f t="array" ref="Y425">INDEX(单位特点规划!G$2:G$37,MATCH($A425,单位特点规划!$A$2:$A$37,0))</f>
        <v>5300</v>
      </c>
      <c r="Z425" s="37"/>
      <c r="AA425" s="37">
        <f t="shared" si="423"/>
        <v>0.775193798449612</v>
      </c>
      <c r="AB425" s="37">
        <f>INT(INDEX([3]进阶属性!$C$2:$C$19,MATCH(B425,[3]进阶属性!$A$2:$A$19,0))/2*AH425)</f>
        <v>1866</v>
      </c>
      <c r="AC425" s="37">
        <f t="shared" si="410"/>
        <v>55</v>
      </c>
      <c r="AD425" s="37">
        <f>INT((INDEX([3]标准单位!$J$2:$J$201,MATCH($AC425,[3]标准单位!$A$2:$A$201,0))*AE425)/(1-AE425))</f>
        <v>0</v>
      </c>
      <c r="AE425" s="37">
        <f t="shared" ref="AE425:AE434" si="427">0</f>
        <v>0</v>
      </c>
      <c r="AF425" s="83">
        <f>AG425/AG$11</f>
        <v>0.67254582608343805</v>
      </c>
      <c r="AG425" s="37">
        <f t="shared" si="425"/>
        <v>316.58333333333297</v>
      </c>
      <c r="AH425" s="37">
        <f t="array" ref="AH425">INDEX([4]Sheet1!H$2:H$36,MATCH($H425,[4]Sheet1!$A$2:$A$36,0))</f>
        <v>2</v>
      </c>
      <c r="AI425" s="114" t="str">
        <f>INDEX([4]Sheet1!T$2:T$36,MATCH($H425,[4]Sheet1!$A$2:$A$36,0))</f>
        <v>10000,8000,6000,8000,5000,5000,10000,10000,6000,10000,10000</v>
      </c>
      <c r="AJ425">
        <f>INDEX([4]Sheet1!U$2:U$36,MATCH($H425,[4]Sheet1!$A$2:$A$36,0))</f>
        <v>3.8571428571428599</v>
      </c>
      <c r="AK425">
        <f>INDEX([4]Sheet1!V$2:V$36,MATCH($H425,[4]Sheet1!$A$2:$A$36,0))</f>
        <v>0.05</v>
      </c>
      <c r="AL425">
        <f>INDEX([4]Sheet1!W$2:W$36,MATCH($H425,[4]Sheet1!$A$2:$A$36,0))</f>
        <v>77.7777777777778</v>
      </c>
      <c r="AM425" s="2">
        <f>INDEX([4]Sheet1!N$2:N$36,MATCH($H425,[4]Sheet1!$A$2:$A$36,0))</f>
        <v>900</v>
      </c>
      <c r="AN425" s="2">
        <f>INDEX([4]Sheet1!O$2:O$36,MATCH($H425,[4]Sheet1!$A$2:$A$36,0))</f>
        <v>6000</v>
      </c>
    </row>
    <row r="426" spans="1:40" ht="14.25">
      <c r="A426" s="11">
        <v>3003</v>
      </c>
      <c r="B426" s="78">
        <v>9</v>
      </c>
      <c r="C426" s="78" t="str">
        <f t="shared" si="386"/>
        <v>{10319,27},{23003,30}</v>
      </c>
      <c r="D426" s="78">
        <v>400000</v>
      </c>
      <c r="E426" s="79">
        <v>57</v>
      </c>
      <c r="F426" s="78" t="str">
        <f t="shared" si="387"/>
        <v>{1,977},{2,268},{3,344},{6,175}</v>
      </c>
      <c r="G426" s="78">
        <f t="shared" si="426"/>
        <v>1</v>
      </c>
      <c r="H426" s="11" t="s">
        <v>348</v>
      </c>
      <c r="I426" s="37">
        <f t="array" ref="I426">INDEX([1]英雄界面!$I$4:$I$41,MATCH(A426,[1]英雄界面!$A$4:$A$41,0))</f>
        <v>1</v>
      </c>
      <c r="J426" s="37">
        <f t="shared" si="420"/>
        <v>3</v>
      </c>
      <c r="K426" s="37">
        <v>10319</v>
      </c>
      <c r="L426" s="37">
        <f t="array" ref="L426">INDEX([2]图纸掉落!$H$4:$H$38,MATCH(H426,[2]图纸掉落!$G$4:$G$38,0))</f>
        <v>23003</v>
      </c>
      <c r="M426" s="37">
        <f t="shared" si="411"/>
        <v>27</v>
      </c>
      <c r="N426" s="37">
        <f t="shared" si="408"/>
        <v>30</v>
      </c>
      <c r="O426" s="47">
        <f>INDEX([1]英雄界面!$J$4:$J$41,MATCH(A426,[1]英雄界面!$A$4:$A$41,0))/2</f>
        <v>1</v>
      </c>
      <c r="P426" s="37">
        <f t="shared" si="409"/>
        <v>1</v>
      </c>
      <c r="Q426" s="37">
        <f>INT(INDEX([1]等级属性!B$4:B$203,MATCH($AC426,[1]等级属性!$A$4:$A$203,0))*V426/10000)</f>
        <v>268</v>
      </c>
      <c r="R426" s="37">
        <f>INT(INDEX([1]等级属性!C$4:C$203,MATCH($AC426,[1]等级属性!$A$4:$A$203,0))*W426/10000)</f>
        <v>344</v>
      </c>
      <c r="S426" s="37">
        <f>INT(INDEX([1]等级属性!D$4:D$203,MATCH($AC426,[1]等级属性!$A$4:$A$203,0))*X426/10000)</f>
        <v>977</v>
      </c>
      <c r="T426" s="37">
        <f>INT(INDEX([1]等级属性!E$4:E$203,MATCH($AC426,[1]等级属性!$A$4:$A$203,0))*Y426/10000)</f>
        <v>175</v>
      </c>
      <c r="U426" s="37"/>
      <c r="V426" s="37">
        <f t="array" ref="V426">INDEX(单位特点规划!D$2:D$37,MATCH($A426,单位特点规划!$A$2:$A$37,0))</f>
        <v>5600</v>
      </c>
      <c r="W426" s="37">
        <f t="array" ref="W426">INDEX(单位特点规划!E$2:E$37,MATCH($A426,单位特点规划!$A$2:$A$37,0))</f>
        <v>7200</v>
      </c>
      <c r="X426" s="37">
        <f t="array" ref="X426">INDEX(单位特点规划!F$2:F$37,MATCH($A426,单位特点规划!$A$2:$A$37,0))</f>
        <v>6800</v>
      </c>
      <c r="Y426" s="37">
        <f t="array" ref="Y426">INDEX(单位特点规划!G$2:G$37,MATCH($A426,单位特点规划!$A$2:$A$37,0))</f>
        <v>5300</v>
      </c>
      <c r="Z426" s="37"/>
      <c r="AA426" s="37">
        <f t="shared" si="423"/>
        <v>0.775193798449612</v>
      </c>
      <c r="AB426" s="37">
        <f>INT(INDEX([3]进阶属性!$C$2:$C$19,MATCH(B426,[3]进阶属性!$A$2:$A$19,0))/2*AH426)</f>
        <v>2424</v>
      </c>
      <c r="AC426" s="37">
        <f t="shared" si="410"/>
        <v>60</v>
      </c>
      <c r="AD426" s="37">
        <f>INT((INDEX([3]标准单位!$J$2:$J$201,MATCH($AC426,[3]标准单位!$A$2:$A$201,0))*AE426)/(1-AE426))</f>
        <v>0</v>
      </c>
      <c r="AE426" s="37">
        <f t="shared" si="427"/>
        <v>0</v>
      </c>
      <c r="AF426" s="83">
        <f>AG426/AG$12</f>
        <v>0.67292224400930001</v>
      </c>
      <c r="AG426" s="37">
        <f t="shared" si="425"/>
        <v>357.88888888888903</v>
      </c>
      <c r="AH426" s="37">
        <f t="array" ref="AH426">INDEX([4]Sheet1!H$2:H$36,MATCH($H426,[4]Sheet1!$A$2:$A$36,0))</f>
        <v>2</v>
      </c>
      <c r="AI426" s="114" t="str">
        <f>INDEX([4]Sheet1!T$2:T$36,MATCH($H426,[4]Sheet1!$A$2:$A$36,0))</f>
        <v>10000,8000,6000,8000,5000,5000,10000,10000,6000,10000,10000</v>
      </c>
      <c r="AJ426">
        <f>INDEX([4]Sheet1!U$2:U$36,MATCH($H426,[4]Sheet1!$A$2:$A$36,0))</f>
        <v>3.8571428571428599</v>
      </c>
      <c r="AK426">
        <f>INDEX([4]Sheet1!V$2:V$36,MATCH($H426,[4]Sheet1!$A$2:$A$36,0))</f>
        <v>0.05</v>
      </c>
      <c r="AL426">
        <f>INDEX([4]Sheet1!W$2:W$36,MATCH($H426,[4]Sheet1!$A$2:$A$36,0))</f>
        <v>77.7777777777778</v>
      </c>
      <c r="AM426" s="2">
        <f>INDEX([4]Sheet1!N$2:N$36,MATCH($H426,[4]Sheet1!$A$2:$A$36,0))</f>
        <v>900</v>
      </c>
      <c r="AN426" s="2">
        <f>INDEX([4]Sheet1!O$2:O$36,MATCH($H426,[4]Sheet1!$A$2:$A$36,0))</f>
        <v>6000</v>
      </c>
    </row>
    <row r="427" spans="1:40" ht="14.25">
      <c r="A427" s="11">
        <v>3003</v>
      </c>
      <c r="B427" s="78">
        <v>10</v>
      </c>
      <c r="C427" s="78" t="str">
        <f t="shared" si="386"/>
        <v>{10320,30},{23003,45}</v>
      </c>
      <c r="D427" s="78">
        <v>450000</v>
      </c>
      <c r="E427" s="79">
        <v>62</v>
      </c>
      <c r="F427" s="78" t="str">
        <f t="shared" si="387"/>
        <v>{1,1122},{2,308},{3,396},{6,201}</v>
      </c>
      <c r="G427" s="78">
        <f t="shared" si="426"/>
        <v>1</v>
      </c>
      <c r="H427" s="11" t="s">
        <v>348</v>
      </c>
      <c r="I427" s="37">
        <f t="array" ref="I427">INDEX([1]英雄界面!$I$4:$I$41,MATCH(A427,[1]英雄界面!$A$4:$A$41,0))</f>
        <v>1</v>
      </c>
      <c r="J427" s="37">
        <f t="shared" si="420"/>
        <v>3</v>
      </c>
      <c r="K427" s="37">
        <v>10320</v>
      </c>
      <c r="L427" s="37">
        <f t="array" ref="L427">INDEX([2]图纸掉落!$H$4:$H$38,MATCH(H427,[2]图纸掉落!$G$4:$G$38,0))</f>
        <v>23003</v>
      </c>
      <c r="M427" s="37">
        <f t="shared" si="411"/>
        <v>30</v>
      </c>
      <c r="N427" s="37">
        <f t="shared" si="408"/>
        <v>45</v>
      </c>
      <c r="O427" s="47">
        <f>INDEX([1]英雄界面!$J$4:$J$41,MATCH(A427,[1]英雄界面!$A$4:$A$41,0))/2</f>
        <v>1</v>
      </c>
      <c r="P427" s="37">
        <f t="shared" si="409"/>
        <v>1</v>
      </c>
      <c r="Q427" s="37">
        <f>INT(INDEX([1]等级属性!B$4:B$203,MATCH($AC427,[1]等级属性!$A$4:$A$203,0))*V427/10000)</f>
        <v>308</v>
      </c>
      <c r="R427" s="37">
        <f>INT(INDEX([1]等级属性!C$4:C$203,MATCH($AC427,[1]等级属性!$A$4:$A$203,0))*W427/10000)</f>
        <v>396</v>
      </c>
      <c r="S427" s="37">
        <f>INT(INDEX([1]等级属性!D$4:D$203,MATCH($AC427,[1]等级属性!$A$4:$A$203,0))*X427/10000)</f>
        <v>1122</v>
      </c>
      <c r="T427" s="37">
        <f>INT(INDEX([1]等级属性!E$4:E$203,MATCH($AC427,[1]等级属性!$A$4:$A$203,0))*Y427/10000)</f>
        <v>201</v>
      </c>
      <c r="U427" s="37"/>
      <c r="V427" s="37">
        <f t="array" ref="V427">INDEX(单位特点规划!D$2:D$37,MATCH($A427,单位特点规划!$A$2:$A$37,0))</f>
        <v>5600</v>
      </c>
      <c r="W427" s="37">
        <f t="array" ref="W427">INDEX(单位特点规划!E$2:E$37,MATCH($A427,单位特点规划!$A$2:$A$37,0))</f>
        <v>7200</v>
      </c>
      <c r="X427" s="37">
        <f t="array" ref="X427">INDEX(单位特点规划!F$2:F$37,MATCH($A427,单位特点规划!$A$2:$A$37,0))</f>
        <v>6800</v>
      </c>
      <c r="Y427" s="37">
        <f t="array" ref="Y427">INDEX(单位特点规划!G$2:G$37,MATCH($A427,单位特点规划!$A$2:$A$37,0))</f>
        <v>5300</v>
      </c>
      <c r="Z427" s="37"/>
      <c r="AA427" s="37">
        <f t="shared" si="423"/>
        <v>0.775193798449612</v>
      </c>
      <c r="AB427" s="37">
        <f>INT(INDEX([3]进阶属性!$C$2:$C$19,MATCH(B427,[3]进阶属性!$A$2:$A$19,0))/2*AH427)</f>
        <v>3150</v>
      </c>
      <c r="AC427" s="37">
        <f t="shared" si="410"/>
        <v>65</v>
      </c>
      <c r="AD427" s="37">
        <f>INT((INDEX([3]标准单位!$J$2:$J$201,MATCH($AC427,[3]标准单位!$A$2:$A$201,0))*AE427)/(1-AE427))</f>
        <v>0</v>
      </c>
      <c r="AE427" s="37">
        <f t="shared" si="427"/>
        <v>0</v>
      </c>
      <c r="AF427" s="83">
        <f>AG427/AG$13</f>
        <v>0.67328088737112701</v>
      </c>
      <c r="AG427" s="37">
        <f t="shared" si="425"/>
        <v>411.21111111111099</v>
      </c>
      <c r="AH427" s="37">
        <f t="array" ref="AH427">INDEX([4]Sheet1!H$2:H$36,MATCH($H427,[4]Sheet1!$A$2:$A$36,0))</f>
        <v>2</v>
      </c>
      <c r="AI427" s="114" t="str">
        <f>INDEX([4]Sheet1!T$2:T$36,MATCH($H427,[4]Sheet1!$A$2:$A$36,0))</f>
        <v>10000,8000,6000,8000,5000,5000,10000,10000,6000,10000,10000</v>
      </c>
      <c r="AJ427">
        <f>INDEX([4]Sheet1!U$2:U$36,MATCH($H427,[4]Sheet1!$A$2:$A$36,0))</f>
        <v>3.8571428571428599</v>
      </c>
      <c r="AK427">
        <f>INDEX([4]Sheet1!V$2:V$36,MATCH($H427,[4]Sheet1!$A$2:$A$36,0))</f>
        <v>0.05</v>
      </c>
      <c r="AL427">
        <f>INDEX([4]Sheet1!W$2:W$36,MATCH($H427,[4]Sheet1!$A$2:$A$36,0))</f>
        <v>77.7777777777778</v>
      </c>
      <c r="AM427" s="2">
        <f>INDEX([4]Sheet1!N$2:N$36,MATCH($H427,[4]Sheet1!$A$2:$A$36,0))</f>
        <v>900</v>
      </c>
      <c r="AN427" s="2">
        <f>INDEX([4]Sheet1!O$2:O$36,MATCH($H427,[4]Sheet1!$A$2:$A$36,0))</f>
        <v>6000</v>
      </c>
    </row>
    <row r="428" spans="1:40" ht="14.25">
      <c r="A428" s="11">
        <v>3003</v>
      </c>
      <c r="B428" s="78">
        <v>11</v>
      </c>
      <c r="C428" s="78" t="str">
        <f t="shared" si="386"/>
        <v>{10321,32},{23003,61}</v>
      </c>
      <c r="D428" s="78">
        <v>500000</v>
      </c>
      <c r="E428" s="79">
        <v>67</v>
      </c>
      <c r="F428" s="78" t="str">
        <f t="shared" si="387"/>
        <v>{1,1268},{2,348},{3,447},{6,228}</v>
      </c>
      <c r="G428" s="78">
        <f t="shared" si="426"/>
        <v>1</v>
      </c>
      <c r="H428" s="11" t="s">
        <v>348</v>
      </c>
      <c r="I428" s="37">
        <f t="array" ref="I428">INDEX([1]英雄界面!$I$4:$I$41,MATCH(A428,[1]英雄界面!$A$4:$A$41,0))</f>
        <v>1</v>
      </c>
      <c r="J428" s="37">
        <f t="shared" si="420"/>
        <v>3</v>
      </c>
      <c r="K428" s="37">
        <v>10321</v>
      </c>
      <c r="L428" s="37">
        <f t="array" ref="L428">INDEX([2]图纸掉落!$H$4:$H$38,MATCH(H428,[2]图纸掉落!$G$4:$G$38,0))</f>
        <v>23003</v>
      </c>
      <c r="M428" s="37">
        <f t="shared" ref="M428" si="428">M410</f>
        <v>32</v>
      </c>
      <c r="N428" s="37">
        <f t="shared" si="408"/>
        <v>61</v>
      </c>
      <c r="O428" s="47">
        <f>INDEX([1]英雄界面!$J$4:$J$41,MATCH(A428,[1]英雄界面!$A$4:$A$41,0))/2</f>
        <v>1</v>
      </c>
      <c r="P428" s="37">
        <f t="shared" si="409"/>
        <v>1</v>
      </c>
      <c r="Q428" s="37">
        <f>INT(INDEX([1]等级属性!B$4:B$203,MATCH($AC428,[1]等级属性!$A$4:$A$203,0))*V428/10000)</f>
        <v>348</v>
      </c>
      <c r="R428" s="37">
        <f>INT(INDEX([1]等级属性!C$4:C$203,MATCH($AC428,[1]等级属性!$A$4:$A$203,0))*W428/10000)</f>
        <v>447</v>
      </c>
      <c r="S428" s="37">
        <f>INT(INDEX([1]等级属性!D$4:D$203,MATCH($AC428,[1]等级属性!$A$4:$A$203,0))*X428/10000)</f>
        <v>1268</v>
      </c>
      <c r="T428" s="37">
        <f>INT(INDEX([1]等级属性!E$4:E$203,MATCH($AC428,[1]等级属性!$A$4:$A$203,0))*Y428/10000)</f>
        <v>228</v>
      </c>
      <c r="U428" s="37"/>
      <c r="V428" s="37">
        <f t="array" ref="V428">INDEX(单位特点规划!D$2:D$37,MATCH($A428,单位特点规划!$A$2:$A$37,0))</f>
        <v>5600</v>
      </c>
      <c r="W428" s="37">
        <f t="array" ref="W428">INDEX(单位特点规划!E$2:E$37,MATCH($A428,单位特点规划!$A$2:$A$37,0))</f>
        <v>7200</v>
      </c>
      <c r="X428" s="37">
        <f t="array" ref="X428">INDEX(单位特点规划!F$2:F$37,MATCH($A428,单位特点规划!$A$2:$A$37,0))</f>
        <v>6800</v>
      </c>
      <c r="Y428" s="37">
        <f t="array" ref="Y428">INDEX(单位特点规划!G$2:G$37,MATCH($A428,单位特点规划!$A$2:$A$37,0))</f>
        <v>5300</v>
      </c>
      <c r="Z428" s="37"/>
      <c r="AA428" s="37">
        <f t="shared" si="423"/>
        <v>0.775193798449612</v>
      </c>
      <c r="AB428" s="37">
        <f>INT(INDEX([3]进阶属性!$C$2:$C$19,MATCH(B428,[3]进阶属性!$A$2:$A$19,0))/2*AH428)</f>
        <v>4095</v>
      </c>
      <c r="AC428" s="37">
        <f t="shared" si="410"/>
        <v>70</v>
      </c>
      <c r="AD428" s="37">
        <f>INT((INDEX([3]标准单位!$J$2:$J$201,MATCH($AC428,[3]标准单位!$A$2:$A$201,0))*AE428)/(1-AE428))</f>
        <v>0</v>
      </c>
      <c r="AE428" s="37">
        <f t="shared" si="427"/>
        <v>0</v>
      </c>
      <c r="AF428" s="83">
        <f>AG428/AG$14</f>
        <v>0.67279665223506102</v>
      </c>
      <c r="AG428" s="37">
        <f t="shared" si="425"/>
        <v>464.71666666666698</v>
      </c>
      <c r="AH428" s="37">
        <f t="array" ref="AH428">INDEX([4]Sheet1!H$2:H$36,MATCH($H428,[4]Sheet1!$A$2:$A$36,0))</f>
        <v>2</v>
      </c>
      <c r="AI428" s="114" t="str">
        <f>INDEX([4]Sheet1!T$2:T$36,MATCH($H428,[4]Sheet1!$A$2:$A$36,0))</f>
        <v>10000,8000,6000,8000,5000,5000,10000,10000,6000,10000,10000</v>
      </c>
      <c r="AJ428">
        <f>INDEX([4]Sheet1!U$2:U$36,MATCH($H428,[4]Sheet1!$A$2:$A$36,0))</f>
        <v>3.8571428571428599</v>
      </c>
      <c r="AK428">
        <f>INDEX([4]Sheet1!V$2:V$36,MATCH($H428,[4]Sheet1!$A$2:$A$36,0))</f>
        <v>0.05</v>
      </c>
      <c r="AL428">
        <f>INDEX([4]Sheet1!W$2:W$36,MATCH($H428,[4]Sheet1!$A$2:$A$36,0))</f>
        <v>77.7777777777778</v>
      </c>
      <c r="AM428" s="2">
        <f>INDEX([4]Sheet1!N$2:N$36,MATCH($H428,[4]Sheet1!$A$2:$A$36,0))</f>
        <v>900</v>
      </c>
      <c r="AN428" s="2">
        <f>INDEX([4]Sheet1!O$2:O$36,MATCH($H428,[4]Sheet1!$A$2:$A$36,0))</f>
        <v>6000</v>
      </c>
    </row>
    <row r="429" spans="1:40" ht="14.25">
      <c r="A429" s="11">
        <v>3003</v>
      </c>
      <c r="B429" s="78">
        <v>12</v>
      </c>
      <c r="C429" s="78" t="str">
        <f t="shared" si="386"/>
        <v>{10322,35},{23003,66}</v>
      </c>
      <c r="D429" s="78">
        <v>550000</v>
      </c>
      <c r="E429" s="79">
        <v>72</v>
      </c>
      <c r="F429" s="78" t="str">
        <f t="shared" si="387"/>
        <v>{1,1458},{2,400},{3,514},{6,262}</v>
      </c>
      <c r="G429" s="78">
        <f t="shared" si="426"/>
        <v>1</v>
      </c>
      <c r="H429" s="11" t="s">
        <v>348</v>
      </c>
      <c r="I429" s="37">
        <f t="array" ref="I429">INDEX([1]英雄界面!$I$4:$I$41,MATCH(A429,[1]英雄界面!$A$4:$A$41,0))</f>
        <v>1</v>
      </c>
      <c r="J429" s="37">
        <f t="shared" si="420"/>
        <v>3</v>
      </c>
      <c r="K429" s="37">
        <v>10322</v>
      </c>
      <c r="L429" s="37">
        <f t="array" ref="L429">INDEX([2]图纸掉落!$H$4:$H$38,MATCH(H429,[2]图纸掉落!$G$4:$G$38,0))</f>
        <v>23003</v>
      </c>
      <c r="M429" s="37">
        <f t="shared" ref="M429:M447" si="429">M411</f>
        <v>35</v>
      </c>
      <c r="N429" s="37">
        <f t="shared" si="408"/>
        <v>66</v>
      </c>
      <c r="O429" s="47">
        <f>INDEX([1]英雄界面!$J$4:$J$41,MATCH(A429,[1]英雄界面!$A$4:$A$41,0))/2</f>
        <v>1</v>
      </c>
      <c r="P429" s="37">
        <f t="shared" si="409"/>
        <v>1</v>
      </c>
      <c r="Q429" s="37">
        <f>INT(INDEX([1]等级属性!B$4:B$203,MATCH($AC429,[1]等级属性!$A$4:$A$203,0))*V429/10000)</f>
        <v>400</v>
      </c>
      <c r="R429" s="37">
        <f>INT(INDEX([1]等级属性!C$4:C$203,MATCH($AC429,[1]等级属性!$A$4:$A$203,0))*W429/10000)</f>
        <v>514</v>
      </c>
      <c r="S429" s="37">
        <f>INT(INDEX([1]等级属性!D$4:D$203,MATCH($AC429,[1]等级属性!$A$4:$A$203,0))*X429/10000)</f>
        <v>1458</v>
      </c>
      <c r="T429" s="37">
        <f>INT(INDEX([1]等级属性!E$4:E$203,MATCH($AC429,[1]等级属性!$A$4:$A$203,0))*Y429/10000)</f>
        <v>262</v>
      </c>
      <c r="U429" s="37"/>
      <c r="V429" s="37">
        <f t="array" ref="V429">INDEX(单位特点规划!D$2:D$37,MATCH($A429,单位特点规划!$A$2:$A$37,0))</f>
        <v>5600</v>
      </c>
      <c r="W429" s="37">
        <f t="array" ref="W429">INDEX(单位特点规划!E$2:E$37,MATCH($A429,单位特点规划!$A$2:$A$37,0))</f>
        <v>7200</v>
      </c>
      <c r="X429" s="37">
        <f t="array" ref="X429">INDEX(单位特点规划!F$2:F$37,MATCH($A429,单位特点规划!$A$2:$A$37,0))</f>
        <v>6800</v>
      </c>
      <c r="Y429" s="37">
        <f t="array" ref="Y429">INDEX(单位特点规划!G$2:G$37,MATCH($A429,单位特点规划!$A$2:$A$37,0))</f>
        <v>5300</v>
      </c>
      <c r="Z429" s="37"/>
      <c r="AA429" s="37">
        <f t="shared" ref="AA429" si="430">1/1.29</f>
        <v>0.775193798449612</v>
      </c>
      <c r="AB429" s="37">
        <f>INT(INDEX([3]进阶属性!$C$2:$C$19,MATCH(B429,[3]进阶属性!$A$2:$A$19,0))/2*AH429)</f>
        <v>5322</v>
      </c>
      <c r="AC429" s="37">
        <f t="shared" si="410"/>
        <v>75</v>
      </c>
      <c r="AD429" s="37">
        <f>INT((INDEX([3]标准单位!$J$2:$J$201,MATCH($AC429,[3]标准单位!$A$2:$A$201,0))*AE429)/(1-AE429))</f>
        <v>0</v>
      </c>
      <c r="AE429" s="37">
        <f t="shared" si="427"/>
        <v>0</v>
      </c>
      <c r="AF429" s="83">
        <f>AG429/AG$15</f>
        <v>0.67298702337392302</v>
      </c>
      <c r="AG429" s="37">
        <f t="shared" si="425"/>
        <v>534.25555555555604</v>
      </c>
      <c r="AH429" s="37">
        <f t="array" ref="AH429">INDEX([4]Sheet1!H$2:H$36,MATCH($H429,[4]Sheet1!$A$2:$A$36,0))</f>
        <v>2</v>
      </c>
      <c r="AI429" s="114" t="str">
        <f>INDEX([4]Sheet1!T$2:T$36,MATCH($H429,[4]Sheet1!$A$2:$A$36,0))</f>
        <v>10000,8000,6000,8000,5000,5000,10000,10000,6000,10000,10000</v>
      </c>
      <c r="AJ429">
        <f>INDEX([4]Sheet1!U$2:U$36,MATCH($H429,[4]Sheet1!$A$2:$A$36,0))</f>
        <v>3.8571428571428599</v>
      </c>
      <c r="AK429">
        <f>INDEX([4]Sheet1!V$2:V$36,MATCH($H429,[4]Sheet1!$A$2:$A$36,0))</f>
        <v>0.05</v>
      </c>
      <c r="AL429">
        <f>INDEX([4]Sheet1!W$2:W$36,MATCH($H429,[4]Sheet1!$A$2:$A$36,0))</f>
        <v>77.7777777777778</v>
      </c>
      <c r="AM429" s="2">
        <f>INDEX([4]Sheet1!N$2:N$36,MATCH($H429,[4]Sheet1!$A$2:$A$36,0))</f>
        <v>900</v>
      </c>
      <c r="AN429" s="2">
        <f>INDEX([4]Sheet1!O$2:O$36,MATCH($H429,[4]Sheet1!$A$2:$A$36,0))</f>
        <v>6000</v>
      </c>
    </row>
    <row r="430" spans="1:40" ht="14.25">
      <c r="A430" s="11">
        <v>3003</v>
      </c>
      <c r="B430" s="78">
        <v>13</v>
      </c>
      <c r="C430" s="78" t="str">
        <f t="shared" si="386"/>
        <v>{10323,37},{23003,70}</v>
      </c>
      <c r="D430" s="78">
        <v>600000</v>
      </c>
      <c r="E430" s="79">
        <v>77</v>
      </c>
      <c r="F430" s="78" t="str">
        <f t="shared" si="387"/>
        <v>{1,1648},{2,452},{3,581},{6,296}</v>
      </c>
      <c r="G430" s="78">
        <f t="shared" si="426"/>
        <v>1</v>
      </c>
      <c r="H430" s="11" t="s">
        <v>348</v>
      </c>
      <c r="I430" s="37">
        <f t="array" ref="I430">INDEX([1]英雄界面!$I$4:$I$41,MATCH(A430,[1]英雄界面!$A$4:$A$41,0))</f>
        <v>1</v>
      </c>
      <c r="J430" s="37">
        <f t="shared" si="420"/>
        <v>3</v>
      </c>
      <c r="K430" s="37">
        <v>10323</v>
      </c>
      <c r="L430" s="37">
        <f t="array" ref="L430">INDEX([2]图纸掉落!$H$4:$H$38,MATCH(H430,[2]图纸掉落!$G$4:$G$38,0))</f>
        <v>23003</v>
      </c>
      <c r="M430" s="37">
        <f t="shared" si="429"/>
        <v>37</v>
      </c>
      <c r="N430" s="37">
        <f t="shared" si="408"/>
        <v>70</v>
      </c>
      <c r="O430" s="47">
        <f>INDEX([1]英雄界面!$J$4:$J$41,MATCH(A430,[1]英雄界面!$A$4:$A$41,0))/2</f>
        <v>1</v>
      </c>
      <c r="P430" s="37">
        <f t="shared" si="409"/>
        <v>1</v>
      </c>
      <c r="Q430" s="37">
        <f>INT(INDEX([1]等级属性!B$4:B$203,MATCH($AC430,[1]等级属性!$A$4:$A$203,0))*V430/10000)</f>
        <v>452</v>
      </c>
      <c r="R430" s="37">
        <f>INT(INDEX([1]等级属性!C$4:C$203,MATCH($AC430,[1]等级属性!$A$4:$A$203,0))*W430/10000)</f>
        <v>581</v>
      </c>
      <c r="S430" s="37">
        <f>INT(INDEX([1]等级属性!D$4:D$203,MATCH($AC430,[1]等级属性!$A$4:$A$203,0))*X430/10000)</f>
        <v>1648</v>
      </c>
      <c r="T430" s="37">
        <f>INT(INDEX([1]等级属性!E$4:E$203,MATCH($AC430,[1]等级属性!$A$4:$A$203,0))*Y430/10000)</f>
        <v>296</v>
      </c>
      <c r="U430" s="37"/>
      <c r="V430" s="37">
        <f t="array" ref="V430">INDEX(单位特点规划!D$2:D$37,MATCH($A430,单位特点规划!$A$2:$A$37,0))</f>
        <v>5600</v>
      </c>
      <c r="W430" s="37">
        <f t="array" ref="W430">INDEX(单位特点规划!E$2:E$37,MATCH($A430,单位特点规划!$A$2:$A$37,0))</f>
        <v>7200</v>
      </c>
      <c r="X430" s="37">
        <f t="array" ref="X430">INDEX(单位特点规划!F$2:F$37,MATCH($A430,单位特点规划!$A$2:$A$37,0))</f>
        <v>6800</v>
      </c>
      <c r="Y430" s="37">
        <f t="array" ref="Y430">INDEX(单位特点规划!G$2:G$37,MATCH($A430,单位特点规划!$A$2:$A$37,0))</f>
        <v>5300</v>
      </c>
      <c r="Z430" s="37"/>
      <c r="AA430" s="37">
        <f t="shared" ref="AA430:AA435" si="431">1/1.29</f>
        <v>0.775193798449612</v>
      </c>
      <c r="AB430" s="37">
        <f>INT(INDEX([3]进阶属性!$C$2:$C$19,MATCH(B430,[3]进阶属性!$A$2:$A$19,0))/2*AH430)</f>
        <v>6918</v>
      </c>
      <c r="AC430" s="37">
        <f t="shared" si="410"/>
        <v>80</v>
      </c>
      <c r="AD430" s="37">
        <f>INT((INDEX([3]标准单位!$J$2:$J$201,MATCH($AC430,[3]标准单位!$A$2:$A$201,0))*AE430)/(1-AE430))</f>
        <v>0</v>
      </c>
      <c r="AE430" s="37">
        <f t="shared" si="427"/>
        <v>0</v>
      </c>
      <c r="AF430" s="83">
        <f>AG430/AG$16</f>
        <v>0.67281929645823602</v>
      </c>
      <c r="AG430" s="37">
        <f t="shared" si="425"/>
        <v>603.79444444444403</v>
      </c>
      <c r="AH430" s="37">
        <f t="array" ref="AH430">INDEX([4]Sheet1!H$2:H$36,MATCH($H430,[4]Sheet1!$A$2:$A$36,0))</f>
        <v>2</v>
      </c>
      <c r="AI430" s="114" t="str">
        <f>INDEX([4]Sheet1!T$2:T$36,MATCH($H430,[4]Sheet1!$A$2:$A$36,0))</f>
        <v>10000,8000,6000,8000,5000,5000,10000,10000,6000,10000,10000</v>
      </c>
      <c r="AJ430">
        <f>INDEX([4]Sheet1!U$2:U$36,MATCH($H430,[4]Sheet1!$A$2:$A$36,0))</f>
        <v>3.8571428571428599</v>
      </c>
      <c r="AK430">
        <f>INDEX([4]Sheet1!V$2:V$36,MATCH($H430,[4]Sheet1!$A$2:$A$36,0))</f>
        <v>0.05</v>
      </c>
      <c r="AL430">
        <f>INDEX([4]Sheet1!W$2:W$36,MATCH($H430,[4]Sheet1!$A$2:$A$36,0))</f>
        <v>77.7777777777778</v>
      </c>
      <c r="AM430" s="2">
        <f>INDEX([4]Sheet1!N$2:N$36,MATCH($H430,[4]Sheet1!$A$2:$A$36,0))</f>
        <v>900</v>
      </c>
      <c r="AN430" s="2">
        <f>INDEX([4]Sheet1!O$2:O$36,MATCH($H430,[4]Sheet1!$A$2:$A$36,0))</f>
        <v>6000</v>
      </c>
    </row>
    <row r="431" spans="1:40" ht="14.25">
      <c r="A431" s="11">
        <v>3003</v>
      </c>
      <c r="B431" s="78">
        <v>14</v>
      </c>
      <c r="C431" s="78" t="str">
        <f t="shared" si="386"/>
        <v>{10324,40},{23003,91}</v>
      </c>
      <c r="D431" s="78">
        <v>650000</v>
      </c>
      <c r="E431" s="79">
        <v>82</v>
      </c>
      <c r="F431" s="78" t="str">
        <f t="shared" si="387"/>
        <v>{1,1895},{2,520},{3,668},{6,340}</v>
      </c>
      <c r="G431" s="78">
        <f t="shared" si="426"/>
        <v>1</v>
      </c>
      <c r="H431" s="11" t="s">
        <v>348</v>
      </c>
      <c r="I431" s="37">
        <f t="array" ref="I431">INDEX([1]英雄界面!$I$4:$I$41,MATCH(A431,[1]英雄界面!$A$4:$A$41,0))</f>
        <v>1</v>
      </c>
      <c r="J431" s="37">
        <f t="shared" si="420"/>
        <v>3</v>
      </c>
      <c r="K431" s="37">
        <v>10324</v>
      </c>
      <c r="L431" s="37">
        <f t="array" ref="L431">INDEX([2]图纸掉落!$H$4:$H$38,MATCH(H431,[2]图纸掉落!$G$4:$G$38,0))</f>
        <v>23003</v>
      </c>
      <c r="M431" s="37">
        <f t="shared" si="429"/>
        <v>40</v>
      </c>
      <c r="N431" s="37">
        <f t="shared" si="408"/>
        <v>91</v>
      </c>
      <c r="O431" s="47">
        <f>INDEX([1]英雄界面!$J$4:$J$41,MATCH(A431,[1]英雄界面!$A$4:$A$41,0))/2</f>
        <v>1</v>
      </c>
      <c r="P431" s="37">
        <f t="shared" si="409"/>
        <v>1</v>
      </c>
      <c r="Q431" s="37">
        <f>INT(INDEX([1]等级属性!B$4:B$203,MATCH($AC431,[1]等级属性!$A$4:$A$203,0))*V431/10000)</f>
        <v>520</v>
      </c>
      <c r="R431" s="37">
        <f>INT(INDEX([1]等级属性!C$4:C$203,MATCH($AC431,[1]等级属性!$A$4:$A$203,0))*W431/10000)</f>
        <v>668</v>
      </c>
      <c r="S431" s="37">
        <f>INT(INDEX([1]等级属性!D$4:D$203,MATCH($AC431,[1]等级属性!$A$4:$A$203,0))*X431/10000)</f>
        <v>1895</v>
      </c>
      <c r="T431" s="37">
        <f>INT(INDEX([1]等级属性!E$4:E$203,MATCH($AC431,[1]等级属性!$A$4:$A$203,0))*Y431/10000)</f>
        <v>340</v>
      </c>
      <c r="U431" s="37"/>
      <c r="V431" s="37">
        <f t="array" ref="V431">INDEX(单位特点规划!D$2:D$37,MATCH($A431,单位特点规划!$A$2:$A$37,0))</f>
        <v>5600</v>
      </c>
      <c r="W431" s="37">
        <f t="array" ref="W431">INDEX(单位特点规划!E$2:E$37,MATCH($A431,单位特点规划!$A$2:$A$37,0))</f>
        <v>7200</v>
      </c>
      <c r="X431" s="37">
        <f t="array" ref="X431">INDEX(单位特点规划!F$2:F$37,MATCH($A431,单位特点规划!$A$2:$A$37,0))</f>
        <v>6800</v>
      </c>
      <c r="Y431" s="37">
        <f t="array" ref="Y431">INDEX(单位特点规划!G$2:G$37,MATCH($A431,单位特点规划!$A$2:$A$37,0))</f>
        <v>5300</v>
      </c>
      <c r="Z431" s="37"/>
      <c r="AA431" s="37">
        <f t="shared" si="431"/>
        <v>0.775193798449612</v>
      </c>
      <c r="AB431" s="37">
        <f>INT(INDEX([3]进阶属性!$C$2:$C$19,MATCH(B431,[3]进阶属性!$A$2:$A$19,0))/2*AH431)</f>
        <v>8991</v>
      </c>
      <c r="AC431" s="37">
        <f t="shared" si="410"/>
        <v>85</v>
      </c>
      <c r="AD431" s="37">
        <f>INT((INDEX([3]标准单位!$J$2:$J$201,MATCH($AC431,[3]标准单位!$A$2:$A$201,0))*AE431)/(1-AE431))</f>
        <v>0</v>
      </c>
      <c r="AE431" s="37">
        <f t="shared" si="427"/>
        <v>0</v>
      </c>
      <c r="AF431" s="83">
        <f>AG431/AG$17</f>
        <v>0.67309349285771403</v>
      </c>
      <c r="AG431" s="37">
        <f t="shared" si="425"/>
        <v>694.38888888888903</v>
      </c>
      <c r="AH431" s="37">
        <f t="array" ref="AH431">INDEX([4]Sheet1!H$2:H$36,MATCH($H431,[4]Sheet1!$A$2:$A$36,0))</f>
        <v>2</v>
      </c>
      <c r="AI431" s="114" t="str">
        <f>INDEX([4]Sheet1!T$2:T$36,MATCH($H431,[4]Sheet1!$A$2:$A$36,0))</f>
        <v>10000,8000,6000,8000,5000,5000,10000,10000,6000,10000,10000</v>
      </c>
      <c r="AJ431">
        <f>INDEX([4]Sheet1!U$2:U$36,MATCH($H431,[4]Sheet1!$A$2:$A$36,0))</f>
        <v>3.8571428571428599</v>
      </c>
      <c r="AK431">
        <f>INDEX([4]Sheet1!V$2:V$36,MATCH($H431,[4]Sheet1!$A$2:$A$36,0))</f>
        <v>0.05</v>
      </c>
      <c r="AL431">
        <f>INDEX([4]Sheet1!W$2:W$36,MATCH($H431,[4]Sheet1!$A$2:$A$36,0))</f>
        <v>77.7777777777778</v>
      </c>
      <c r="AM431" s="2">
        <f>INDEX([4]Sheet1!N$2:N$36,MATCH($H431,[4]Sheet1!$A$2:$A$36,0))</f>
        <v>900</v>
      </c>
      <c r="AN431" s="2">
        <f>INDEX([4]Sheet1!O$2:O$36,MATCH($H431,[4]Sheet1!$A$2:$A$36,0))</f>
        <v>6000</v>
      </c>
    </row>
    <row r="432" spans="1:40" ht="14.25">
      <c r="A432" s="11">
        <v>3003</v>
      </c>
      <c r="B432" s="78">
        <v>15</v>
      </c>
      <c r="C432" s="78" t="str">
        <f t="shared" si="386"/>
        <v>{10325,42},{23003,95}</v>
      </c>
      <c r="D432" s="78">
        <v>700000</v>
      </c>
      <c r="E432" s="79">
        <v>87</v>
      </c>
      <c r="F432" s="78" t="str">
        <f t="shared" si="387"/>
        <v>{1,2142},{2,588},{3,756},{6,386}</v>
      </c>
      <c r="G432" s="78">
        <f t="shared" si="426"/>
        <v>1</v>
      </c>
      <c r="H432" s="11" t="s">
        <v>348</v>
      </c>
      <c r="I432" s="37">
        <f t="array" ref="I432">INDEX([1]英雄界面!$I$4:$I$41,MATCH(A432,[1]英雄界面!$A$4:$A$41,0))</f>
        <v>1</v>
      </c>
      <c r="J432" s="37">
        <f t="shared" ref="J432:J441" si="432">3</f>
        <v>3</v>
      </c>
      <c r="K432" s="37">
        <v>10325</v>
      </c>
      <c r="L432" s="37">
        <f t="array" ref="L432">INDEX([2]图纸掉落!$H$4:$H$38,MATCH(H432,[2]图纸掉落!$G$4:$G$38,0))</f>
        <v>23003</v>
      </c>
      <c r="M432" s="37">
        <f t="shared" si="429"/>
        <v>42</v>
      </c>
      <c r="N432" s="37">
        <f t="shared" si="408"/>
        <v>95</v>
      </c>
      <c r="O432" s="47">
        <f>INDEX([1]英雄界面!$J$4:$J$41,MATCH(A432,[1]英雄界面!$A$4:$A$41,0))/2</f>
        <v>1</v>
      </c>
      <c r="P432" s="37">
        <f t="shared" si="409"/>
        <v>1</v>
      </c>
      <c r="Q432" s="37">
        <f>INT(INDEX([1]等级属性!B$4:B$203,MATCH($AC432,[1]等级属性!$A$4:$A$203,0))*V432/10000)</f>
        <v>588</v>
      </c>
      <c r="R432" s="37">
        <f>INT(INDEX([1]等级属性!C$4:C$203,MATCH($AC432,[1]等级属性!$A$4:$A$203,0))*W432/10000)</f>
        <v>756</v>
      </c>
      <c r="S432" s="37">
        <f>INT(INDEX([1]等级属性!D$4:D$203,MATCH($AC432,[1]等级属性!$A$4:$A$203,0))*X432/10000)</f>
        <v>2142</v>
      </c>
      <c r="T432" s="37">
        <f>INT(INDEX([1]等级属性!E$4:E$203,MATCH($AC432,[1]等级属性!$A$4:$A$203,0))*Y432/10000)</f>
        <v>386</v>
      </c>
      <c r="U432" s="37"/>
      <c r="V432" s="37">
        <f t="array" ref="V432">INDEX(单位特点规划!D$2:D$37,MATCH($A432,单位特点规划!$A$2:$A$37,0))</f>
        <v>5600</v>
      </c>
      <c r="W432" s="37">
        <f t="array" ref="W432">INDEX(单位特点规划!E$2:E$37,MATCH($A432,单位特点规划!$A$2:$A$37,0))</f>
        <v>7200</v>
      </c>
      <c r="X432" s="37">
        <f t="array" ref="X432">INDEX(单位特点规划!F$2:F$37,MATCH($A432,单位特点规划!$A$2:$A$37,0))</f>
        <v>6800</v>
      </c>
      <c r="Y432" s="37">
        <f t="array" ref="Y432">INDEX(单位特点规划!G$2:G$37,MATCH($A432,单位特点规划!$A$2:$A$37,0))</f>
        <v>5300</v>
      </c>
      <c r="Z432" s="37"/>
      <c r="AA432" s="37">
        <f t="shared" si="431"/>
        <v>0.775193798449612</v>
      </c>
      <c r="AB432" s="37">
        <f>INT(INDEX([3]进阶属性!$C$2:$C$19,MATCH(B432,[3]进阶属性!$A$2:$A$19,0))/2*AH432)</f>
        <v>11688</v>
      </c>
      <c r="AC432" s="37">
        <f t="shared" si="410"/>
        <v>90</v>
      </c>
      <c r="AD432" s="37">
        <f>INT((INDEX([3]标准单位!$J$2:$J$201,MATCH($AC432,[3]标准单位!$A$2:$A$201,0))*AE432)/(1-AE432))</f>
        <v>0</v>
      </c>
      <c r="AE432" s="37">
        <f t="shared" si="427"/>
        <v>0</v>
      </c>
      <c r="AF432" s="83">
        <f>AG432/AG$18</f>
        <v>0.67320112019203304</v>
      </c>
      <c r="AG432" s="37">
        <f t="shared" si="425"/>
        <v>785.26666666666699</v>
      </c>
      <c r="AH432" s="37">
        <f t="array" ref="AH432">INDEX([4]Sheet1!H$2:H$36,MATCH($H432,[4]Sheet1!$A$2:$A$36,0))</f>
        <v>2</v>
      </c>
      <c r="AI432" s="114" t="str">
        <f>INDEX([4]Sheet1!T$2:T$36,MATCH($H432,[4]Sheet1!$A$2:$A$36,0))</f>
        <v>10000,8000,6000,8000,5000,5000,10000,10000,6000,10000,10000</v>
      </c>
      <c r="AJ432">
        <f>INDEX([4]Sheet1!U$2:U$36,MATCH($H432,[4]Sheet1!$A$2:$A$36,0))</f>
        <v>3.8571428571428599</v>
      </c>
      <c r="AK432">
        <f>INDEX([4]Sheet1!V$2:V$36,MATCH($H432,[4]Sheet1!$A$2:$A$36,0))</f>
        <v>0.05</v>
      </c>
      <c r="AL432">
        <f>INDEX([4]Sheet1!W$2:W$36,MATCH($H432,[4]Sheet1!$A$2:$A$36,0))</f>
        <v>77.7777777777778</v>
      </c>
      <c r="AM432" s="2">
        <f>INDEX([4]Sheet1!N$2:N$36,MATCH($H432,[4]Sheet1!$A$2:$A$36,0))</f>
        <v>900</v>
      </c>
      <c r="AN432" s="2">
        <f>INDEX([4]Sheet1!O$2:O$36,MATCH($H432,[4]Sheet1!$A$2:$A$36,0))</f>
        <v>6000</v>
      </c>
    </row>
    <row r="433" spans="1:40" ht="14.25">
      <c r="A433" s="11">
        <v>3003</v>
      </c>
      <c r="B433" s="78">
        <v>16</v>
      </c>
      <c r="C433" s="78" t="str">
        <f t="shared" si="386"/>
        <v>{10326,45},{23003,101}</v>
      </c>
      <c r="D433" s="78">
        <v>750000</v>
      </c>
      <c r="E433" s="79">
        <v>92</v>
      </c>
      <c r="F433" s="78" t="str">
        <f t="shared" si="387"/>
        <v>{1,2462},{2,675},{3,869},{6,443}</v>
      </c>
      <c r="G433" s="78">
        <f t="shared" si="426"/>
        <v>1</v>
      </c>
      <c r="H433" s="11" t="s">
        <v>348</v>
      </c>
      <c r="I433" s="37">
        <f t="array" ref="I433">INDEX([1]英雄界面!$I$4:$I$41,MATCH(A433,[1]英雄界面!$A$4:$A$41,0))</f>
        <v>1</v>
      </c>
      <c r="J433" s="37">
        <f t="shared" si="432"/>
        <v>3</v>
      </c>
      <c r="K433" s="37">
        <v>10326</v>
      </c>
      <c r="L433" s="37">
        <f t="array" ref="L433">INDEX([2]图纸掉落!$H$4:$H$38,MATCH(H433,[2]图纸掉落!$G$4:$G$38,0))</f>
        <v>23003</v>
      </c>
      <c r="M433" s="37">
        <f t="shared" si="429"/>
        <v>45</v>
      </c>
      <c r="N433" s="37">
        <f t="shared" si="408"/>
        <v>101</v>
      </c>
      <c r="O433" s="47">
        <f>INDEX([1]英雄界面!$J$4:$J$41,MATCH(A433,[1]英雄界面!$A$4:$A$41,0))/2</f>
        <v>1</v>
      </c>
      <c r="P433" s="37">
        <f t="shared" si="409"/>
        <v>1</v>
      </c>
      <c r="Q433" s="37">
        <f>INT(INDEX([1]等级属性!B$4:B$203,MATCH($AC433,[1]等级属性!$A$4:$A$203,0))*V433/10000)</f>
        <v>675</v>
      </c>
      <c r="R433" s="37">
        <f>INT(INDEX([1]等级属性!C$4:C$203,MATCH($AC433,[1]等级属性!$A$4:$A$203,0))*W433/10000)</f>
        <v>869</v>
      </c>
      <c r="S433" s="37">
        <f>INT(INDEX([1]等级属性!D$4:D$203,MATCH($AC433,[1]等级属性!$A$4:$A$203,0))*X433/10000)</f>
        <v>2462</v>
      </c>
      <c r="T433" s="37">
        <f>INT(INDEX([1]等级属性!E$4:E$203,MATCH($AC433,[1]等级属性!$A$4:$A$203,0))*Y433/10000)</f>
        <v>443</v>
      </c>
      <c r="U433" s="37"/>
      <c r="V433" s="37">
        <f t="array" ref="V433">INDEX(单位特点规划!D$2:D$37,MATCH($A433,单位特点规划!$A$2:$A$37,0))</f>
        <v>5600</v>
      </c>
      <c r="W433" s="37">
        <f t="array" ref="W433">INDEX(单位特点规划!E$2:E$37,MATCH($A433,单位特点规划!$A$2:$A$37,0))</f>
        <v>7200</v>
      </c>
      <c r="X433" s="37">
        <f t="array" ref="X433">INDEX(单位特点规划!F$2:F$37,MATCH($A433,单位特点规划!$A$2:$A$37,0))</f>
        <v>6800</v>
      </c>
      <c r="Y433" s="37">
        <f t="array" ref="Y433">INDEX(单位特点规划!G$2:G$37,MATCH($A433,单位特点规划!$A$2:$A$37,0))</f>
        <v>5300</v>
      </c>
      <c r="Z433" s="37"/>
      <c r="AA433" s="37">
        <f t="shared" si="431"/>
        <v>0.775193798449612</v>
      </c>
      <c r="AB433" s="37">
        <f>INT(INDEX([3]进阶属性!$C$2:$C$19,MATCH(B433,[3]进阶属性!$A$2:$A$19,0))/2*AH433)</f>
        <v>15192</v>
      </c>
      <c r="AC433" s="37">
        <f t="shared" si="410"/>
        <v>95</v>
      </c>
      <c r="AD433" s="37">
        <f>INT((INDEX([3]标准单位!$J$2:$J$201,MATCH($AC433,[3]标准单位!$A$2:$A$201,0))*AE433)/(1-AE433))</f>
        <v>0</v>
      </c>
      <c r="AE433" s="37">
        <f t="shared" si="427"/>
        <v>0</v>
      </c>
      <c r="AF433" s="83">
        <f>AG433/AG$19</f>
        <v>0.67287752688057501</v>
      </c>
      <c r="AG433" s="37">
        <f t="shared" si="425"/>
        <v>902.05</v>
      </c>
      <c r="AH433" s="37">
        <f t="array" ref="AH433">INDEX([4]Sheet1!H$2:H$36,MATCH($H433,[4]Sheet1!$A$2:$A$36,0))</f>
        <v>2</v>
      </c>
      <c r="AI433" s="114" t="str">
        <f>INDEX([4]Sheet1!T$2:T$36,MATCH($H433,[4]Sheet1!$A$2:$A$36,0))</f>
        <v>10000,8000,6000,8000,5000,5000,10000,10000,6000,10000,10000</v>
      </c>
      <c r="AJ433">
        <f>INDEX([4]Sheet1!U$2:U$36,MATCH($H433,[4]Sheet1!$A$2:$A$36,0))</f>
        <v>3.8571428571428599</v>
      </c>
      <c r="AK433">
        <f>INDEX([4]Sheet1!V$2:V$36,MATCH($H433,[4]Sheet1!$A$2:$A$36,0))</f>
        <v>0.05</v>
      </c>
      <c r="AL433">
        <f>INDEX([4]Sheet1!W$2:W$36,MATCH($H433,[4]Sheet1!$A$2:$A$36,0))</f>
        <v>77.7777777777778</v>
      </c>
      <c r="AM433" s="2">
        <f>INDEX([4]Sheet1!N$2:N$36,MATCH($H433,[4]Sheet1!$A$2:$A$36,0))</f>
        <v>900</v>
      </c>
      <c r="AN433" s="2">
        <f>INDEX([4]Sheet1!O$2:O$36,MATCH($H433,[4]Sheet1!$A$2:$A$36,0))</f>
        <v>6000</v>
      </c>
    </row>
    <row r="434" spans="1:40" ht="14.25">
      <c r="A434" s="11">
        <v>3003</v>
      </c>
      <c r="B434" s="78">
        <v>17</v>
      </c>
      <c r="C434" s="78" t="str">
        <f t="shared" si="386"/>
        <v>{10327,47},{23003,105}</v>
      </c>
      <c r="D434" s="78">
        <v>800000</v>
      </c>
      <c r="E434" s="79">
        <v>97</v>
      </c>
      <c r="F434" s="78" t="str">
        <f t="shared" si="387"/>
        <v>{1,2590},{2,711},{3,914},{6,466}</v>
      </c>
      <c r="G434" s="78">
        <f t="shared" si="426"/>
        <v>1</v>
      </c>
      <c r="H434" s="11" t="s">
        <v>348</v>
      </c>
      <c r="I434" s="37">
        <f t="array" ref="I434">INDEX([1]英雄界面!$I$4:$I$41,MATCH(A434,[1]英雄界面!$A$4:$A$41,0))</f>
        <v>1</v>
      </c>
      <c r="J434" s="37">
        <f t="shared" si="432"/>
        <v>3</v>
      </c>
      <c r="K434" s="37">
        <v>10327</v>
      </c>
      <c r="L434" s="37">
        <f t="array" ref="L434">INDEX([2]图纸掉落!$H$4:$H$38,MATCH(H434,[2]图纸掉落!$G$4:$G$38,0))</f>
        <v>23003</v>
      </c>
      <c r="M434" s="37">
        <f t="shared" si="429"/>
        <v>47</v>
      </c>
      <c r="N434" s="37">
        <f t="shared" si="408"/>
        <v>105</v>
      </c>
      <c r="O434" s="47">
        <f>INDEX([1]英雄界面!$J$4:$J$41,MATCH(A434,[1]英雄界面!$A$4:$A$41,0))/2</f>
        <v>1</v>
      </c>
      <c r="P434" s="37">
        <f t="shared" si="409"/>
        <v>1</v>
      </c>
      <c r="Q434" s="37">
        <f>INT(INDEX([1]等级属性!B$4:B$203,MATCH($AC434,[1]等级属性!$A$4:$A$203,0))*V434/10000)</f>
        <v>711</v>
      </c>
      <c r="R434" s="37">
        <f>INT(INDEX([1]等级属性!C$4:C$203,MATCH($AC434,[1]等级属性!$A$4:$A$203,0))*W434/10000)</f>
        <v>914</v>
      </c>
      <c r="S434" s="37">
        <f>INT(INDEX([1]等级属性!D$4:D$203,MATCH($AC434,[1]等级属性!$A$4:$A$203,0))*X434/10000)</f>
        <v>2590</v>
      </c>
      <c r="T434" s="37">
        <f>INT(INDEX([1]等级属性!E$4:E$203,MATCH($AC434,[1]等级属性!$A$4:$A$203,0))*Y434/10000)</f>
        <v>466</v>
      </c>
      <c r="U434" s="37"/>
      <c r="V434" s="37">
        <f t="array" ref="V434">INDEX(单位特点规划!D$2:D$37,MATCH($A434,单位特点规划!$A$2:$A$37,0))</f>
        <v>5600</v>
      </c>
      <c r="W434" s="37">
        <f t="array" ref="W434">INDEX(单位特点规划!E$2:E$37,MATCH($A434,单位特点规划!$A$2:$A$37,0))</f>
        <v>7200</v>
      </c>
      <c r="X434" s="37">
        <f t="array" ref="X434">INDEX(单位特点规划!F$2:F$37,MATCH($A434,单位特点规划!$A$2:$A$37,0))</f>
        <v>6800</v>
      </c>
      <c r="Y434" s="37">
        <f t="array" ref="Y434">INDEX(单位特点规划!G$2:G$37,MATCH($A434,单位特点规划!$A$2:$A$37,0))</f>
        <v>5300</v>
      </c>
      <c r="Z434" s="37"/>
      <c r="AA434" s="37">
        <f t="shared" si="431"/>
        <v>0.775193798449612</v>
      </c>
      <c r="AB434" s="37">
        <f>INT(INDEX([3]进阶属性!$C$2:$C$19,MATCH(B434,[3]进阶属性!$A$2:$A$19,0))/2*AH434)</f>
        <v>19749</v>
      </c>
      <c r="AC434" s="37">
        <f t="shared" si="410"/>
        <v>97</v>
      </c>
      <c r="AD434" s="37">
        <f>INT((INDEX([3]标准单位!$J$2:$J$201,MATCH($AC434,[3]标准单位!$A$2:$A$201,0))*AE434)/(1-AE434))</f>
        <v>0</v>
      </c>
      <c r="AE434" s="37">
        <f t="shared" si="427"/>
        <v>0</v>
      </c>
      <c r="AF434" s="83">
        <f>AG434/AG$20</f>
        <v>0.62617497511078402</v>
      </c>
      <c r="AG434" s="37">
        <f t="shared" si="425"/>
        <v>949.43333333333305</v>
      </c>
      <c r="AH434" s="37">
        <f t="array" ref="AH434">INDEX([4]Sheet1!H$2:H$36,MATCH($H434,[4]Sheet1!$A$2:$A$36,0))</f>
        <v>2</v>
      </c>
      <c r="AI434" s="114" t="str">
        <f>INDEX([4]Sheet1!T$2:T$36,MATCH($H434,[4]Sheet1!$A$2:$A$36,0))</f>
        <v>10000,8000,6000,8000,5000,5000,10000,10000,6000,10000,10000</v>
      </c>
      <c r="AJ434">
        <f>INDEX([4]Sheet1!U$2:U$36,MATCH($H434,[4]Sheet1!$A$2:$A$36,0))</f>
        <v>3.8571428571428599</v>
      </c>
      <c r="AK434">
        <f>INDEX([4]Sheet1!V$2:V$36,MATCH($H434,[4]Sheet1!$A$2:$A$36,0))</f>
        <v>0.05</v>
      </c>
      <c r="AL434">
        <f>INDEX([4]Sheet1!W$2:W$36,MATCH($H434,[4]Sheet1!$A$2:$A$36,0))</f>
        <v>77.7777777777778</v>
      </c>
      <c r="AM434" s="2">
        <f>INDEX([4]Sheet1!N$2:N$36,MATCH($H434,[4]Sheet1!$A$2:$A$36,0))</f>
        <v>900</v>
      </c>
      <c r="AN434" s="2">
        <f>INDEX([4]Sheet1!O$2:O$36,MATCH($H434,[4]Sheet1!$A$2:$A$36,0))</f>
        <v>6000</v>
      </c>
    </row>
    <row r="435" spans="1:40" ht="14.25">
      <c r="A435" s="11">
        <v>3003</v>
      </c>
      <c r="B435" s="78">
        <v>18</v>
      </c>
      <c r="C435" s="78" t="str">
        <f t="shared" si="386"/>
        <v>{10328,50},{23003,112}</v>
      </c>
      <c r="D435" s="78">
        <v>800000</v>
      </c>
      <c r="E435" s="79">
        <v>102</v>
      </c>
      <c r="F435" s="78" t="str">
        <f t="shared" si="387"/>
        <v>{1,2784},{2,764},{3,982},{6,501}</v>
      </c>
      <c r="G435" s="78">
        <f t="shared" ref="G435:G444" si="433">1</f>
        <v>1</v>
      </c>
      <c r="H435" s="11" t="s">
        <v>348</v>
      </c>
      <c r="I435" s="37">
        <f t="array" ref="I435">INDEX([1]英雄界面!$I$4:$I$41,MATCH(A435,[1]英雄界面!$A$4:$A$41,0))</f>
        <v>1</v>
      </c>
      <c r="J435" s="37">
        <f t="shared" si="432"/>
        <v>3</v>
      </c>
      <c r="K435" s="37">
        <v>10328</v>
      </c>
      <c r="L435" s="37">
        <f t="array" ref="L435">INDEX([2]图纸掉落!$H$4:$H$38,MATCH(H435,[2]图纸掉落!$G$4:$G$38,0))</f>
        <v>23003</v>
      </c>
      <c r="M435" s="37">
        <f t="shared" si="429"/>
        <v>50</v>
      </c>
      <c r="N435" s="37">
        <f t="shared" si="408"/>
        <v>112</v>
      </c>
      <c r="O435" s="47">
        <f>INDEX([1]英雄界面!$J$4:$J$41,MATCH(A435,[1]英雄界面!$A$4:$A$41,0))/2</f>
        <v>1</v>
      </c>
      <c r="P435" s="37">
        <f t="shared" si="409"/>
        <v>1</v>
      </c>
      <c r="Q435" s="37">
        <f>INT(INDEX([1]等级属性!B$4:B$203,MATCH($AC435,[1]等级属性!$A$4:$A$203,0))*V435/10000)</f>
        <v>764</v>
      </c>
      <c r="R435" s="37">
        <f>INT(INDEX([1]等级属性!C$4:C$203,MATCH($AC435,[1]等级属性!$A$4:$A$203,0))*W435/10000)</f>
        <v>982</v>
      </c>
      <c r="S435" s="37">
        <f>INT(INDEX([1]等级属性!D$4:D$203,MATCH($AC435,[1]等级属性!$A$4:$A$203,0))*X435/10000)</f>
        <v>2784</v>
      </c>
      <c r="T435" s="37">
        <f>INT(INDEX([1]等级属性!E$4:E$203,MATCH($AC435,[1]等级属性!$A$4:$A$203,0))*Y435/10000)</f>
        <v>501</v>
      </c>
      <c r="U435" s="37"/>
      <c r="V435" s="37">
        <f t="array" ref="V435">INDEX(单位特点规划!D$2:D$37,MATCH($A435,单位特点规划!$A$2:$A$37,0))</f>
        <v>5600</v>
      </c>
      <c r="W435" s="37">
        <f t="array" ref="W435">INDEX(单位特点规划!E$2:E$37,MATCH($A435,单位特点规划!$A$2:$A$37,0))</f>
        <v>7200</v>
      </c>
      <c r="X435" s="37">
        <f t="array" ref="X435">INDEX(单位特点规划!F$2:F$37,MATCH($A435,单位特点规划!$A$2:$A$37,0))</f>
        <v>6800</v>
      </c>
      <c r="Y435" s="37">
        <f t="array" ref="Y435">INDEX(单位特点规划!G$2:G$37,MATCH($A435,单位特点规划!$A$2:$A$37,0))</f>
        <v>5300</v>
      </c>
      <c r="Z435" s="37"/>
      <c r="AA435" s="37">
        <f t="shared" si="431"/>
        <v>0.775193798449612</v>
      </c>
      <c r="AB435" s="37">
        <f>INT(INDEX([3]进阶属性!$C$2:$C$19,MATCH(B435,[3]进阶属性!$A$2:$A$19,0))/2*AH435)</f>
        <v>25671</v>
      </c>
      <c r="AC435" s="37">
        <f t="shared" si="410"/>
        <v>100</v>
      </c>
      <c r="AD435" s="37">
        <f>INT((INDEX([3]标准单位!$J$2:$J$201,MATCH($AC435,[3]标准单位!$A$2:$A$201,0))*AE435)/(1-AE435))</f>
        <v>0</v>
      </c>
      <c r="AE435" s="37">
        <f t="shared" ref="AE435:AE444" si="434">0</f>
        <v>0</v>
      </c>
      <c r="AF435" s="83">
        <f>AG435/AG$21</f>
        <v>0.58544826311192699</v>
      </c>
      <c r="AG435" s="37">
        <f t="shared" si="425"/>
        <v>1020.37777777778</v>
      </c>
      <c r="AH435" s="37">
        <f t="array" ref="AH435">INDEX([4]Sheet1!H$2:H$36,MATCH($H435,[4]Sheet1!$A$2:$A$36,0))</f>
        <v>2</v>
      </c>
      <c r="AI435" s="114" t="str">
        <f>INDEX([4]Sheet1!T$2:T$36,MATCH($H435,[4]Sheet1!$A$2:$A$36,0))</f>
        <v>10000,8000,6000,8000,5000,5000,10000,10000,6000,10000,10000</v>
      </c>
      <c r="AJ435">
        <f>INDEX([4]Sheet1!U$2:U$36,MATCH($H435,[4]Sheet1!$A$2:$A$36,0))</f>
        <v>3.8571428571428599</v>
      </c>
      <c r="AK435">
        <f>INDEX([4]Sheet1!V$2:V$36,MATCH($H435,[4]Sheet1!$A$2:$A$36,0))</f>
        <v>0.05</v>
      </c>
      <c r="AL435">
        <f>INDEX([4]Sheet1!W$2:W$36,MATCH($H435,[4]Sheet1!$A$2:$A$36,0))</f>
        <v>77.7777777777778</v>
      </c>
      <c r="AM435" s="2">
        <f>INDEX([4]Sheet1!N$2:N$36,MATCH($H435,[4]Sheet1!$A$2:$A$36,0))</f>
        <v>900</v>
      </c>
      <c r="AN435" s="2">
        <f>INDEX([4]Sheet1!O$2:O$36,MATCH($H435,[4]Sheet1!$A$2:$A$36,0))</f>
        <v>6000</v>
      </c>
    </row>
    <row r="436" spans="1:40" ht="14.25">
      <c r="A436" s="67">
        <v>3004</v>
      </c>
      <c r="B436" s="73">
        <v>1</v>
      </c>
      <c r="C436" s="78" t="str">
        <f t="shared" si="386"/>
        <v>{10311,1},{23004,2}</v>
      </c>
      <c r="D436" s="78">
        <v>1000</v>
      </c>
      <c r="E436" s="79">
        <v>15</v>
      </c>
      <c r="F436" s="78" t="str">
        <f t="shared" si="387"/>
        <v>{1,379},{2,224},{3,321},{6,112}</v>
      </c>
      <c r="G436" s="78">
        <f t="shared" si="433"/>
        <v>1</v>
      </c>
      <c r="H436" s="67" t="s">
        <v>357</v>
      </c>
      <c r="I436" s="37">
        <f t="array" ref="I436">INDEX([1]英雄界面!$I$4:$I$41,MATCH(A436,[1]英雄界面!$A$4:$A$41,0))</f>
        <v>15</v>
      </c>
      <c r="J436" s="37">
        <f t="shared" si="432"/>
        <v>3</v>
      </c>
      <c r="K436" s="37">
        <v>10311</v>
      </c>
      <c r="L436" s="37">
        <f t="array" ref="L436">INDEX([2]图纸掉落!$H$4:$H$38,MATCH(H436,[2]图纸掉落!$G$4:$G$38,0))</f>
        <v>23004</v>
      </c>
      <c r="M436" s="37">
        <f t="shared" si="429"/>
        <v>1</v>
      </c>
      <c r="N436" s="37">
        <f t="shared" si="408"/>
        <v>2</v>
      </c>
      <c r="O436" s="47">
        <f>INDEX([1]英雄界面!$J$4:$J$41,MATCH(A436,[1]英雄界面!$A$4:$A$41,0))/2</f>
        <v>1</v>
      </c>
      <c r="P436" s="37">
        <f t="shared" si="409"/>
        <v>1.6</v>
      </c>
      <c r="Q436" s="37">
        <f>INT(INDEX([1]等级属性!B$4:B$203,MATCH($AC436,[1]等级属性!$A$4:$A$203,0))*V436/10000)</f>
        <v>140</v>
      </c>
      <c r="R436" s="37">
        <f>INT(INDEX([1]等级属性!C$4:C$203,MATCH($AC436,[1]等级属性!$A$4:$A$203,0))*W436/10000)</f>
        <v>201</v>
      </c>
      <c r="S436" s="37">
        <f>INT(INDEX([1]等级属性!D$4:D$203,MATCH($AC436,[1]等级属性!$A$4:$A$203,0))*X436/10000)</f>
        <v>237</v>
      </c>
      <c r="T436" s="37">
        <f>INT(INDEX([1]等级属性!E$4:E$203,MATCH($AC436,[1]等级属性!$A$4:$A$203,0))*Y436/10000)</f>
        <v>70</v>
      </c>
      <c r="U436" s="37"/>
      <c r="V436" s="37">
        <f t="array" ref="V436">INDEX(单位特点规划!D$2:D$37,MATCH($A436,单位特点规划!$A$2:$A$37,0))</f>
        <v>10800</v>
      </c>
      <c r="W436" s="37">
        <f t="array" ref="W436">INDEX(单位特点规划!E$2:E$37,MATCH($A436,单位特点规划!$A$2:$A$37,0))</f>
        <v>15500</v>
      </c>
      <c r="X436" s="37">
        <f t="array" ref="X436">INDEX(单位特点规划!F$2:F$37,MATCH($A436,单位特点规划!$A$2:$A$37,0))</f>
        <v>6100</v>
      </c>
      <c r="Y436" s="37">
        <f t="array" ref="Y436">INDEX(单位特点规划!G$2:G$37,MATCH($A436,单位特点规划!$A$2:$A$37,0))</f>
        <v>7900</v>
      </c>
      <c r="Z436" s="37"/>
      <c r="AA436" s="37">
        <f>1/2.34</f>
        <v>0.427350427350427</v>
      </c>
      <c r="AB436" s="37">
        <f>INT(INDEX([3]进阶属性!$C$2:$C$19,MATCH(B436,[3]进阶属性!$A$2:$A$19,0))/2*AH436)</f>
        <v>300</v>
      </c>
      <c r="AC436" s="37">
        <f t="shared" si="410"/>
        <v>10</v>
      </c>
      <c r="AD436" s="37">
        <f>INT((INDEX([3]标准单位!$J$2:$J$201,MATCH($AC436,[3]标准单位!$A$2:$A$201,0))*AE436)/(1-AE436))</f>
        <v>0</v>
      </c>
      <c r="AE436" s="37">
        <f t="shared" si="434"/>
        <v>0</v>
      </c>
      <c r="AF436" s="83">
        <f>AG436/AG$4</f>
        <v>1.13313932339032</v>
      </c>
      <c r="AG436" s="37">
        <f t="shared" si="425"/>
        <v>163.166666666667</v>
      </c>
      <c r="AH436" s="37">
        <f t="array" ref="AH436">INDEX([4]Sheet1!H$2:H$36,MATCH($H436,[4]Sheet1!$A$2:$A$36,0))</f>
        <v>2</v>
      </c>
      <c r="AI436">
        <f>INDEX([4]Sheet1!T$2:T$36,MATCH($H436,[4]Sheet1!$A$2:$A$36,0))</f>
        <v>0</v>
      </c>
      <c r="AJ436">
        <f>INDEX([4]Sheet1!U$2:U$36,MATCH($H436,[4]Sheet1!$A$2:$A$36,0))</f>
        <v>0.6</v>
      </c>
      <c r="AK436">
        <f>INDEX([4]Sheet1!V$2:V$36,MATCH($H436,[4]Sheet1!$A$2:$A$36,0))</f>
        <v>0</v>
      </c>
      <c r="AL436">
        <f>INDEX([4]Sheet1!W$2:W$36,MATCH($H436,[4]Sheet1!$A$2:$A$36,0))</f>
        <v>250</v>
      </c>
      <c r="AM436" s="2">
        <f>INDEX([4]Sheet1!N$2:N$36,MATCH($H436,[4]Sheet1!$A$2:$A$36,0))</f>
        <v>600</v>
      </c>
      <c r="AN436" s="2" t="str">
        <f>INDEX([4]Sheet1!O$2:O$36,MATCH($H436,[4]Sheet1!$A$2:$A$36,0))</f>
        <v/>
      </c>
    </row>
    <row r="437" spans="1:40" ht="14.25">
      <c r="A437" s="67">
        <v>3004</v>
      </c>
      <c r="B437" s="73">
        <v>2</v>
      </c>
      <c r="C437" s="78" t="str">
        <f t="shared" si="386"/>
        <v>{10312,5},{23004,5}</v>
      </c>
      <c r="D437" s="78">
        <v>5000</v>
      </c>
      <c r="E437" s="79">
        <v>22</v>
      </c>
      <c r="F437" s="78" t="str">
        <f t="shared" si="387"/>
        <v>{1,463},{2,273},{3,391},{6,136}</v>
      </c>
      <c r="G437" s="78">
        <f t="shared" si="433"/>
        <v>1</v>
      </c>
      <c r="H437" s="67" t="s">
        <v>357</v>
      </c>
      <c r="I437" s="37">
        <f t="array" ref="I437">INDEX([1]英雄界面!$I$4:$I$41,MATCH(A437,[1]英雄界面!$A$4:$A$41,0))</f>
        <v>15</v>
      </c>
      <c r="J437" s="37">
        <f t="shared" si="432"/>
        <v>3</v>
      </c>
      <c r="K437" s="37">
        <v>10312</v>
      </c>
      <c r="L437" s="37">
        <f t="array" ref="L437">INDEX([2]图纸掉落!$H$4:$H$38,MATCH(H437,[2]图纸掉落!$G$4:$G$38,0))</f>
        <v>23004</v>
      </c>
      <c r="M437" s="37">
        <f t="shared" si="429"/>
        <v>5</v>
      </c>
      <c r="N437" s="37">
        <f t="shared" si="408"/>
        <v>5</v>
      </c>
      <c r="O437" s="47">
        <f>INDEX([1]英雄界面!$J$4:$J$41,MATCH(A437,[1]英雄界面!$A$4:$A$41,0))/2</f>
        <v>1</v>
      </c>
      <c r="P437" s="37">
        <f t="shared" si="409"/>
        <v>1.5</v>
      </c>
      <c r="Q437" s="37">
        <f>INT(INDEX([1]等级属性!B$4:B$203,MATCH($AC437,[1]等级属性!$A$4:$A$203,0))*V437/10000)</f>
        <v>182</v>
      </c>
      <c r="R437" s="37">
        <f>INT(INDEX([1]等级属性!C$4:C$203,MATCH($AC437,[1]等级属性!$A$4:$A$203,0))*W437/10000)</f>
        <v>261</v>
      </c>
      <c r="S437" s="37">
        <f>INT(INDEX([1]等级属性!D$4:D$203,MATCH($AC437,[1]等级属性!$A$4:$A$203,0))*X437/10000)</f>
        <v>309</v>
      </c>
      <c r="T437" s="37">
        <f>INT(INDEX([1]等级属性!E$4:E$203,MATCH($AC437,[1]等级属性!$A$4:$A$203,0))*Y437/10000)</f>
        <v>91</v>
      </c>
      <c r="U437" s="37"/>
      <c r="V437" s="37">
        <f t="array" ref="V437">INDEX(单位特点规划!D$2:D$37,MATCH($A437,单位特点规划!$A$2:$A$37,0))</f>
        <v>10800</v>
      </c>
      <c r="W437" s="37">
        <f t="array" ref="W437">INDEX(单位特点规划!E$2:E$37,MATCH($A437,单位特点规划!$A$2:$A$37,0))</f>
        <v>15500</v>
      </c>
      <c r="X437" s="37">
        <f t="array" ref="X437">INDEX(单位特点规划!F$2:F$37,MATCH($A437,单位特点规划!$A$2:$A$37,0))</f>
        <v>6100</v>
      </c>
      <c r="Y437" s="37">
        <f t="array" ref="Y437">INDEX(单位特点规划!G$2:G$37,MATCH($A437,单位特点规划!$A$2:$A$37,0))</f>
        <v>7900</v>
      </c>
      <c r="Z437" s="37"/>
      <c r="AA437" s="37">
        <f t="shared" ref="AA437" si="435">1/2.34</f>
        <v>0.427350427350427</v>
      </c>
      <c r="AB437" s="37">
        <f>INT(INDEX([3]进阶属性!$C$2:$C$19,MATCH(B437,[3]进阶属性!$A$2:$A$19,0))/2*AH437)</f>
        <v>390</v>
      </c>
      <c r="AC437" s="37">
        <f t="shared" si="410"/>
        <v>20</v>
      </c>
      <c r="AD437" s="37">
        <f>INT((INDEX([3]标准单位!$J$2:$J$201,MATCH($AC437,[3]标准单位!$A$2:$A$201,0))*AE437)/(1-AE437))</f>
        <v>0</v>
      </c>
      <c r="AE437" s="37">
        <f t="shared" si="434"/>
        <v>0</v>
      </c>
      <c r="AF437" s="83">
        <f>AG437/AG$5</f>
        <v>1.13370126401994</v>
      </c>
      <c r="AG437" s="37">
        <f t="shared" si="425"/>
        <v>212.26666666666699</v>
      </c>
      <c r="AH437" s="37">
        <f t="array" ref="AH437">INDEX([4]Sheet1!H$2:H$36,MATCH($H437,[4]Sheet1!$A$2:$A$36,0))</f>
        <v>2</v>
      </c>
      <c r="AI437">
        <f>INDEX([4]Sheet1!T$2:T$36,MATCH($H437,[4]Sheet1!$A$2:$A$36,0))</f>
        <v>0</v>
      </c>
      <c r="AJ437">
        <f>INDEX([4]Sheet1!U$2:U$36,MATCH($H437,[4]Sheet1!$A$2:$A$36,0))</f>
        <v>0.6</v>
      </c>
      <c r="AK437">
        <f>INDEX([4]Sheet1!V$2:V$36,MATCH($H437,[4]Sheet1!$A$2:$A$36,0))</f>
        <v>0</v>
      </c>
      <c r="AL437">
        <f>INDEX([4]Sheet1!W$2:W$36,MATCH($H437,[4]Sheet1!$A$2:$A$36,0))</f>
        <v>250</v>
      </c>
      <c r="AM437" s="2">
        <f>INDEX([4]Sheet1!N$2:N$36,MATCH($H437,[4]Sheet1!$A$2:$A$36,0))</f>
        <v>600</v>
      </c>
      <c r="AN437" s="2" t="str">
        <f>INDEX([4]Sheet1!O$2:O$36,MATCH($H437,[4]Sheet1!$A$2:$A$36,0))</f>
        <v/>
      </c>
    </row>
    <row r="438" spans="1:40" ht="14.25">
      <c r="A438" s="67">
        <v>3004</v>
      </c>
      <c r="B438" s="73">
        <v>3</v>
      </c>
      <c r="C438" s="78" t="str">
        <f t="shared" si="386"/>
        <v>{10313,7},{23004,8}</v>
      </c>
      <c r="D438" s="78">
        <v>10000</v>
      </c>
      <c r="E438" s="79">
        <v>25</v>
      </c>
      <c r="F438" s="78" t="str">
        <f t="shared" si="387"/>
        <v>{1,560},{2,330},{3,474},{6,168}</v>
      </c>
      <c r="G438" s="78">
        <f t="shared" si="433"/>
        <v>1</v>
      </c>
      <c r="H438" s="67" t="s">
        <v>357</v>
      </c>
      <c r="I438" s="37">
        <f t="array" ref="I438">INDEX([1]英雄界面!$I$4:$I$41,MATCH(A438,[1]英雄界面!$A$4:$A$41,0))</f>
        <v>15</v>
      </c>
      <c r="J438" s="37">
        <f t="shared" si="432"/>
        <v>3</v>
      </c>
      <c r="K438" s="37">
        <v>10313</v>
      </c>
      <c r="L438" s="37">
        <f t="array" ref="L438">INDEX([2]图纸掉落!$H$4:$H$38,MATCH(H438,[2]图纸掉落!$G$4:$G$38,0))</f>
        <v>23004</v>
      </c>
      <c r="M438" s="37">
        <f t="shared" si="429"/>
        <v>7</v>
      </c>
      <c r="N438" s="37">
        <f t="shared" si="408"/>
        <v>8</v>
      </c>
      <c r="O438" s="47">
        <f>INDEX([1]英雄界面!$J$4:$J$41,MATCH(A438,[1]英雄界面!$A$4:$A$41,0))/2</f>
        <v>1</v>
      </c>
      <c r="P438" s="37">
        <f t="shared" si="409"/>
        <v>1.4</v>
      </c>
      <c r="Q438" s="37">
        <f>INT(INDEX([1]等级属性!B$4:B$203,MATCH($AC438,[1]等级属性!$A$4:$A$203,0))*V438/10000)</f>
        <v>236</v>
      </c>
      <c r="R438" s="37">
        <f>INT(INDEX([1]等级属性!C$4:C$203,MATCH($AC438,[1]等级属性!$A$4:$A$203,0))*W438/10000)</f>
        <v>339</v>
      </c>
      <c r="S438" s="37">
        <f>INT(INDEX([1]等级属性!D$4:D$203,MATCH($AC438,[1]等级属性!$A$4:$A$203,0))*X438/10000)</f>
        <v>400</v>
      </c>
      <c r="T438" s="37">
        <f>INT(INDEX([1]等级属性!E$4:E$203,MATCH($AC438,[1]等级属性!$A$4:$A$203,0))*Y438/10000)</f>
        <v>120</v>
      </c>
      <c r="U438" s="37"/>
      <c r="V438" s="37">
        <f t="array" ref="V438">INDEX(单位特点规划!D$2:D$37,MATCH($A438,单位特点规划!$A$2:$A$37,0))</f>
        <v>10800</v>
      </c>
      <c r="W438" s="37">
        <f t="array" ref="W438">INDEX(单位特点规划!E$2:E$37,MATCH($A438,单位特点规划!$A$2:$A$37,0))</f>
        <v>15500</v>
      </c>
      <c r="X438" s="37">
        <f t="array" ref="X438">INDEX(单位特点规划!F$2:F$37,MATCH($A438,单位特点规划!$A$2:$A$37,0))</f>
        <v>6100</v>
      </c>
      <c r="Y438" s="37">
        <f t="array" ref="Y438">INDEX(单位特点规划!G$2:G$37,MATCH($A438,单位特点规划!$A$2:$A$37,0))</f>
        <v>7900</v>
      </c>
      <c r="Z438" s="37"/>
      <c r="AA438" s="37">
        <f t="shared" ref="AA438" si="436">1/2.34</f>
        <v>0.427350427350427</v>
      </c>
      <c r="AB438" s="37">
        <f>INT(INDEX([3]进阶属性!$C$2:$C$19,MATCH(B438,[3]进阶属性!$A$2:$A$19,0))/2*AH438)</f>
        <v>507</v>
      </c>
      <c r="AC438" s="37">
        <f t="shared" si="410"/>
        <v>30</v>
      </c>
      <c r="AD438" s="37">
        <f>INT((INDEX([3]标准单位!$J$2:$J$201,MATCH($AC438,[3]标准单位!$A$2:$A$201,0))*AE438)/(1-AE438))</f>
        <v>0</v>
      </c>
      <c r="AE438" s="37">
        <f t="shared" si="434"/>
        <v>0</v>
      </c>
      <c r="AF438" s="83">
        <f>AG438/AG$6</f>
        <v>1.1323710855643201</v>
      </c>
      <c r="AG438" s="37">
        <f t="shared" si="425"/>
        <v>275.33333333333297</v>
      </c>
      <c r="AH438" s="37">
        <f t="array" ref="AH438">INDEX([4]Sheet1!H$2:H$36,MATCH($H438,[4]Sheet1!$A$2:$A$36,0))</f>
        <v>2</v>
      </c>
      <c r="AI438">
        <f>INDEX([4]Sheet1!T$2:T$36,MATCH($H438,[4]Sheet1!$A$2:$A$36,0))</f>
        <v>0</v>
      </c>
      <c r="AJ438">
        <f>INDEX([4]Sheet1!U$2:U$36,MATCH($H438,[4]Sheet1!$A$2:$A$36,0))</f>
        <v>0.6</v>
      </c>
      <c r="AK438">
        <f>INDEX([4]Sheet1!V$2:V$36,MATCH($H438,[4]Sheet1!$A$2:$A$36,0))</f>
        <v>0</v>
      </c>
      <c r="AL438">
        <f>INDEX([4]Sheet1!W$2:W$36,MATCH($H438,[4]Sheet1!$A$2:$A$36,0))</f>
        <v>250</v>
      </c>
      <c r="AM438" s="2">
        <f>INDEX([4]Sheet1!N$2:N$36,MATCH($H438,[4]Sheet1!$A$2:$A$36,0))</f>
        <v>600</v>
      </c>
      <c r="AN438" s="2" t="str">
        <f>INDEX([4]Sheet1!O$2:O$36,MATCH($H438,[4]Sheet1!$A$2:$A$36,0))</f>
        <v/>
      </c>
    </row>
    <row r="439" spans="1:40" ht="14.25">
      <c r="A439" s="67">
        <v>3004</v>
      </c>
      <c r="B439" s="73">
        <v>4</v>
      </c>
      <c r="C439" s="78" t="str">
        <f t="shared" si="386"/>
        <v>{10314,10},{23004,12}</v>
      </c>
      <c r="D439" s="78">
        <v>80000</v>
      </c>
      <c r="E439" s="79">
        <v>31</v>
      </c>
      <c r="F439" s="78" t="str">
        <f t="shared" si="387"/>
        <v>{1,596},{2,352},{3,505},{6,175}</v>
      </c>
      <c r="G439" s="78">
        <f t="shared" si="433"/>
        <v>1</v>
      </c>
      <c r="H439" s="67" t="s">
        <v>357</v>
      </c>
      <c r="I439" s="37">
        <f t="array" ref="I439">INDEX([1]英雄界面!$I$4:$I$41,MATCH(A439,[1]英雄界面!$A$4:$A$41,0))</f>
        <v>15</v>
      </c>
      <c r="J439" s="37">
        <f t="shared" si="432"/>
        <v>3</v>
      </c>
      <c r="K439" s="37">
        <v>10314</v>
      </c>
      <c r="L439" s="37">
        <f t="array" ref="L439">INDEX([2]图纸掉落!$H$4:$H$38,MATCH(H439,[2]图纸掉落!$G$4:$G$38,0))</f>
        <v>23004</v>
      </c>
      <c r="M439" s="37">
        <f t="shared" si="429"/>
        <v>10</v>
      </c>
      <c r="N439" s="37">
        <f t="shared" si="408"/>
        <v>12</v>
      </c>
      <c r="O439" s="47">
        <f>INDEX([1]英雄界面!$J$4:$J$41,MATCH(A439,[1]英雄界面!$A$4:$A$41,0))/2</f>
        <v>1</v>
      </c>
      <c r="P439" s="37">
        <f t="shared" si="409"/>
        <v>1.3</v>
      </c>
      <c r="Q439" s="37">
        <f>INT(INDEX([1]等级属性!B$4:B$203,MATCH($AC439,[1]等级属性!$A$4:$A$203,0))*V439/10000)</f>
        <v>271</v>
      </c>
      <c r="R439" s="37">
        <f>INT(INDEX([1]等级属性!C$4:C$203,MATCH($AC439,[1]等级属性!$A$4:$A$203,0))*W439/10000)</f>
        <v>389</v>
      </c>
      <c r="S439" s="37">
        <f>INT(INDEX([1]等级属性!D$4:D$203,MATCH($AC439,[1]等级属性!$A$4:$A$203,0))*X439/10000)</f>
        <v>459</v>
      </c>
      <c r="T439" s="37">
        <f>INT(INDEX([1]等级属性!E$4:E$203,MATCH($AC439,[1]等级属性!$A$4:$A$203,0))*Y439/10000)</f>
        <v>135</v>
      </c>
      <c r="U439" s="37"/>
      <c r="V439" s="37">
        <f t="array" ref="V439">INDEX(单位特点规划!D$2:D$37,MATCH($A439,单位特点规划!$A$2:$A$37,0))</f>
        <v>10800</v>
      </c>
      <c r="W439" s="37">
        <f t="array" ref="W439">INDEX(单位特点规划!E$2:E$37,MATCH($A439,单位特点规划!$A$2:$A$37,0))</f>
        <v>15500</v>
      </c>
      <c r="X439" s="37">
        <f t="array" ref="X439">INDEX(单位特点规划!F$2:F$37,MATCH($A439,单位特点规划!$A$2:$A$37,0))</f>
        <v>6100</v>
      </c>
      <c r="Y439" s="37">
        <f t="array" ref="Y439">INDEX(单位特点规划!G$2:G$37,MATCH($A439,单位特点规划!$A$2:$A$37,0))</f>
        <v>7900</v>
      </c>
      <c r="Z439" s="37"/>
      <c r="AA439" s="37">
        <f t="shared" ref="AA439" si="437">1/2.34</f>
        <v>0.427350427350427</v>
      </c>
      <c r="AB439" s="37">
        <f>INT(INDEX([3]进阶属性!$C$2:$C$19,MATCH(B439,[3]进阶属性!$A$2:$A$19,0))/2*AH439)</f>
        <v>657</v>
      </c>
      <c r="AC439" s="37">
        <f t="shared" si="410"/>
        <v>35</v>
      </c>
      <c r="AD439" s="37">
        <f>INT((INDEX([3]标准单位!$J$2:$J$201,MATCH($AC439,[3]标准单位!$A$2:$A$201,0))*AE439)/(1-AE439))</f>
        <v>0</v>
      </c>
      <c r="AE439" s="37">
        <f t="shared" si="434"/>
        <v>0</v>
      </c>
      <c r="AF439" s="83">
        <f>AG439/AG$7</f>
        <v>1.1347693676430299</v>
      </c>
      <c r="AG439" s="37">
        <f t="shared" si="425"/>
        <v>315.83333333333297</v>
      </c>
      <c r="AH439" s="37">
        <f t="array" ref="AH439">INDEX([4]Sheet1!H$2:H$36,MATCH($H439,[4]Sheet1!$A$2:$A$36,0))</f>
        <v>2</v>
      </c>
      <c r="AI439">
        <f>INDEX([4]Sheet1!T$2:T$36,MATCH($H439,[4]Sheet1!$A$2:$A$36,0))</f>
        <v>0</v>
      </c>
      <c r="AJ439">
        <f>INDEX([4]Sheet1!U$2:U$36,MATCH($H439,[4]Sheet1!$A$2:$A$36,0))</f>
        <v>0.6</v>
      </c>
      <c r="AK439">
        <f>INDEX([4]Sheet1!V$2:V$36,MATCH($H439,[4]Sheet1!$A$2:$A$36,0))</f>
        <v>0</v>
      </c>
      <c r="AL439">
        <f>INDEX([4]Sheet1!W$2:W$36,MATCH($H439,[4]Sheet1!$A$2:$A$36,0))</f>
        <v>250</v>
      </c>
      <c r="AM439" s="2">
        <f>INDEX([4]Sheet1!N$2:N$36,MATCH($H439,[4]Sheet1!$A$2:$A$36,0))</f>
        <v>600</v>
      </c>
      <c r="AN439" s="2" t="str">
        <f>INDEX([4]Sheet1!O$2:O$36,MATCH($H439,[4]Sheet1!$A$2:$A$36,0))</f>
        <v/>
      </c>
    </row>
    <row r="440" spans="1:40" ht="14.25">
      <c r="A440" s="67">
        <v>3004</v>
      </c>
      <c r="B440" s="73">
        <v>5</v>
      </c>
      <c r="C440" s="78" t="str">
        <f t="shared" si="386"/>
        <v>{10315,15},{23004,15}</v>
      </c>
      <c r="D440" s="78">
        <v>150000</v>
      </c>
      <c r="E440" s="79">
        <v>38</v>
      </c>
      <c r="F440" s="78" t="str">
        <f t="shared" si="387"/>
        <v>{1,622},{2,367},{3,528},{6,184}</v>
      </c>
      <c r="G440" s="78">
        <f t="shared" si="433"/>
        <v>1</v>
      </c>
      <c r="H440" s="67" t="s">
        <v>357</v>
      </c>
      <c r="I440" s="37">
        <f t="array" ref="I440">INDEX([1]英雄界面!$I$4:$I$41,MATCH(A440,[1]英雄界面!$A$4:$A$41,0))</f>
        <v>15</v>
      </c>
      <c r="J440" s="37">
        <f t="shared" si="432"/>
        <v>3</v>
      </c>
      <c r="K440" s="37">
        <v>10315</v>
      </c>
      <c r="L440" s="37">
        <f t="array" ref="L440">INDEX([2]图纸掉落!$H$4:$H$38,MATCH(H440,[2]图纸掉落!$G$4:$G$38,0))</f>
        <v>23004</v>
      </c>
      <c r="M440" s="37">
        <f t="shared" si="429"/>
        <v>15</v>
      </c>
      <c r="N440" s="37">
        <f t="shared" si="408"/>
        <v>15</v>
      </c>
      <c r="O440" s="47">
        <f>INDEX([1]英雄界面!$J$4:$J$41,MATCH(A440,[1]英雄界面!$A$4:$A$41,0))/2</f>
        <v>1</v>
      </c>
      <c r="P440" s="37">
        <f t="shared" si="409"/>
        <v>1.2</v>
      </c>
      <c r="Q440" s="37">
        <f>INT(INDEX([1]等级属性!B$4:B$203,MATCH($AC440,[1]等级属性!$A$4:$A$203,0))*V440/10000)</f>
        <v>306</v>
      </c>
      <c r="R440" s="37">
        <f>INT(INDEX([1]等级属性!C$4:C$203,MATCH($AC440,[1]等级属性!$A$4:$A$203,0))*W440/10000)</f>
        <v>440</v>
      </c>
      <c r="S440" s="37">
        <f>INT(INDEX([1]等级属性!D$4:D$203,MATCH($AC440,[1]等级属性!$A$4:$A$203,0))*X440/10000)</f>
        <v>519</v>
      </c>
      <c r="T440" s="37">
        <f>INT(INDEX([1]等级属性!E$4:E$203,MATCH($AC440,[1]等级属性!$A$4:$A$203,0))*Y440/10000)</f>
        <v>154</v>
      </c>
      <c r="U440" s="37"/>
      <c r="V440" s="37">
        <f t="array" ref="V440">INDEX(单位特点规划!D$2:D$37,MATCH($A440,单位特点规划!$A$2:$A$37,0))</f>
        <v>10800</v>
      </c>
      <c r="W440" s="37">
        <f t="array" ref="W440">INDEX(单位特点规划!E$2:E$37,MATCH($A440,单位特点规划!$A$2:$A$37,0))</f>
        <v>15500</v>
      </c>
      <c r="X440" s="37">
        <f t="array" ref="X440">INDEX(单位特点规划!F$2:F$37,MATCH($A440,单位特点规划!$A$2:$A$37,0))</f>
        <v>6100</v>
      </c>
      <c r="Y440" s="37">
        <f t="array" ref="Y440">INDEX(单位特点规划!G$2:G$37,MATCH($A440,单位特点规划!$A$2:$A$37,0))</f>
        <v>7900</v>
      </c>
      <c r="Z440" s="37"/>
      <c r="AA440" s="37">
        <f t="shared" ref="AA440" si="438">1/2.34</f>
        <v>0.427350427350427</v>
      </c>
      <c r="AB440" s="37">
        <f>INT(INDEX([3]进阶属性!$C$2:$C$19,MATCH(B440,[3]进阶属性!$A$2:$A$19,0))/2*AH440)</f>
        <v>852</v>
      </c>
      <c r="AC440" s="37">
        <f t="shared" si="410"/>
        <v>40</v>
      </c>
      <c r="AD440" s="37">
        <f>INT((INDEX([3]标准单位!$J$2:$J$201,MATCH($AC440,[3]标准单位!$A$2:$A$201,0))*AE440)/(1-AE440))</f>
        <v>0</v>
      </c>
      <c r="AE440" s="37">
        <f t="shared" si="434"/>
        <v>0</v>
      </c>
      <c r="AF440" s="83">
        <f>AG440/AG$8</f>
        <v>1.1333585362165399</v>
      </c>
      <c r="AG440" s="37">
        <f t="shared" si="425"/>
        <v>356.9</v>
      </c>
      <c r="AH440" s="37">
        <f t="array" ref="AH440">INDEX([4]Sheet1!H$2:H$36,MATCH($H440,[4]Sheet1!$A$2:$A$36,0))</f>
        <v>2</v>
      </c>
      <c r="AI440">
        <f>INDEX([4]Sheet1!T$2:T$36,MATCH($H440,[4]Sheet1!$A$2:$A$36,0))</f>
        <v>0</v>
      </c>
      <c r="AJ440">
        <f>INDEX([4]Sheet1!U$2:U$36,MATCH($H440,[4]Sheet1!$A$2:$A$36,0))</f>
        <v>0.6</v>
      </c>
      <c r="AK440">
        <f>INDEX([4]Sheet1!V$2:V$36,MATCH($H440,[4]Sheet1!$A$2:$A$36,0))</f>
        <v>0</v>
      </c>
      <c r="AL440">
        <f>INDEX([4]Sheet1!W$2:W$36,MATCH($H440,[4]Sheet1!$A$2:$A$36,0))</f>
        <v>250</v>
      </c>
      <c r="AM440" s="2">
        <f>INDEX([4]Sheet1!N$2:N$36,MATCH($H440,[4]Sheet1!$A$2:$A$36,0))</f>
        <v>600</v>
      </c>
      <c r="AN440" s="2" t="str">
        <f>INDEX([4]Sheet1!O$2:O$36,MATCH($H440,[4]Sheet1!$A$2:$A$36,0))</f>
        <v/>
      </c>
    </row>
    <row r="441" spans="1:40" ht="14.25">
      <c r="A441" s="67">
        <v>3004</v>
      </c>
      <c r="B441" s="73">
        <v>6</v>
      </c>
      <c r="C441" s="78" t="str">
        <f t="shared" si="386"/>
        <v>{10316,20},{23004,16}</v>
      </c>
      <c r="D441" s="78">
        <v>250000</v>
      </c>
      <c r="E441" s="79">
        <v>43</v>
      </c>
      <c r="F441" s="78" t="str">
        <f t="shared" si="387"/>
        <v>{1,655},{2,387},{3,555},{6,194}</v>
      </c>
      <c r="G441" s="78">
        <f t="shared" si="433"/>
        <v>1</v>
      </c>
      <c r="H441" s="67" t="s">
        <v>357</v>
      </c>
      <c r="I441" s="37">
        <f t="array" ref="I441">INDEX([1]英雄界面!$I$4:$I$41,MATCH(A441,[1]英雄界面!$A$4:$A$41,0))</f>
        <v>15</v>
      </c>
      <c r="J441" s="37">
        <f t="shared" si="432"/>
        <v>3</v>
      </c>
      <c r="K441" s="37">
        <v>10316</v>
      </c>
      <c r="L441" s="37">
        <f t="array" ref="L441">INDEX([2]图纸掉落!$H$4:$H$38,MATCH(H441,[2]图纸掉落!$G$4:$G$38,0))</f>
        <v>23004</v>
      </c>
      <c r="M441" s="37">
        <f t="shared" si="429"/>
        <v>20</v>
      </c>
      <c r="N441" s="37">
        <f t="shared" si="408"/>
        <v>16</v>
      </c>
      <c r="O441" s="47">
        <f>INDEX([1]英雄界面!$J$4:$J$41,MATCH(A441,[1]英雄界面!$A$4:$A$41,0))/2</f>
        <v>1</v>
      </c>
      <c r="P441" s="37">
        <f t="shared" si="409"/>
        <v>1.1000000000000001</v>
      </c>
      <c r="Q441" s="37">
        <f>INT(INDEX([1]等级属性!B$4:B$203,MATCH($AC441,[1]等级属性!$A$4:$A$203,0))*V441/10000)</f>
        <v>352</v>
      </c>
      <c r="R441" s="37">
        <f>INT(INDEX([1]等级属性!C$4:C$203,MATCH($AC441,[1]等级属性!$A$4:$A$203,0))*W441/10000)</f>
        <v>505</v>
      </c>
      <c r="S441" s="37">
        <f>INT(INDEX([1]等级属性!D$4:D$203,MATCH($AC441,[1]等级属性!$A$4:$A$203,0))*X441/10000)</f>
        <v>596</v>
      </c>
      <c r="T441" s="37">
        <f>INT(INDEX([1]等级属性!E$4:E$203,MATCH($AC441,[1]等级属性!$A$4:$A$203,0))*Y441/10000)</f>
        <v>177</v>
      </c>
      <c r="U441" s="37"/>
      <c r="V441" s="37">
        <f t="array" ref="V441">INDEX(单位特点规划!D$2:D$37,MATCH($A441,单位特点规划!$A$2:$A$37,0))</f>
        <v>10800</v>
      </c>
      <c r="W441" s="37">
        <f t="array" ref="W441">INDEX(单位特点规划!E$2:E$37,MATCH($A441,单位特点规划!$A$2:$A$37,0))</f>
        <v>15500</v>
      </c>
      <c r="X441" s="37">
        <f t="array" ref="X441">INDEX(单位特点规划!F$2:F$37,MATCH($A441,单位特点规划!$A$2:$A$37,0))</f>
        <v>6100</v>
      </c>
      <c r="Y441" s="37">
        <f t="array" ref="Y441">INDEX(单位特点规划!G$2:G$37,MATCH($A441,单位特点规划!$A$2:$A$37,0))</f>
        <v>7900</v>
      </c>
      <c r="Z441" s="37"/>
      <c r="AA441" s="37">
        <f t="shared" ref="AA441:AA446" si="439">1/2.34</f>
        <v>0.427350427350427</v>
      </c>
      <c r="AB441" s="37">
        <f>INT(INDEX([3]进阶属性!$C$2:$C$19,MATCH(B441,[3]进阶属性!$A$2:$A$19,0))/2*AH441)</f>
        <v>1107</v>
      </c>
      <c r="AC441" s="37">
        <f t="shared" si="410"/>
        <v>45</v>
      </c>
      <c r="AD441" s="37">
        <f>INT((INDEX([3]标准单位!$J$2:$J$201,MATCH($AC441,[3]标准单位!$A$2:$A$201,0))*AE441)/(1-AE441))</f>
        <v>0</v>
      </c>
      <c r="AE441" s="37">
        <f t="shared" si="434"/>
        <v>0</v>
      </c>
      <c r="AF441" s="83">
        <f>AG441/AG$9</f>
        <v>1.1341168109915001</v>
      </c>
      <c r="AG441" s="37">
        <f t="shared" si="425"/>
        <v>410.36666666666702</v>
      </c>
      <c r="AH441" s="37">
        <f t="array" ref="AH441">INDEX([4]Sheet1!H$2:H$36,MATCH($H441,[4]Sheet1!$A$2:$A$36,0))</f>
        <v>2</v>
      </c>
      <c r="AI441">
        <f>INDEX([4]Sheet1!T$2:T$36,MATCH($H441,[4]Sheet1!$A$2:$A$36,0))</f>
        <v>0</v>
      </c>
      <c r="AJ441">
        <f>INDEX([4]Sheet1!U$2:U$36,MATCH($H441,[4]Sheet1!$A$2:$A$36,0))</f>
        <v>0.6</v>
      </c>
      <c r="AK441">
        <f>INDEX([4]Sheet1!V$2:V$36,MATCH($H441,[4]Sheet1!$A$2:$A$36,0))</f>
        <v>0</v>
      </c>
      <c r="AL441">
        <f>INDEX([4]Sheet1!W$2:W$36,MATCH($H441,[4]Sheet1!$A$2:$A$36,0))</f>
        <v>250</v>
      </c>
      <c r="AM441" s="2">
        <f>INDEX([4]Sheet1!N$2:N$36,MATCH($H441,[4]Sheet1!$A$2:$A$36,0))</f>
        <v>600</v>
      </c>
      <c r="AN441" s="2" t="str">
        <f>INDEX([4]Sheet1!O$2:O$36,MATCH($H441,[4]Sheet1!$A$2:$A$36,0))</f>
        <v/>
      </c>
    </row>
    <row r="442" spans="1:40" ht="14.25">
      <c r="A442" s="67">
        <v>3004</v>
      </c>
      <c r="B442" s="73">
        <v>7</v>
      </c>
      <c r="C442" s="78" t="str">
        <f t="shared" si="386"/>
        <v>{10317,22},{23004,26}</v>
      </c>
      <c r="D442" s="78">
        <v>300000</v>
      </c>
      <c r="E442" s="79">
        <v>48</v>
      </c>
      <c r="F442" s="78" t="str">
        <f t="shared" si="387"/>
        <v>{1,675},{2,398},{3,571},{6,202}</v>
      </c>
      <c r="G442" s="78">
        <f t="shared" si="433"/>
        <v>1</v>
      </c>
      <c r="H442" s="67" t="s">
        <v>357</v>
      </c>
      <c r="I442" s="37">
        <f t="array" ref="I442">INDEX([1]英雄界面!$I$4:$I$41,MATCH(A442,[1]英雄界面!$A$4:$A$41,0))</f>
        <v>15</v>
      </c>
      <c r="J442" s="37">
        <f t="shared" ref="J442:J451" si="440">3</f>
        <v>3</v>
      </c>
      <c r="K442" s="37">
        <v>10317</v>
      </c>
      <c r="L442" s="37">
        <f t="array" ref="L442">INDEX([2]图纸掉落!$H$4:$H$38,MATCH(H442,[2]图纸掉落!$G$4:$G$38,0))</f>
        <v>23004</v>
      </c>
      <c r="M442" s="37">
        <f t="shared" si="429"/>
        <v>22</v>
      </c>
      <c r="N442" s="37">
        <f t="shared" si="408"/>
        <v>26</v>
      </c>
      <c r="O442" s="47">
        <f>INDEX([1]英雄界面!$J$4:$J$41,MATCH(A442,[1]英雄界面!$A$4:$A$41,0))/2</f>
        <v>1</v>
      </c>
      <c r="P442" s="37">
        <f t="shared" si="409"/>
        <v>1</v>
      </c>
      <c r="Q442" s="37">
        <f>INT(INDEX([1]等级属性!B$4:B$203,MATCH($AC442,[1]等级属性!$A$4:$A$203,0))*V442/10000)</f>
        <v>398</v>
      </c>
      <c r="R442" s="37">
        <f>INT(INDEX([1]等级属性!C$4:C$203,MATCH($AC442,[1]等级属性!$A$4:$A$203,0))*W442/10000)</f>
        <v>571</v>
      </c>
      <c r="S442" s="37">
        <f>INT(INDEX([1]等级属性!D$4:D$203,MATCH($AC442,[1]等级属性!$A$4:$A$203,0))*X442/10000)</f>
        <v>675</v>
      </c>
      <c r="T442" s="37">
        <f>INT(INDEX([1]等级属性!E$4:E$203,MATCH($AC442,[1]等级属性!$A$4:$A$203,0))*Y442/10000)</f>
        <v>202</v>
      </c>
      <c r="U442" s="37"/>
      <c r="V442" s="37">
        <f t="array" ref="V442">INDEX(单位特点规划!D$2:D$37,MATCH($A442,单位特点规划!$A$2:$A$37,0))</f>
        <v>10800</v>
      </c>
      <c r="W442" s="37">
        <f t="array" ref="W442">INDEX(单位特点规划!E$2:E$37,MATCH($A442,单位特点规划!$A$2:$A$37,0))</f>
        <v>15500</v>
      </c>
      <c r="X442" s="37">
        <f t="array" ref="X442">INDEX(单位特点规划!F$2:F$37,MATCH($A442,单位特点规划!$A$2:$A$37,0))</f>
        <v>6100</v>
      </c>
      <c r="Y442" s="37">
        <f t="array" ref="Y442">INDEX(单位特点规划!G$2:G$37,MATCH($A442,单位特点规划!$A$2:$A$37,0))</f>
        <v>7900</v>
      </c>
      <c r="Z442" s="37"/>
      <c r="AA442" s="37">
        <f t="shared" si="439"/>
        <v>0.427350427350427</v>
      </c>
      <c r="AB442" s="37">
        <f>INT(INDEX([3]进阶属性!$C$2:$C$19,MATCH(B442,[3]进阶属性!$A$2:$A$19,0))/2*AH442)</f>
        <v>1437</v>
      </c>
      <c r="AC442" s="37">
        <f t="shared" si="410"/>
        <v>50</v>
      </c>
      <c r="AD442" s="37">
        <f>INT((INDEX([3]标准单位!$J$2:$J$201,MATCH($AC442,[3]标准单位!$A$2:$A$201,0))*AE442)/(1-AE442))</f>
        <v>0</v>
      </c>
      <c r="AE442" s="37">
        <f t="shared" si="434"/>
        <v>0</v>
      </c>
      <c r="AF442" s="83">
        <f>AG442/AG$10</f>
        <v>1.13354954200958</v>
      </c>
      <c r="AG442" s="37">
        <f t="shared" si="425"/>
        <v>464.36666666666702</v>
      </c>
      <c r="AH442" s="37">
        <f t="array" ref="AH442">INDEX([4]Sheet1!H$2:H$36,MATCH($H442,[4]Sheet1!$A$2:$A$36,0))</f>
        <v>2</v>
      </c>
      <c r="AI442">
        <f>INDEX([4]Sheet1!T$2:T$36,MATCH($H442,[4]Sheet1!$A$2:$A$36,0))</f>
        <v>0</v>
      </c>
      <c r="AJ442">
        <f>INDEX([4]Sheet1!U$2:U$36,MATCH($H442,[4]Sheet1!$A$2:$A$36,0))</f>
        <v>0.6</v>
      </c>
      <c r="AK442">
        <f>INDEX([4]Sheet1!V$2:V$36,MATCH($H442,[4]Sheet1!$A$2:$A$36,0))</f>
        <v>0</v>
      </c>
      <c r="AL442">
        <f>INDEX([4]Sheet1!W$2:W$36,MATCH($H442,[4]Sheet1!$A$2:$A$36,0))</f>
        <v>250</v>
      </c>
      <c r="AM442" s="2">
        <f>INDEX([4]Sheet1!N$2:N$36,MATCH($H442,[4]Sheet1!$A$2:$A$36,0))</f>
        <v>600</v>
      </c>
      <c r="AN442" s="2" t="str">
        <f>INDEX([4]Sheet1!O$2:O$36,MATCH($H442,[4]Sheet1!$A$2:$A$36,0))</f>
        <v/>
      </c>
    </row>
    <row r="443" spans="1:40" ht="14.25">
      <c r="A443" s="67">
        <v>3004</v>
      </c>
      <c r="B443" s="73">
        <v>8</v>
      </c>
      <c r="C443" s="78" t="str">
        <f t="shared" si="386"/>
        <v>{10318,25},{23004,29}</v>
      </c>
      <c r="D443" s="78">
        <v>350000</v>
      </c>
      <c r="E443" s="79">
        <v>53</v>
      </c>
      <c r="F443" s="78" t="str">
        <f t="shared" si="387"/>
        <v>{1,775},{2,457},{3,657},{6,231}</v>
      </c>
      <c r="G443" s="78">
        <f t="shared" si="433"/>
        <v>1</v>
      </c>
      <c r="H443" s="67" t="s">
        <v>357</v>
      </c>
      <c r="I443" s="37">
        <f t="array" ref="I443">INDEX([1]英雄界面!$I$4:$I$41,MATCH(A443,[1]英雄界面!$A$4:$A$41,0))</f>
        <v>15</v>
      </c>
      <c r="J443" s="37">
        <f t="shared" si="440"/>
        <v>3</v>
      </c>
      <c r="K443" s="37">
        <v>10318</v>
      </c>
      <c r="L443" s="37">
        <f t="array" ref="L443">INDEX([2]图纸掉落!$H$4:$H$38,MATCH(H443,[2]图纸掉落!$G$4:$G$38,0))</f>
        <v>23004</v>
      </c>
      <c r="M443" s="37">
        <f t="shared" si="429"/>
        <v>25</v>
      </c>
      <c r="N443" s="37">
        <f t="shared" si="408"/>
        <v>29</v>
      </c>
      <c r="O443" s="47">
        <f>INDEX([1]英雄界面!$J$4:$J$41,MATCH(A443,[1]英雄界面!$A$4:$A$41,0))/2</f>
        <v>1</v>
      </c>
      <c r="P443" s="37">
        <f t="shared" si="409"/>
        <v>1</v>
      </c>
      <c r="Q443" s="37">
        <f>INT(INDEX([1]等级属性!B$4:B$203,MATCH($AC443,[1]等级属性!$A$4:$A$203,0))*V443/10000)</f>
        <v>457</v>
      </c>
      <c r="R443" s="37">
        <f>INT(INDEX([1]等级属性!C$4:C$203,MATCH($AC443,[1]等级属性!$A$4:$A$203,0))*W443/10000)</f>
        <v>657</v>
      </c>
      <c r="S443" s="37">
        <f>INT(INDEX([1]等级属性!D$4:D$203,MATCH($AC443,[1]等级属性!$A$4:$A$203,0))*X443/10000)</f>
        <v>775</v>
      </c>
      <c r="T443" s="37">
        <f>INT(INDEX([1]等级属性!E$4:E$203,MATCH($AC443,[1]等级属性!$A$4:$A$203,0))*Y443/10000)</f>
        <v>231</v>
      </c>
      <c r="U443" s="37"/>
      <c r="V443" s="37">
        <f t="array" ref="V443">INDEX(单位特点规划!D$2:D$37,MATCH($A443,单位特点规划!$A$2:$A$37,0))</f>
        <v>10800</v>
      </c>
      <c r="W443" s="37">
        <f t="array" ref="W443">INDEX(单位特点规划!E$2:E$37,MATCH($A443,单位特点规划!$A$2:$A$37,0))</f>
        <v>15500</v>
      </c>
      <c r="X443" s="37">
        <f t="array" ref="X443">INDEX(单位特点规划!F$2:F$37,MATCH($A443,单位特点规划!$A$2:$A$37,0))</f>
        <v>6100</v>
      </c>
      <c r="Y443" s="37">
        <f t="array" ref="Y443">INDEX(单位特点规划!G$2:G$37,MATCH($A443,单位特点规划!$A$2:$A$37,0))</f>
        <v>7900</v>
      </c>
      <c r="Z443" s="37"/>
      <c r="AA443" s="37">
        <f t="shared" si="439"/>
        <v>0.427350427350427</v>
      </c>
      <c r="AB443" s="37">
        <f>INT(INDEX([3]进阶属性!$C$2:$C$19,MATCH(B443,[3]进阶属性!$A$2:$A$19,0))/2*AH443)</f>
        <v>1866</v>
      </c>
      <c r="AC443" s="37">
        <f t="shared" si="410"/>
        <v>55</v>
      </c>
      <c r="AD443" s="37">
        <f>INT((INDEX([3]标准单位!$J$2:$J$201,MATCH($AC443,[3]标准单位!$A$2:$A$201,0))*AE443)/(1-AE443))</f>
        <v>0</v>
      </c>
      <c r="AE443" s="37">
        <f t="shared" si="434"/>
        <v>0</v>
      </c>
      <c r="AF443" s="83">
        <f>AG443/AG$11</f>
        <v>1.13251122890786</v>
      </c>
      <c r="AG443" s="37">
        <f t="shared" si="425"/>
        <v>533.1</v>
      </c>
      <c r="AH443" s="37">
        <f t="array" ref="AH443">INDEX([4]Sheet1!H$2:H$36,MATCH($H443,[4]Sheet1!$A$2:$A$36,0))</f>
        <v>2</v>
      </c>
      <c r="AI443">
        <f>INDEX([4]Sheet1!T$2:T$36,MATCH($H443,[4]Sheet1!$A$2:$A$36,0))</f>
        <v>0</v>
      </c>
      <c r="AJ443">
        <f>INDEX([4]Sheet1!U$2:U$36,MATCH($H443,[4]Sheet1!$A$2:$A$36,0))</f>
        <v>0.6</v>
      </c>
      <c r="AK443">
        <f>INDEX([4]Sheet1!V$2:V$36,MATCH($H443,[4]Sheet1!$A$2:$A$36,0))</f>
        <v>0</v>
      </c>
      <c r="AL443">
        <f>INDEX([4]Sheet1!W$2:W$36,MATCH($H443,[4]Sheet1!$A$2:$A$36,0))</f>
        <v>250</v>
      </c>
      <c r="AM443" s="2">
        <f>INDEX([4]Sheet1!N$2:N$36,MATCH($H443,[4]Sheet1!$A$2:$A$36,0))</f>
        <v>600</v>
      </c>
      <c r="AN443" s="2" t="str">
        <f>INDEX([4]Sheet1!O$2:O$36,MATCH($H443,[4]Sheet1!$A$2:$A$36,0))</f>
        <v/>
      </c>
    </row>
    <row r="444" spans="1:40" ht="14.25">
      <c r="A444" s="67">
        <v>3004</v>
      </c>
      <c r="B444" s="73">
        <v>9</v>
      </c>
      <c r="C444" s="78" t="str">
        <f t="shared" si="386"/>
        <v>{10319,27},{23004,30}</v>
      </c>
      <c r="D444" s="78">
        <v>400000</v>
      </c>
      <c r="E444" s="79">
        <v>58</v>
      </c>
      <c r="F444" s="78" t="str">
        <f t="shared" si="387"/>
        <v>{1,876},{2,517},{3,742},{6,261}</v>
      </c>
      <c r="G444" s="78">
        <f t="shared" si="433"/>
        <v>1</v>
      </c>
      <c r="H444" s="67" t="s">
        <v>357</v>
      </c>
      <c r="I444" s="37">
        <f t="array" ref="I444">INDEX([1]英雄界面!$I$4:$I$41,MATCH(A444,[1]英雄界面!$A$4:$A$41,0))</f>
        <v>15</v>
      </c>
      <c r="J444" s="37">
        <f t="shared" si="440"/>
        <v>3</v>
      </c>
      <c r="K444" s="37">
        <v>10319</v>
      </c>
      <c r="L444" s="37">
        <f t="array" ref="L444">INDEX([2]图纸掉落!$H$4:$H$38,MATCH(H444,[2]图纸掉落!$G$4:$G$38,0))</f>
        <v>23004</v>
      </c>
      <c r="M444" s="37">
        <f t="shared" si="429"/>
        <v>27</v>
      </c>
      <c r="N444" s="37">
        <f t="shared" si="408"/>
        <v>30</v>
      </c>
      <c r="O444" s="47">
        <f>INDEX([1]英雄界面!$J$4:$J$41,MATCH(A444,[1]英雄界面!$A$4:$A$41,0))/2</f>
        <v>1</v>
      </c>
      <c r="P444" s="37">
        <f t="shared" si="409"/>
        <v>1</v>
      </c>
      <c r="Q444" s="37">
        <f>INT(INDEX([1]等级属性!B$4:B$203,MATCH($AC444,[1]等级属性!$A$4:$A$203,0))*V444/10000)</f>
        <v>517</v>
      </c>
      <c r="R444" s="37">
        <f>INT(INDEX([1]等级属性!C$4:C$203,MATCH($AC444,[1]等级属性!$A$4:$A$203,0))*W444/10000)</f>
        <v>742</v>
      </c>
      <c r="S444" s="37">
        <f>INT(INDEX([1]等级属性!D$4:D$203,MATCH($AC444,[1]等级属性!$A$4:$A$203,0))*X444/10000)</f>
        <v>876</v>
      </c>
      <c r="T444" s="37">
        <f>INT(INDEX([1]等级属性!E$4:E$203,MATCH($AC444,[1]等级属性!$A$4:$A$203,0))*Y444/10000)</f>
        <v>261</v>
      </c>
      <c r="U444" s="37"/>
      <c r="V444" s="37">
        <f t="array" ref="V444">INDEX(单位特点规划!D$2:D$37,MATCH($A444,单位特点规划!$A$2:$A$37,0))</f>
        <v>10800</v>
      </c>
      <c r="W444" s="37">
        <f t="array" ref="W444">INDEX(单位特点规划!E$2:E$37,MATCH($A444,单位特点规划!$A$2:$A$37,0))</f>
        <v>15500</v>
      </c>
      <c r="X444" s="37">
        <f t="array" ref="X444">INDEX(单位特点规划!F$2:F$37,MATCH($A444,单位特点规划!$A$2:$A$37,0))</f>
        <v>6100</v>
      </c>
      <c r="Y444" s="37">
        <f t="array" ref="Y444">INDEX(单位特点规划!G$2:G$37,MATCH($A444,单位特点规划!$A$2:$A$37,0))</f>
        <v>7900</v>
      </c>
      <c r="Z444" s="37"/>
      <c r="AA444" s="37">
        <f t="shared" si="439"/>
        <v>0.427350427350427</v>
      </c>
      <c r="AB444" s="37">
        <f>INT(INDEX([3]进阶属性!$C$2:$C$19,MATCH(B444,[3]进阶属性!$A$2:$A$19,0))/2*AH444)</f>
        <v>2424</v>
      </c>
      <c r="AC444" s="37">
        <f t="shared" si="410"/>
        <v>60</v>
      </c>
      <c r="AD444" s="37">
        <f>INT((INDEX([3]标准单位!$J$2:$J$201,MATCH($AC444,[3]标准单位!$A$2:$A$201,0))*AE444)/(1-AE444))</f>
        <v>0</v>
      </c>
      <c r="AE444" s="37">
        <f t="shared" si="434"/>
        <v>0</v>
      </c>
      <c r="AF444" s="83">
        <f>AG444/AG$12</f>
        <v>1.13366819773116</v>
      </c>
      <c r="AG444" s="37">
        <f t="shared" si="425"/>
        <v>602.93333333333305</v>
      </c>
      <c r="AH444" s="37">
        <f t="array" ref="AH444">INDEX([4]Sheet1!H$2:H$36,MATCH($H444,[4]Sheet1!$A$2:$A$36,0))</f>
        <v>2</v>
      </c>
      <c r="AI444">
        <f>INDEX([4]Sheet1!T$2:T$36,MATCH($H444,[4]Sheet1!$A$2:$A$36,0))</f>
        <v>0</v>
      </c>
      <c r="AJ444">
        <f>INDEX([4]Sheet1!U$2:U$36,MATCH($H444,[4]Sheet1!$A$2:$A$36,0))</f>
        <v>0.6</v>
      </c>
      <c r="AK444">
        <f>INDEX([4]Sheet1!V$2:V$36,MATCH($H444,[4]Sheet1!$A$2:$A$36,0))</f>
        <v>0</v>
      </c>
      <c r="AL444">
        <f>INDEX([4]Sheet1!W$2:W$36,MATCH($H444,[4]Sheet1!$A$2:$A$36,0))</f>
        <v>250</v>
      </c>
      <c r="AM444" s="2">
        <f>INDEX([4]Sheet1!N$2:N$36,MATCH($H444,[4]Sheet1!$A$2:$A$36,0))</f>
        <v>600</v>
      </c>
      <c r="AN444" s="2" t="str">
        <f>INDEX([4]Sheet1!O$2:O$36,MATCH($H444,[4]Sheet1!$A$2:$A$36,0))</f>
        <v/>
      </c>
    </row>
    <row r="445" spans="1:40" ht="14.25">
      <c r="A445" s="67">
        <v>3004</v>
      </c>
      <c r="B445" s="73">
        <v>10</v>
      </c>
      <c r="C445" s="78" t="str">
        <f t="shared" si="386"/>
        <v>{10320,30},{23004,45}</v>
      </c>
      <c r="D445" s="78">
        <v>450000</v>
      </c>
      <c r="E445" s="79">
        <v>63</v>
      </c>
      <c r="F445" s="78" t="str">
        <f t="shared" si="387"/>
        <v>{1,1006},{2,594},{3,852},{6,300}</v>
      </c>
      <c r="G445" s="78">
        <f t="shared" ref="G445:G454" si="441">1</f>
        <v>1</v>
      </c>
      <c r="H445" s="67" t="s">
        <v>357</v>
      </c>
      <c r="I445" s="37">
        <f t="array" ref="I445">INDEX([1]英雄界面!$I$4:$I$41,MATCH(A445,[1]英雄界面!$A$4:$A$41,0))</f>
        <v>15</v>
      </c>
      <c r="J445" s="37">
        <f t="shared" si="440"/>
        <v>3</v>
      </c>
      <c r="K445" s="37">
        <v>10320</v>
      </c>
      <c r="L445" s="37">
        <f t="array" ref="L445">INDEX([2]图纸掉落!$H$4:$H$38,MATCH(H445,[2]图纸掉落!$G$4:$G$38,0))</f>
        <v>23004</v>
      </c>
      <c r="M445" s="37">
        <f t="shared" si="429"/>
        <v>30</v>
      </c>
      <c r="N445" s="37">
        <f t="shared" si="408"/>
        <v>45</v>
      </c>
      <c r="O445" s="47">
        <f>INDEX([1]英雄界面!$J$4:$J$41,MATCH(A445,[1]英雄界面!$A$4:$A$41,0))/2</f>
        <v>1</v>
      </c>
      <c r="P445" s="37">
        <f t="shared" si="409"/>
        <v>1</v>
      </c>
      <c r="Q445" s="37">
        <f>INT(INDEX([1]等级属性!B$4:B$203,MATCH($AC445,[1]等级属性!$A$4:$A$203,0))*V445/10000)</f>
        <v>594</v>
      </c>
      <c r="R445" s="37">
        <f>INT(INDEX([1]等级属性!C$4:C$203,MATCH($AC445,[1]等级属性!$A$4:$A$203,0))*W445/10000)</f>
        <v>852</v>
      </c>
      <c r="S445" s="37">
        <f>INT(INDEX([1]等级属性!D$4:D$203,MATCH($AC445,[1]等级属性!$A$4:$A$203,0))*X445/10000)</f>
        <v>1006</v>
      </c>
      <c r="T445" s="37">
        <f>INT(INDEX([1]等级属性!E$4:E$203,MATCH($AC445,[1]等级属性!$A$4:$A$203,0))*Y445/10000)</f>
        <v>300</v>
      </c>
      <c r="U445" s="37"/>
      <c r="V445" s="37">
        <f t="array" ref="V445">INDEX(单位特点规划!D$2:D$37,MATCH($A445,单位特点规划!$A$2:$A$37,0))</f>
        <v>10800</v>
      </c>
      <c r="W445" s="37">
        <f t="array" ref="W445">INDEX(单位特点规划!E$2:E$37,MATCH($A445,单位特点规划!$A$2:$A$37,0))</f>
        <v>15500</v>
      </c>
      <c r="X445" s="37">
        <f t="array" ref="X445">INDEX(单位特点规划!F$2:F$37,MATCH($A445,单位特点规划!$A$2:$A$37,0))</f>
        <v>6100</v>
      </c>
      <c r="Y445" s="37">
        <f t="array" ref="Y445">INDEX(单位特点规划!G$2:G$37,MATCH($A445,单位特点规划!$A$2:$A$37,0))</f>
        <v>7900</v>
      </c>
      <c r="Z445" s="37"/>
      <c r="AA445" s="37">
        <f t="shared" si="439"/>
        <v>0.427350427350427</v>
      </c>
      <c r="AB445" s="37">
        <f>INT(INDEX([3]进阶属性!$C$2:$C$19,MATCH(B445,[3]进阶属性!$A$2:$A$19,0))/2*AH445)</f>
        <v>3150</v>
      </c>
      <c r="AC445" s="37">
        <f t="shared" si="410"/>
        <v>65</v>
      </c>
      <c r="AD445" s="37">
        <f>INT((INDEX([3]标准单位!$J$2:$J$201,MATCH($AC445,[3]标准单位!$A$2:$A$201,0))*AE445)/(1-AE445))</f>
        <v>0</v>
      </c>
      <c r="AE445" s="37">
        <f t="shared" ref="AE445:AE454" si="442">0</f>
        <v>0</v>
      </c>
      <c r="AF445" s="83">
        <f>AG445/AG$13</f>
        <v>1.13411144637024</v>
      </c>
      <c r="AG445" s="37">
        <f t="shared" si="425"/>
        <v>692.66666666666697</v>
      </c>
      <c r="AH445" s="37">
        <f t="array" ref="AH445">INDEX([4]Sheet1!H$2:H$36,MATCH($H445,[4]Sheet1!$A$2:$A$36,0))</f>
        <v>2</v>
      </c>
      <c r="AI445">
        <f>INDEX([4]Sheet1!T$2:T$36,MATCH($H445,[4]Sheet1!$A$2:$A$36,0))</f>
        <v>0</v>
      </c>
      <c r="AJ445">
        <f>INDEX([4]Sheet1!U$2:U$36,MATCH($H445,[4]Sheet1!$A$2:$A$36,0))</f>
        <v>0.6</v>
      </c>
      <c r="AK445">
        <f>INDEX([4]Sheet1!V$2:V$36,MATCH($H445,[4]Sheet1!$A$2:$A$36,0))</f>
        <v>0</v>
      </c>
      <c r="AL445">
        <f>INDEX([4]Sheet1!W$2:W$36,MATCH($H445,[4]Sheet1!$A$2:$A$36,0))</f>
        <v>250</v>
      </c>
      <c r="AM445" s="2">
        <f>INDEX([4]Sheet1!N$2:N$36,MATCH($H445,[4]Sheet1!$A$2:$A$36,0))</f>
        <v>600</v>
      </c>
      <c r="AN445" s="2" t="str">
        <f>INDEX([4]Sheet1!O$2:O$36,MATCH($H445,[4]Sheet1!$A$2:$A$36,0))</f>
        <v/>
      </c>
    </row>
    <row r="446" spans="1:40" ht="14.25">
      <c r="A446" s="67">
        <v>3004</v>
      </c>
      <c r="B446" s="73">
        <v>11</v>
      </c>
      <c r="C446" s="78" t="str">
        <f t="shared" si="386"/>
        <v>{10321,32},{23004,61}</v>
      </c>
      <c r="D446" s="78">
        <v>500000</v>
      </c>
      <c r="E446" s="79">
        <v>68</v>
      </c>
      <c r="F446" s="78" t="str">
        <f t="shared" si="387"/>
        <v>{1,1138},{2,671},{3,964},{6,340}</v>
      </c>
      <c r="G446" s="78">
        <f t="shared" si="441"/>
        <v>1</v>
      </c>
      <c r="H446" s="67" t="s">
        <v>357</v>
      </c>
      <c r="I446" s="37">
        <f t="array" ref="I446">INDEX([1]英雄界面!$I$4:$I$41,MATCH(A446,[1]英雄界面!$A$4:$A$41,0))</f>
        <v>15</v>
      </c>
      <c r="J446" s="37">
        <f t="shared" si="440"/>
        <v>3</v>
      </c>
      <c r="K446" s="37">
        <v>10321</v>
      </c>
      <c r="L446" s="37">
        <f t="array" ref="L446">INDEX([2]图纸掉落!$H$4:$H$38,MATCH(H446,[2]图纸掉落!$G$4:$G$38,0))</f>
        <v>23004</v>
      </c>
      <c r="M446" s="37">
        <f t="shared" si="429"/>
        <v>32</v>
      </c>
      <c r="N446" s="37">
        <f t="shared" si="408"/>
        <v>61</v>
      </c>
      <c r="O446" s="47">
        <f>INDEX([1]英雄界面!$J$4:$J$41,MATCH(A446,[1]英雄界面!$A$4:$A$41,0))/2</f>
        <v>1</v>
      </c>
      <c r="P446" s="37">
        <f t="shared" si="409"/>
        <v>1</v>
      </c>
      <c r="Q446" s="37">
        <f>INT(INDEX([1]等级属性!B$4:B$203,MATCH($AC446,[1]等级属性!$A$4:$A$203,0))*V446/10000)</f>
        <v>671</v>
      </c>
      <c r="R446" s="37">
        <f>INT(INDEX([1]等级属性!C$4:C$203,MATCH($AC446,[1]等级属性!$A$4:$A$203,0))*W446/10000)</f>
        <v>964</v>
      </c>
      <c r="S446" s="37">
        <f>INT(INDEX([1]等级属性!D$4:D$203,MATCH($AC446,[1]等级属性!$A$4:$A$203,0))*X446/10000)</f>
        <v>1138</v>
      </c>
      <c r="T446" s="37">
        <f>INT(INDEX([1]等级属性!E$4:E$203,MATCH($AC446,[1]等级属性!$A$4:$A$203,0))*Y446/10000)</f>
        <v>340</v>
      </c>
      <c r="U446" s="37"/>
      <c r="V446" s="37">
        <f t="array" ref="V446">INDEX(单位特点规划!D$2:D$37,MATCH($A446,单位特点规划!$A$2:$A$37,0))</f>
        <v>10800</v>
      </c>
      <c r="W446" s="37">
        <f t="array" ref="W446">INDEX(单位特点规划!E$2:E$37,MATCH($A446,单位特点规划!$A$2:$A$37,0))</f>
        <v>15500</v>
      </c>
      <c r="X446" s="37">
        <f t="array" ref="X446">INDEX(单位特点规划!F$2:F$37,MATCH($A446,单位特点规划!$A$2:$A$37,0))</f>
        <v>6100</v>
      </c>
      <c r="Y446" s="37">
        <f t="array" ref="Y446">INDEX(单位特点规划!G$2:G$37,MATCH($A446,单位特点规划!$A$2:$A$37,0))</f>
        <v>7900</v>
      </c>
      <c r="Z446" s="37"/>
      <c r="AA446" s="37">
        <f t="shared" si="439"/>
        <v>0.427350427350427</v>
      </c>
      <c r="AB446" s="37">
        <f>INT(INDEX([3]进阶属性!$C$2:$C$19,MATCH(B446,[3]进阶属性!$A$2:$A$19,0))/2*AH446)</f>
        <v>4095</v>
      </c>
      <c r="AC446" s="37">
        <f t="shared" si="410"/>
        <v>70</v>
      </c>
      <c r="AD446" s="37">
        <f>INT((INDEX([3]标准单位!$J$2:$J$201,MATCH($AC446,[3]标准单位!$A$2:$A$201,0))*AE446)/(1-AE446))</f>
        <v>0</v>
      </c>
      <c r="AE446" s="37">
        <f t="shared" si="442"/>
        <v>0</v>
      </c>
      <c r="AF446" s="83">
        <f>AG446/AG$14</f>
        <v>1.1333521771502599</v>
      </c>
      <c r="AG446" s="37">
        <f t="shared" si="425"/>
        <v>782.83333333333303</v>
      </c>
      <c r="AH446" s="37">
        <f t="array" ref="AH446">INDEX([4]Sheet1!H$2:H$36,MATCH($H446,[4]Sheet1!$A$2:$A$36,0))</f>
        <v>2</v>
      </c>
      <c r="AI446">
        <f>INDEX([4]Sheet1!T$2:T$36,MATCH($H446,[4]Sheet1!$A$2:$A$36,0))</f>
        <v>0</v>
      </c>
      <c r="AJ446">
        <f>INDEX([4]Sheet1!U$2:U$36,MATCH($H446,[4]Sheet1!$A$2:$A$36,0))</f>
        <v>0.6</v>
      </c>
      <c r="AK446">
        <f>INDEX([4]Sheet1!V$2:V$36,MATCH($H446,[4]Sheet1!$A$2:$A$36,0))</f>
        <v>0</v>
      </c>
      <c r="AL446">
        <f>INDEX([4]Sheet1!W$2:W$36,MATCH($H446,[4]Sheet1!$A$2:$A$36,0))</f>
        <v>250</v>
      </c>
      <c r="AM446" s="2">
        <f>INDEX([4]Sheet1!N$2:N$36,MATCH($H446,[4]Sheet1!$A$2:$A$36,0))</f>
        <v>600</v>
      </c>
      <c r="AN446" s="2" t="str">
        <f>INDEX([4]Sheet1!O$2:O$36,MATCH($H446,[4]Sheet1!$A$2:$A$36,0))</f>
        <v/>
      </c>
    </row>
    <row r="447" spans="1:40" ht="14.25">
      <c r="A447" s="67">
        <v>3004</v>
      </c>
      <c r="B447" s="73">
        <v>12</v>
      </c>
      <c r="C447" s="78" t="str">
        <f t="shared" si="386"/>
        <v>{10322,35},{23004,66}</v>
      </c>
      <c r="D447" s="78">
        <v>550000</v>
      </c>
      <c r="E447" s="79">
        <v>73</v>
      </c>
      <c r="F447" s="78" t="str">
        <f t="shared" si="387"/>
        <v>{1,1308},{2,772},{3,1108},{6,391}</v>
      </c>
      <c r="G447" s="78">
        <f t="shared" si="441"/>
        <v>1</v>
      </c>
      <c r="H447" s="67" t="s">
        <v>357</v>
      </c>
      <c r="I447" s="37">
        <f t="array" ref="I447">INDEX([1]英雄界面!$I$4:$I$41,MATCH(A447,[1]英雄界面!$A$4:$A$41,0))</f>
        <v>15</v>
      </c>
      <c r="J447" s="37">
        <f t="shared" si="440"/>
        <v>3</v>
      </c>
      <c r="K447" s="37">
        <v>10322</v>
      </c>
      <c r="L447" s="37">
        <f t="array" ref="L447">INDEX([2]图纸掉落!$H$4:$H$38,MATCH(H447,[2]图纸掉落!$G$4:$G$38,0))</f>
        <v>23004</v>
      </c>
      <c r="M447" s="37">
        <f t="shared" si="429"/>
        <v>35</v>
      </c>
      <c r="N447" s="37">
        <f t="shared" si="408"/>
        <v>66</v>
      </c>
      <c r="O447" s="47">
        <f>INDEX([1]英雄界面!$J$4:$J$41,MATCH(A447,[1]英雄界面!$A$4:$A$41,0))/2</f>
        <v>1</v>
      </c>
      <c r="P447" s="37">
        <f t="shared" si="409"/>
        <v>1</v>
      </c>
      <c r="Q447" s="37">
        <f>INT(INDEX([1]等级属性!B$4:B$203,MATCH($AC447,[1]等级属性!$A$4:$A$203,0))*V447/10000)</f>
        <v>772</v>
      </c>
      <c r="R447" s="37">
        <f>INT(INDEX([1]等级属性!C$4:C$203,MATCH($AC447,[1]等级属性!$A$4:$A$203,0))*W447/10000)</f>
        <v>1108</v>
      </c>
      <c r="S447" s="37">
        <f>INT(INDEX([1]等级属性!D$4:D$203,MATCH($AC447,[1]等级属性!$A$4:$A$203,0))*X447/10000)</f>
        <v>1308</v>
      </c>
      <c r="T447" s="37">
        <f>INT(INDEX([1]等级属性!E$4:E$203,MATCH($AC447,[1]等级属性!$A$4:$A$203,0))*Y447/10000)</f>
        <v>391</v>
      </c>
      <c r="U447" s="37"/>
      <c r="V447" s="37">
        <f t="array" ref="V447">INDEX(单位特点规划!D$2:D$37,MATCH($A447,单位特点规划!$A$2:$A$37,0))</f>
        <v>10800</v>
      </c>
      <c r="W447" s="37">
        <f t="array" ref="W447">INDEX(单位特点规划!E$2:E$37,MATCH($A447,单位特点规划!$A$2:$A$37,0))</f>
        <v>15500</v>
      </c>
      <c r="X447" s="37">
        <f t="array" ref="X447">INDEX(单位特点规划!F$2:F$37,MATCH($A447,单位特点规划!$A$2:$A$37,0))</f>
        <v>6100</v>
      </c>
      <c r="Y447" s="37">
        <f t="array" ref="Y447">INDEX(单位特点规划!G$2:G$37,MATCH($A447,单位特点规划!$A$2:$A$37,0))</f>
        <v>7900</v>
      </c>
      <c r="Z447" s="37"/>
      <c r="AA447" s="37">
        <f t="shared" ref="AA447" si="443">1/2.34</f>
        <v>0.427350427350427</v>
      </c>
      <c r="AB447" s="37">
        <f>INT(INDEX([3]进阶属性!$C$2:$C$19,MATCH(B447,[3]进阶属性!$A$2:$A$19,0))/2*AH447)</f>
        <v>5322</v>
      </c>
      <c r="AC447" s="37">
        <f t="shared" si="410"/>
        <v>75</v>
      </c>
      <c r="AD447" s="37">
        <f>INT((INDEX([3]标准单位!$J$2:$J$201,MATCH($AC447,[3]标准单位!$A$2:$A$201,0))*AE447)/(1-AE447))</f>
        <v>0</v>
      </c>
      <c r="AE447" s="37">
        <f t="shared" si="442"/>
        <v>0</v>
      </c>
      <c r="AF447" s="83">
        <f>AG447/AG$15</f>
        <v>1.1342510947153699</v>
      </c>
      <c r="AG447" s="37">
        <f t="shared" si="425"/>
        <v>900.43333333333305</v>
      </c>
      <c r="AH447" s="37">
        <f t="array" ref="AH447">INDEX([4]Sheet1!H$2:H$36,MATCH($H447,[4]Sheet1!$A$2:$A$36,0))</f>
        <v>2</v>
      </c>
      <c r="AI447">
        <f>INDEX([4]Sheet1!T$2:T$36,MATCH($H447,[4]Sheet1!$A$2:$A$36,0))</f>
        <v>0</v>
      </c>
      <c r="AJ447">
        <f>INDEX([4]Sheet1!U$2:U$36,MATCH($H447,[4]Sheet1!$A$2:$A$36,0))</f>
        <v>0.6</v>
      </c>
      <c r="AK447">
        <f>INDEX([4]Sheet1!V$2:V$36,MATCH($H447,[4]Sheet1!$A$2:$A$36,0))</f>
        <v>0</v>
      </c>
      <c r="AL447">
        <f>INDEX([4]Sheet1!W$2:W$36,MATCH($H447,[4]Sheet1!$A$2:$A$36,0))</f>
        <v>250</v>
      </c>
      <c r="AM447" s="2">
        <f>INDEX([4]Sheet1!N$2:N$36,MATCH($H447,[4]Sheet1!$A$2:$A$36,0))</f>
        <v>600</v>
      </c>
      <c r="AN447" s="2" t="str">
        <f>INDEX([4]Sheet1!O$2:O$36,MATCH($H447,[4]Sheet1!$A$2:$A$36,0))</f>
        <v/>
      </c>
    </row>
    <row r="448" spans="1:40" ht="14.25">
      <c r="A448" s="67">
        <v>3004</v>
      </c>
      <c r="B448" s="73">
        <v>13</v>
      </c>
      <c r="C448" s="78" t="str">
        <f t="shared" si="386"/>
        <v>{10323,37},{23004,70}</v>
      </c>
      <c r="D448" s="78">
        <v>600000</v>
      </c>
      <c r="E448" s="79">
        <v>78</v>
      </c>
      <c r="F448" s="78" t="str">
        <f t="shared" si="387"/>
        <v>{1,1478},{2,872},{3,1252},{6,442}</v>
      </c>
      <c r="G448" s="78">
        <f t="shared" si="441"/>
        <v>1</v>
      </c>
      <c r="H448" s="67" t="s">
        <v>357</v>
      </c>
      <c r="I448" s="37">
        <f t="array" ref="I448">INDEX([1]英雄界面!$I$4:$I$41,MATCH(A448,[1]英雄界面!$A$4:$A$41,0))</f>
        <v>15</v>
      </c>
      <c r="J448" s="37">
        <f t="shared" si="440"/>
        <v>3</v>
      </c>
      <c r="K448" s="37">
        <v>10323</v>
      </c>
      <c r="L448" s="37">
        <f t="array" ref="L448">INDEX([2]图纸掉落!$H$4:$H$38,MATCH(H448,[2]图纸掉落!$G$4:$G$38,0))</f>
        <v>23004</v>
      </c>
      <c r="M448" s="37">
        <f t="shared" ref="M448" si="444">M430</f>
        <v>37</v>
      </c>
      <c r="N448" s="37">
        <f t="shared" si="408"/>
        <v>70</v>
      </c>
      <c r="O448" s="47">
        <f>INDEX([1]英雄界面!$J$4:$J$41,MATCH(A448,[1]英雄界面!$A$4:$A$41,0))/2</f>
        <v>1</v>
      </c>
      <c r="P448" s="37">
        <f t="shared" si="409"/>
        <v>1</v>
      </c>
      <c r="Q448" s="37">
        <f>INT(INDEX([1]等级属性!B$4:B$203,MATCH($AC448,[1]等级属性!$A$4:$A$203,0))*V448/10000)</f>
        <v>872</v>
      </c>
      <c r="R448" s="37">
        <f>INT(INDEX([1]等级属性!C$4:C$203,MATCH($AC448,[1]等级属性!$A$4:$A$203,0))*W448/10000)</f>
        <v>1252</v>
      </c>
      <c r="S448" s="37">
        <f>INT(INDEX([1]等级属性!D$4:D$203,MATCH($AC448,[1]等级属性!$A$4:$A$203,0))*X448/10000)</f>
        <v>1478</v>
      </c>
      <c r="T448" s="37">
        <f>INT(INDEX([1]等级属性!E$4:E$203,MATCH($AC448,[1]等级属性!$A$4:$A$203,0))*Y448/10000)</f>
        <v>442</v>
      </c>
      <c r="U448" s="37"/>
      <c r="V448" s="37">
        <f t="array" ref="V448">INDEX(单位特点规划!D$2:D$37,MATCH($A448,单位特点规划!$A$2:$A$37,0))</f>
        <v>10800</v>
      </c>
      <c r="W448" s="37">
        <f t="array" ref="W448">INDEX(单位特点规划!E$2:E$37,MATCH($A448,单位特点规划!$A$2:$A$37,0))</f>
        <v>15500</v>
      </c>
      <c r="X448" s="37">
        <f t="array" ref="X448">INDEX(单位特点规划!F$2:F$37,MATCH($A448,单位特点规划!$A$2:$A$37,0))</f>
        <v>6100</v>
      </c>
      <c r="Y448" s="37">
        <f t="array" ref="Y448">INDEX(单位特点规划!G$2:G$37,MATCH($A448,单位特点规划!$A$2:$A$37,0))</f>
        <v>7900</v>
      </c>
      <c r="Z448" s="37"/>
      <c r="AA448" s="37">
        <f t="shared" ref="AA448:AA453" si="445">1/2.34</f>
        <v>0.427350427350427</v>
      </c>
      <c r="AB448" s="37">
        <f>INT(INDEX([3]进阶属性!$C$2:$C$19,MATCH(B448,[3]进阶属性!$A$2:$A$19,0))/2*AH448)</f>
        <v>6918</v>
      </c>
      <c r="AC448" s="37">
        <f t="shared" si="410"/>
        <v>80</v>
      </c>
      <c r="AD448" s="37">
        <f>INT((INDEX([3]标准单位!$J$2:$J$201,MATCH($AC448,[3]标准单位!$A$2:$A$201,0))*AE448)/(1-AE448))</f>
        <v>0</v>
      </c>
      <c r="AE448" s="37">
        <f t="shared" si="442"/>
        <v>0</v>
      </c>
      <c r="AF448" s="83">
        <f>AG448/AG$16</f>
        <v>1.13348473914335</v>
      </c>
      <c r="AG448" s="37">
        <f t="shared" si="425"/>
        <v>1017.2</v>
      </c>
      <c r="AH448" s="37">
        <f t="array" ref="AH448">INDEX([4]Sheet1!H$2:H$36,MATCH($H448,[4]Sheet1!$A$2:$A$36,0))</f>
        <v>2</v>
      </c>
      <c r="AI448">
        <f>INDEX([4]Sheet1!T$2:T$36,MATCH($H448,[4]Sheet1!$A$2:$A$36,0))</f>
        <v>0</v>
      </c>
      <c r="AJ448">
        <f>INDEX([4]Sheet1!U$2:U$36,MATCH($H448,[4]Sheet1!$A$2:$A$36,0))</f>
        <v>0.6</v>
      </c>
      <c r="AK448">
        <f>INDEX([4]Sheet1!V$2:V$36,MATCH($H448,[4]Sheet1!$A$2:$A$36,0))</f>
        <v>0</v>
      </c>
      <c r="AL448">
        <f>INDEX([4]Sheet1!W$2:W$36,MATCH($H448,[4]Sheet1!$A$2:$A$36,0))</f>
        <v>250</v>
      </c>
      <c r="AM448" s="2">
        <f>INDEX([4]Sheet1!N$2:N$36,MATCH($H448,[4]Sheet1!$A$2:$A$36,0))</f>
        <v>600</v>
      </c>
      <c r="AN448" s="2" t="str">
        <f>INDEX([4]Sheet1!O$2:O$36,MATCH($H448,[4]Sheet1!$A$2:$A$36,0))</f>
        <v/>
      </c>
    </row>
    <row r="449" spans="1:40" ht="14.25">
      <c r="A449" s="67">
        <v>3004</v>
      </c>
      <c r="B449" s="73">
        <v>14</v>
      </c>
      <c r="C449" s="78" t="str">
        <f t="shared" si="386"/>
        <v>{10324,40},{23004,91}</v>
      </c>
      <c r="D449" s="78">
        <v>650000</v>
      </c>
      <c r="E449" s="79">
        <v>83</v>
      </c>
      <c r="F449" s="78" t="str">
        <f t="shared" si="387"/>
        <v>{1,1700},{2,1003},{3,1439},{6,507}</v>
      </c>
      <c r="G449" s="78">
        <f t="shared" si="441"/>
        <v>1</v>
      </c>
      <c r="H449" s="67" t="s">
        <v>357</v>
      </c>
      <c r="I449" s="37">
        <f t="array" ref="I449">INDEX([1]英雄界面!$I$4:$I$41,MATCH(A449,[1]英雄界面!$A$4:$A$41,0))</f>
        <v>15</v>
      </c>
      <c r="J449" s="37">
        <f t="shared" si="440"/>
        <v>3</v>
      </c>
      <c r="K449" s="37">
        <v>10324</v>
      </c>
      <c r="L449" s="37">
        <f t="array" ref="L449">INDEX([2]图纸掉落!$H$4:$H$38,MATCH(H449,[2]图纸掉落!$G$4:$G$38,0))</f>
        <v>23004</v>
      </c>
      <c r="M449" s="37">
        <f t="shared" ref="M449:M467" si="446">M431</f>
        <v>40</v>
      </c>
      <c r="N449" s="37">
        <f t="shared" si="408"/>
        <v>91</v>
      </c>
      <c r="O449" s="47">
        <f>INDEX([1]英雄界面!$J$4:$J$41,MATCH(A449,[1]英雄界面!$A$4:$A$41,0))/2</f>
        <v>1</v>
      </c>
      <c r="P449" s="37">
        <f t="shared" si="409"/>
        <v>1</v>
      </c>
      <c r="Q449" s="37">
        <f>INT(INDEX([1]等级属性!B$4:B$203,MATCH($AC449,[1]等级属性!$A$4:$A$203,0))*V449/10000)</f>
        <v>1003</v>
      </c>
      <c r="R449" s="37">
        <f>INT(INDEX([1]等级属性!C$4:C$203,MATCH($AC449,[1]等级属性!$A$4:$A$203,0))*W449/10000)</f>
        <v>1439</v>
      </c>
      <c r="S449" s="37">
        <f>INT(INDEX([1]等级属性!D$4:D$203,MATCH($AC449,[1]等级属性!$A$4:$A$203,0))*X449/10000)</f>
        <v>1700</v>
      </c>
      <c r="T449" s="37">
        <f>INT(INDEX([1]等级属性!E$4:E$203,MATCH($AC449,[1]等级属性!$A$4:$A$203,0))*Y449/10000)</f>
        <v>507</v>
      </c>
      <c r="U449" s="37"/>
      <c r="V449" s="37">
        <f t="array" ref="V449">INDEX(单位特点规划!D$2:D$37,MATCH($A449,单位特点规划!$A$2:$A$37,0))</f>
        <v>10800</v>
      </c>
      <c r="W449" s="37">
        <f t="array" ref="W449">INDEX(单位特点规划!E$2:E$37,MATCH($A449,单位特点规划!$A$2:$A$37,0))</f>
        <v>15500</v>
      </c>
      <c r="X449" s="37">
        <f t="array" ref="X449">INDEX(单位特点规划!F$2:F$37,MATCH($A449,单位特点规划!$A$2:$A$37,0))</f>
        <v>6100</v>
      </c>
      <c r="Y449" s="37">
        <f t="array" ref="Y449">INDEX(单位特点规划!G$2:G$37,MATCH($A449,单位特点规划!$A$2:$A$37,0))</f>
        <v>7900</v>
      </c>
      <c r="Z449" s="37"/>
      <c r="AA449" s="37">
        <f t="shared" si="445"/>
        <v>0.427350427350427</v>
      </c>
      <c r="AB449" s="37">
        <f>INT(INDEX([3]进阶属性!$C$2:$C$19,MATCH(B449,[3]进阶属性!$A$2:$A$19,0))/2*AH449)</f>
        <v>8991</v>
      </c>
      <c r="AC449" s="37">
        <f t="shared" si="410"/>
        <v>85</v>
      </c>
      <c r="AD449" s="37">
        <f>INT((INDEX([3]标准单位!$J$2:$J$201,MATCH($AC449,[3]标准单位!$A$2:$A$201,0))*AE449)/(1-AE449))</f>
        <v>0</v>
      </c>
      <c r="AE449" s="37">
        <f t="shared" si="442"/>
        <v>0</v>
      </c>
      <c r="AF449" s="83">
        <f>AG449/AG$17</f>
        <v>1.13398940196821</v>
      </c>
      <c r="AG449" s="37">
        <f t="shared" si="425"/>
        <v>1169.86666666667</v>
      </c>
      <c r="AH449" s="37">
        <f t="array" ref="AH449">INDEX([4]Sheet1!H$2:H$36,MATCH($H449,[4]Sheet1!$A$2:$A$36,0))</f>
        <v>2</v>
      </c>
      <c r="AI449">
        <f>INDEX([4]Sheet1!T$2:T$36,MATCH($H449,[4]Sheet1!$A$2:$A$36,0))</f>
        <v>0</v>
      </c>
      <c r="AJ449">
        <f>INDEX([4]Sheet1!U$2:U$36,MATCH($H449,[4]Sheet1!$A$2:$A$36,0))</f>
        <v>0.6</v>
      </c>
      <c r="AK449">
        <f>INDEX([4]Sheet1!V$2:V$36,MATCH($H449,[4]Sheet1!$A$2:$A$36,0))</f>
        <v>0</v>
      </c>
      <c r="AL449">
        <f>INDEX([4]Sheet1!W$2:W$36,MATCH($H449,[4]Sheet1!$A$2:$A$36,0))</f>
        <v>250</v>
      </c>
      <c r="AM449" s="2">
        <f>INDEX([4]Sheet1!N$2:N$36,MATCH($H449,[4]Sheet1!$A$2:$A$36,0))</f>
        <v>600</v>
      </c>
      <c r="AN449" s="2" t="str">
        <f>INDEX([4]Sheet1!O$2:O$36,MATCH($H449,[4]Sheet1!$A$2:$A$36,0))</f>
        <v/>
      </c>
    </row>
    <row r="450" spans="1:40" ht="14.25">
      <c r="A450" s="67">
        <v>3004</v>
      </c>
      <c r="B450" s="73">
        <v>15</v>
      </c>
      <c r="C450" s="78" t="str">
        <f t="shared" si="386"/>
        <v>{10325,42},{23004,95}</v>
      </c>
      <c r="D450" s="78">
        <v>700000</v>
      </c>
      <c r="E450" s="79">
        <v>88</v>
      </c>
      <c r="F450" s="78" t="str">
        <f t="shared" si="387"/>
        <v>{1,1921},{2,1134},{3,1627},{6,575}</v>
      </c>
      <c r="G450" s="78">
        <f t="shared" si="441"/>
        <v>1</v>
      </c>
      <c r="H450" s="67" t="s">
        <v>357</v>
      </c>
      <c r="I450" s="37">
        <f t="array" ref="I450">INDEX([1]英雄界面!$I$4:$I$41,MATCH(A450,[1]英雄界面!$A$4:$A$41,0))</f>
        <v>15</v>
      </c>
      <c r="J450" s="37">
        <f t="shared" si="440"/>
        <v>3</v>
      </c>
      <c r="K450" s="37">
        <v>10325</v>
      </c>
      <c r="L450" s="37">
        <f t="array" ref="L450">INDEX([2]图纸掉落!$H$4:$H$38,MATCH(H450,[2]图纸掉落!$G$4:$G$38,0))</f>
        <v>23004</v>
      </c>
      <c r="M450" s="37">
        <f t="shared" si="446"/>
        <v>42</v>
      </c>
      <c r="N450" s="37">
        <f t="shared" si="408"/>
        <v>95</v>
      </c>
      <c r="O450" s="47">
        <f>INDEX([1]英雄界面!$J$4:$J$41,MATCH(A450,[1]英雄界面!$A$4:$A$41,0))/2</f>
        <v>1</v>
      </c>
      <c r="P450" s="37">
        <f t="shared" si="409"/>
        <v>1</v>
      </c>
      <c r="Q450" s="37">
        <f>INT(INDEX([1]等级属性!B$4:B$203,MATCH($AC450,[1]等级属性!$A$4:$A$203,0))*V450/10000)</f>
        <v>1134</v>
      </c>
      <c r="R450" s="37">
        <f>INT(INDEX([1]等级属性!C$4:C$203,MATCH($AC450,[1]等级属性!$A$4:$A$203,0))*W450/10000)</f>
        <v>1627</v>
      </c>
      <c r="S450" s="37">
        <f>INT(INDEX([1]等级属性!D$4:D$203,MATCH($AC450,[1]等级属性!$A$4:$A$203,0))*X450/10000)</f>
        <v>1921</v>
      </c>
      <c r="T450" s="37">
        <f>INT(INDEX([1]等级属性!E$4:E$203,MATCH($AC450,[1]等级属性!$A$4:$A$203,0))*Y450/10000)</f>
        <v>575</v>
      </c>
      <c r="U450" s="37"/>
      <c r="V450" s="37">
        <f t="array" ref="V450">INDEX(单位特点规划!D$2:D$37,MATCH($A450,单位特点规划!$A$2:$A$37,0))</f>
        <v>10800</v>
      </c>
      <c r="W450" s="37">
        <f t="array" ref="W450">INDEX(单位特点规划!E$2:E$37,MATCH($A450,单位特点规划!$A$2:$A$37,0))</f>
        <v>15500</v>
      </c>
      <c r="X450" s="37">
        <f t="array" ref="X450">INDEX(单位特点规划!F$2:F$37,MATCH($A450,单位特点规划!$A$2:$A$37,0))</f>
        <v>6100</v>
      </c>
      <c r="Y450" s="37">
        <f t="array" ref="Y450">INDEX(单位特点规划!G$2:G$37,MATCH($A450,单位特点规划!$A$2:$A$37,0))</f>
        <v>7900</v>
      </c>
      <c r="Z450" s="37"/>
      <c r="AA450" s="37">
        <f t="shared" si="445"/>
        <v>0.427350427350427</v>
      </c>
      <c r="AB450" s="37">
        <f>INT(INDEX([3]进阶属性!$C$2:$C$19,MATCH(B450,[3]进阶属性!$A$2:$A$19,0))/2*AH450)</f>
        <v>11688</v>
      </c>
      <c r="AC450" s="37">
        <f t="shared" si="410"/>
        <v>90</v>
      </c>
      <c r="AD450" s="37">
        <f>INT((INDEX([3]标准单位!$J$2:$J$201,MATCH($AC450,[3]标准单位!$A$2:$A$201,0))*AE450)/(1-AE450))</f>
        <v>0</v>
      </c>
      <c r="AE450" s="37">
        <f t="shared" si="442"/>
        <v>0</v>
      </c>
      <c r="AF450" s="83">
        <f>AG450/AG$18</f>
        <v>1.1339086700577199</v>
      </c>
      <c r="AG450" s="37">
        <f t="shared" si="425"/>
        <v>1322.6666666666699</v>
      </c>
      <c r="AH450" s="37">
        <f t="array" ref="AH450">INDEX([4]Sheet1!H$2:H$36,MATCH($H450,[4]Sheet1!$A$2:$A$36,0))</f>
        <v>2</v>
      </c>
      <c r="AI450">
        <f>INDEX([4]Sheet1!T$2:T$36,MATCH($H450,[4]Sheet1!$A$2:$A$36,0))</f>
        <v>0</v>
      </c>
      <c r="AJ450">
        <f>INDEX([4]Sheet1!U$2:U$36,MATCH($H450,[4]Sheet1!$A$2:$A$36,0))</f>
        <v>0.6</v>
      </c>
      <c r="AK450">
        <f>INDEX([4]Sheet1!V$2:V$36,MATCH($H450,[4]Sheet1!$A$2:$A$36,0))</f>
        <v>0</v>
      </c>
      <c r="AL450">
        <f>INDEX([4]Sheet1!W$2:W$36,MATCH($H450,[4]Sheet1!$A$2:$A$36,0))</f>
        <v>250</v>
      </c>
      <c r="AM450" s="2">
        <f>INDEX([4]Sheet1!N$2:N$36,MATCH($H450,[4]Sheet1!$A$2:$A$36,0))</f>
        <v>600</v>
      </c>
      <c r="AN450" s="2" t="str">
        <f>INDEX([4]Sheet1!O$2:O$36,MATCH($H450,[4]Sheet1!$A$2:$A$36,0))</f>
        <v/>
      </c>
    </row>
    <row r="451" spans="1:40" ht="14.25">
      <c r="A451" s="67">
        <v>3004</v>
      </c>
      <c r="B451" s="73">
        <v>16</v>
      </c>
      <c r="C451" s="78" t="str">
        <f t="shared" si="386"/>
        <v>{10326,45},{23004,101}</v>
      </c>
      <c r="D451" s="78">
        <v>750000</v>
      </c>
      <c r="E451" s="79">
        <v>93</v>
      </c>
      <c r="F451" s="78" t="str">
        <f t="shared" si="387"/>
        <v>{1,2208},{2,1303},{3,1870},{6,661}</v>
      </c>
      <c r="G451" s="78">
        <f t="shared" si="441"/>
        <v>1</v>
      </c>
      <c r="H451" s="67" t="s">
        <v>357</v>
      </c>
      <c r="I451" s="37">
        <f t="array" ref="I451">INDEX([1]英雄界面!$I$4:$I$41,MATCH(A451,[1]英雄界面!$A$4:$A$41,0))</f>
        <v>15</v>
      </c>
      <c r="J451" s="37">
        <f t="shared" si="440"/>
        <v>3</v>
      </c>
      <c r="K451" s="37">
        <v>10326</v>
      </c>
      <c r="L451" s="37">
        <f t="array" ref="L451">INDEX([2]图纸掉落!$H$4:$H$38,MATCH(H451,[2]图纸掉落!$G$4:$G$38,0))</f>
        <v>23004</v>
      </c>
      <c r="M451" s="37">
        <f t="shared" si="446"/>
        <v>45</v>
      </c>
      <c r="N451" s="37">
        <f t="shared" si="408"/>
        <v>101</v>
      </c>
      <c r="O451" s="47">
        <f>INDEX([1]英雄界面!$J$4:$J$41,MATCH(A451,[1]英雄界面!$A$4:$A$41,0))/2</f>
        <v>1</v>
      </c>
      <c r="P451" s="37">
        <f t="shared" si="409"/>
        <v>1</v>
      </c>
      <c r="Q451" s="37">
        <f>INT(INDEX([1]等级属性!B$4:B$203,MATCH($AC451,[1]等级属性!$A$4:$A$203,0))*V451/10000)</f>
        <v>1303</v>
      </c>
      <c r="R451" s="37">
        <f>INT(INDEX([1]等级属性!C$4:C$203,MATCH($AC451,[1]等级属性!$A$4:$A$203,0))*W451/10000)</f>
        <v>1870</v>
      </c>
      <c r="S451" s="37">
        <f>INT(INDEX([1]等级属性!D$4:D$203,MATCH($AC451,[1]等级属性!$A$4:$A$203,0))*X451/10000)</f>
        <v>2208</v>
      </c>
      <c r="T451" s="37">
        <f>INT(INDEX([1]等级属性!E$4:E$203,MATCH($AC451,[1]等级属性!$A$4:$A$203,0))*Y451/10000)</f>
        <v>661</v>
      </c>
      <c r="U451" s="37"/>
      <c r="V451" s="37">
        <f t="array" ref="V451">INDEX(单位特点规划!D$2:D$37,MATCH($A451,单位特点规划!$A$2:$A$37,0))</f>
        <v>10800</v>
      </c>
      <c r="W451" s="37">
        <f t="array" ref="W451">INDEX(单位特点规划!E$2:E$37,MATCH($A451,单位特点规划!$A$2:$A$37,0))</f>
        <v>15500</v>
      </c>
      <c r="X451" s="37">
        <f t="array" ref="X451">INDEX(单位特点规划!F$2:F$37,MATCH($A451,单位特点规划!$A$2:$A$37,0))</f>
        <v>6100</v>
      </c>
      <c r="Y451" s="37">
        <f t="array" ref="Y451">INDEX(单位特点规划!G$2:G$37,MATCH($A451,单位特点规划!$A$2:$A$37,0))</f>
        <v>7900</v>
      </c>
      <c r="Z451" s="37"/>
      <c r="AA451" s="37">
        <f t="shared" si="445"/>
        <v>0.427350427350427</v>
      </c>
      <c r="AB451" s="37">
        <f>INT(INDEX([3]进阶属性!$C$2:$C$19,MATCH(B451,[3]进阶属性!$A$2:$A$19,0))/2*AH451)</f>
        <v>15192</v>
      </c>
      <c r="AC451" s="37">
        <f t="shared" si="410"/>
        <v>95</v>
      </c>
      <c r="AD451" s="37">
        <f>INT((INDEX([3]标准单位!$J$2:$J$201,MATCH($AC451,[3]标准单位!$A$2:$A$201,0))*AE451)/(1-AE451))</f>
        <v>0</v>
      </c>
      <c r="AE451" s="37">
        <f t="shared" si="442"/>
        <v>0</v>
      </c>
      <c r="AF451" s="83">
        <f>AG451/AG$19</f>
        <v>1.1337830301609499</v>
      </c>
      <c r="AG451" s="37">
        <f t="shared" si="425"/>
        <v>1519.93333333333</v>
      </c>
      <c r="AH451" s="37">
        <f t="array" ref="AH451">INDEX([4]Sheet1!H$2:H$36,MATCH($H451,[4]Sheet1!$A$2:$A$36,0))</f>
        <v>2</v>
      </c>
      <c r="AI451">
        <f>INDEX([4]Sheet1!T$2:T$36,MATCH($H451,[4]Sheet1!$A$2:$A$36,0))</f>
        <v>0</v>
      </c>
      <c r="AJ451">
        <f>INDEX([4]Sheet1!U$2:U$36,MATCH($H451,[4]Sheet1!$A$2:$A$36,0))</f>
        <v>0.6</v>
      </c>
      <c r="AK451">
        <f>INDEX([4]Sheet1!V$2:V$36,MATCH($H451,[4]Sheet1!$A$2:$A$36,0))</f>
        <v>0</v>
      </c>
      <c r="AL451">
        <f>INDEX([4]Sheet1!W$2:W$36,MATCH($H451,[4]Sheet1!$A$2:$A$36,0))</f>
        <v>250</v>
      </c>
      <c r="AM451" s="2">
        <f>INDEX([4]Sheet1!N$2:N$36,MATCH($H451,[4]Sheet1!$A$2:$A$36,0))</f>
        <v>600</v>
      </c>
      <c r="AN451" s="2" t="str">
        <f>INDEX([4]Sheet1!O$2:O$36,MATCH($H451,[4]Sheet1!$A$2:$A$36,0))</f>
        <v/>
      </c>
    </row>
    <row r="452" spans="1:40" ht="14.25">
      <c r="A452" s="67">
        <v>3004</v>
      </c>
      <c r="B452" s="73">
        <v>17</v>
      </c>
      <c r="C452" s="78" t="str">
        <f t="shared" si="386"/>
        <v>{10327,47},{23004,105}</v>
      </c>
      <c r="D452" s="78">
        <v>800000</v>
      </c>
      <c r="E452" s="79">
        <v>98</v>
      </c>
      <c r="F452" s="78" t="str">
        <f t="shared" si="387"/>
        <v>{1,2324},{2,1371},{3,1968},{6,695}</v>
      </c>
      <c r="G452" s="78">
        <f t="shared" si="441"/>
        <v>1</v>
      </c>
      <c r="H452" s="67" t="s">
        <v>357</v>
      </c>
      <c r="I452" s="37">
        <f t="array" ref="I452">INDEX([1]英雄界面!$I$4:$I$41,MATCH(A452,[1]英雄界面!$A$4:$A$41,0))</f>
        <v>15</v>
      </c>
      <c r="J452" s="37">
        <f t="shared" ref="J452:J461" si="447">3</f>
        <v>3</v>
      </c>
      <c r="K452" s="37">
        <v>10327</v>
      </c>
      <c r="L452" s="37">
        <f t="array" ref="L452">INDEX([2]图纸掉落!$H$4:$H$38,MATCH(H452,[2]图纸掉落!$G$4:$G$38,0))</f>
        <v>23004</v>
      </c>
      <c r="M452" s="37">
        <f t="shared" si="446"/>
        <v>47</v>
      </c>
      <c r="N452" s="37">
        <f t="shared" si="408"/>
        <v>105</v>
      </c>
      <c r="O452" s="47">
        <f>INDEX([1]英雄界面!$J$4:$J$41,MATCH(A452,[1]英雄界面!$A$4:$A$41,0))/2</f>
        <v>1</v>
      </c>
      <c r="P452" s="37">
        <f t="shared" si="409"/>
        <v>1</v>
      </c>
      <c r="Q452" s="37">
        <f>INT(INDEX([1]等级属性!B$4:B$203,MATCH($AC452,[1]等级属性!$A$4:$A$203,0))*V452/10000)</f>
        <v>1371</v>
      </c>
      <c r="R452" s="37">
        <f>INT(INDEX([1]等级属性!C$4:C$203,MATCH($AC452,[1]等级属性!$A$4:$A$203,0))*W452/10000)</f>
        <v>1968</v>
      </c>
      <c r="S452" s="37">
        <f>INT(INDEX([1]等级属性!D$4:D$203,MATCH($AC452,[1]等级属性!$A$4:$A$203,0))*X452/10000)</f>
        <v>2324</v>
      </c>
      <c r="T452" s="37">
        <f>INT(INDEX([1]等级属性!E$4:E$203,MATCH($AC452,[1]等级属性!$A$4:$A$203,0))*Y452/10000)</f>
        <v>695</v>
      </c>
      <c r="U452" s="37"/>
      <c r="V452" s="37">
        <f t="array" ref="V452">INDEX(单位特点规划!D$2:D$37,MATCH($A452,单位特点规划!$A$2:$A$37,0))</f>
        <v>10800</v>
      </c>
      <c r="W452" s="37">
        <f t="array" ref="W452">INDEX(单位特点规划!E$2:E$37,MATCH($A452,单位特点规划!$A$2:$A$37,0))</f>
        <v>15500</v>
      </c>
      <c r="X452" s="37">
        <f t="array" ref="X452">INDEX(单位特点规划!F$2:F$37,MATCH($A452,单位特点规划!$A$2:$A$37,0))</f>
        <v>6100</v>
      </c>
      <c r="Y452" s="37">
        <f t="array" ref="Y452">INDEX(单位特点规划!G$2:G$37,MATCH($A452,单位特点规划!$A$2:$A$37,0))</f>
        <v>7900</v>
      </c>
      <c r="Z452" s="37"/>
      <c r="AA452" s="37">
        <f t="shared" si="445"/>
        <v>0.427350427350427</v>
      </c>
      <c r="AB452" s="37">
        <f>INT(INDEX([3]进阶属性!$C$2:$C$19,MATCH(B452,[3]进阶属性!$A$2:$A$19,0))/2*AH452)</f>
        <v>19749</v>
      </c>
      <c r="AC452" s="37">
        <f t="shared" si="410"/>
        <v>97</v>
      </c>
      <c r="AD452" s="37">
        <f>INT((INDEX([3]标准单位!$J$2:$J$201,MATCH($AC452,[3]标准单位!$A$2:$A$201,0))*AE452)/(1-AE452))</f>
        <v>0</v>
      </c>
      <c r="AE452" s="37">
        <f t="shared" si="442"/>
        <v>0</v>
      </c>
      <c r="AF452" s="83">
        <f>AG452/AG$20</f>
        <v>1.05480024245394</v>
      </c>
      <c r="AG452" s="37">
        <f t="shared" si="425"/>
        <v>1599.3333333333301</v>
      </c>
      <c r="AH452" s="37">
        <f t="array" ref="AH452">INDEX([4]Sheet1!H$2:H$36,MATCH($H452,[4]Sheet1!$A$2:$A$36,0))</f>
        <v>2</v>
      </c>
      <c r="AI452">
        <f>INDEX([4]Sheet1!T$2:T$36,MATCH($H452,[4]Sheet1!$A$2:$A$36,0))</f>
        <v>0</v>
      </c>
      <c r="AJ452">
        <f>INDEX([4]Sheet1!U$2:U$36,MATCH($H452,[4]Sheet1!$A$2:$A$36,0))</f>
        <v>0.6</v>
      </c>
      <c r="AK452">
        <f>INDEX([4]Sheet1!V$2:V$36,MATCH($H452,[4]Sheet1!$A$2:$A$36,0))</f>
        <v>0</v>
      </c>
      <c r="AL452">
        <f>INDEX([4]Sheet1!W$2:W$36,MATCH($H452,[4]Sheet1!$A$2:$A$36,0))</f>
        <v>250</v>
      </c>
      <c r="AM452" s="2">
        <f>INDEX([4]Sheet1!N$2:N$36,MATCH($H452,[4]Sheet1!$A$2:$A$36,0))</f>
        <v>600</v>
      </c>
      <c r="AN452" s="2" t="str">
        <f>INDEX([4]Sheet1!O$2:O$36,MATCH($H452,[4]Sheet1!$A$2:$A$36,0))</f>
        <v/>
      </c>
    </row>
    <row r="453" spans="1:40" ht="14.25">
      <c r="A453" s="67">
        <v>3004</v>
      </c>
      <c r="B453" s="73">
        <v>18</v>
      </c>
      <c r="C453" s="78" t="str">
        <f t="shared" ref="C453:C516" si="448">"{"&amp;K453&amp;","&amp;ROUNDUP(M453,0)&amp;"},"&amp;"{"&amp;L453&amp;","&amp;ROUNDUP(N453,0)&amp;"}"</f>
        <v>{10328,50},{23004,112}</v>
      </c>
      <c r="D453" s="78">
        <v>800000</v>
      </c>
      <c r="E453" s="79">
        <v>103</v>
      </c>
      <c r="F453" s="78" t="str">
        <f t="shared" ref="F453:F516" si="449">"{1,"&amp;INT(S453*P453)&amp;"},{2,"&amp;INT(Q453*P453)&amp;"},"&amp;IF(R453=0,"","{3,"&amp;INT(R453*P453)&amp;"},")&amp;"{6,"&amp;INT(T453*P453)&amp;"}"</f>
        <v>{1,2497},{2,1474},{3,2115},{6,748}</v>
      </c>
      <c r="G453" s="78">
        <f t="shared" si="441"/>
        <v>1</v>
      </c>
      <c r="H453" s="67" t="s">
        <v>357</v>
      </c>
      <c r="I453" s="37">
        <f t="array" ref="I453">INDEX([1]英雄界面!$I$4:$I$41,MATCH(A453,[1]英雄界面!$A$4:$A$41,0))</f>
        <v>15</v>
      </c>
      <c r="J453" s="37">
        <f t="shared" si="447"/>
        <v>3</v>
      </c>
      <c r="K453" s="37">
        <v>10328</v>
      </c>
      <c r="L453" s="37">
        <f t="array" ref="L453">INDEX([2]图纸掉落!$H$4:$H$38,MATCH(H453,[2]图纸掉落!$G$4:$G$38,0))</f>
        <v>23004</v>
      </c>
      <c r="M453" s="37">
        <f t="shared" si="446"/>
        <v>50</v>
      </c>
      <c r="N453" s="37">
        <f t="shared" si="408"/>
        <v>112</v>
      </c>
      <c r="O453" s="47">
        <f>INDEX([1]英雄界面!$J$4:$J$41,MATCH(A453,[1]英雄界面!$A$4:$A$41,0))/2</f>
        <v>1</v>
      </c>
      <c r="P453" s="37">
        <f t="shared" si="409"/>
        <v>1</v>
      </c>
      <c r="Q453" s="37">
        <f>INT(INDEX([1]等级属性!B$4:B$203,MATCH($AC453,[1]等级属性!$A$4:$A$203,0))*V453/10000)</f>
        <v>1474</v>
      </c>
      <c r="R453" s="37">
        <f>INT(INDEX([1]等级属性!C$4:C$203,MATCH($AC453,[1]等级属性!$A$4:$A$203,0))*W453/10000)</f>
        <v>2115</v>
      </c>
      <c r="S453" s="37">
        <f>INT(INDEX([1]等级属性!D$4:D$203,MATCH($AC453,[1]等级属性!$A$4:$A$203,0))*X453/10000)</f>
        <v>2497</v>
      </c>
      <c r="T453" s="37">
        <f>INT(INDEX([1]等级属性!E$4:E$203,MATCH($AC453,[1]等级属性!$A$4:$A$203,0))*Y453/10000)</f>
        <v>748</v>
      </c>
      <c r="U453" s="37"/>
      <c r="V453" s="37">
        <f t="array" ref="V453">INDEX(单位特点规划!D$2:D$37,MATCH($A453,单位特点规划!$A$2:$A$37,0))</f>
        <v>10800</v>
      </c>
      <c r="W453" s="37">
        <f t="array" ref="W453">INDEX(单位特点规划!E$2:E$37,MATCH($A453,单位特点规划!$A$2:$A$37,0))</f>
        <v>15500</v>
      </c>
      <c r="X453" s="37">
        <f t="array" ref="X453">INDEX(单位特点规划!F$2:F$37,MATCH($A453,单位特点规划!$A$2:$A$37,0))</f>
        <v>6100</v>
      </c>
      <c r="Y453" s="37">
        <f t="array" ref="Y453">INDEX(单位特点规划!G$2:G$37,MATCH($A453,单位特点规划!$A$2:$A$37,0))</f>
        <v>7900</v>
      </c>
      <c r="Z453" s="37"/>
      <c r="AA453" s="37">
        <f t="shared" si="445"/>
        <v>0.427350427350427</v>
      </c>
      <c r="AB453" s="37">
        <f>INT(INDEX([3]进阶属性!$C$2:$C$19,MATCH(B453,[3]进阶属性!$A$2:$A$19,0))/2*AH453)</f>
        <v>25671</v>
      </c>
      <c r="AC453" s="37">
        <f t="shared" si="410"/>
        <v>100</v>
      </c>
      <c r="AD453" s="37">
        <f>INT((INDEX([3]标准单位!$J$2:$J$201,MATCH($AC453,[3]标准单位!$A$2:$A$201,0))*AE453)/(1-AE453))</f>
        <v>0</v>
      </c>
      <c r="AE453" s="37">
        <f t="shared" si="442"/>
        <v>0</v>
      </c>
      <c r="AF453" s="83">
        <f>AG453/AG$21</f>
        <v>0.98645934936026203</v>
      </c>
      <c r="AG453" s="37">
        <f t="shared" ref="AG453" si="450">(Q453/AM453*1000+IF(AN453&lt;&gt;"",R453/AN453*1000,0)+S453/3+T453/5)/AH453</f>
        <v>1719.3</v>
      </c>
      <c r="AH453" s="37">
        <f t="array" ref="AH453">INDEX([4]Sheet1!H$2:H$36,MATCH($H453,[4]Sheet1!$A$2:$A$36,0))</f>
        <v>2</v>
      </c>
      <c r="AI453">
        <f>INDEX([4]Sheet1!T$2:T$36,MATCH($H453,[4]Sheet1!$A$2:$A$36,0))</f>
        <v>0</v>
      </c>
      <c r="AJ453">
        <f>INDEX([4]Sheet1!U$2:U$36,MATCH($H453,[4]Sheet1!$A$2:$A$36,0))</f>
        <v>0.6</v>
      </c>
      <c r="AK453">
        <f>INDEX([4]Sheet1!V$2:V$36,MATCH($H453,[4]Sheet1!$A$2:$A$36,0))</f>
        <v>0</v>
      </c>
      <c r="AL453">
        <f>INDEX([4]Sheet1!W$2:W$36,MATCH($H453,[4]Sheet1!$A$2:$A$36,0))</f>
        <v>250</v>
      </c>
      <c r="AM453" s="2">
        <f>INDEX([4]Sheet1!N$2:N$36,MATCH($H453,[4]Sheet1!$A$2:$A$36,0))</f>
        <v>600</v>
      </c>
      <c r="AN453" s="2" t="str">
        <f>INDEX([4]Sheet1!O$2:O$36,MATCH($H453,[4]Sheet1!$A$2:$A$36,0))</f>
        <v/>
      </c>
    </row>
    <row r="454" spans="1:40" ht="14.25">
      <c r="A454" s="11">
        <v>3005</v>
      </c>
      <c r="B454" s="78">
        <v>1</v>
      </c>
      <c r="C454" s="78" t="str">
        <f t="shared" si="448"/>
        <v>{10311,1},{23005,2}</v>
      </c>
      <c r="D454" s="78">
        <v>1000</v>
      </c>
      <c r="E454" s="79">
        <v>16</v>
      </c>
      <c r="F454" s="78" t="str">
        <f t="shared" si="449"/>
        <v>{1,368},{2,259},{6,126}</v>
      </c>
      <c r="G454" s="78">
        <f t="shared" si="441"/>
        <v>1</v>
      </c>
      <c r="H454" s="11" t="s">
        <v>367</v>
      </c>
      <c r="I454" s="37">
        <f t="array" ref="I454">INDEX([1]英雄界面!$I$4:$I$41,MATCH(A454,[1]英雄界面!$A$4:$A$41,0))</f>
        <v>15</v>
      </c>
      <c r="J454" s="37">
        <f t="shared" si="447"/>
        <v>3</v>
      </c>
      <c r="K454" s="37">
        <v>10311</v>
      </c>
      <c r="L454" s="37">
        <f t="array" ref="L454">INDEX([2]图纸掉落!$H$4:$H$38,MATCH(H454,[2]图纸掉落!$G$4:$G$38,0))</f>
        <v>23005</v>
      </c>
      <c r="M454" s="37">
        <f t="shared" si="446"/>
        <v>1</v>
      </c>
      <c r="N454" s="37">
        <f t="shared" si="408"/>
        <v>2</v>
      </c>
      <c r="O454" s="47">
        <f>INDEX([1]英雄界面!$J$4:$J$41,MATCH(A454,[1]英雄界面!$A$4:$A$41,0))/2</f>
        <v>1.25</v>
      </c>
      <c r="P454" s="37">
        <f t="shared" si="409"/>
        <v>1.6</v>
      </c>
      <c r="Q454" s="37">
        <f>INT(INDEX([1]等级属性!B$4:B$203,MATCH($AC454,[1]等级属性!$A$4:$A$203,0))*V454/10000)</f>
        <v>162</v>
      </c>
      <c r="R454" s="37">
        <f>INT(INDEX([1]等级属性!C$4:C$203,MATCH($AC454,[1]等级属性!$A$4:$A$203,0))*W454/10000)</f>
        <v>0</v>
      </c>
      <c r="S454" s="37">
        <f>INT(INDEX([1]等级属性!D$4:D$203,MATCH($AC454,[1]等级属性!$A$4:$A$203,0))*X454/10000)</f>
        <v>230</v>
      </c>
      <c r="T454" s="37">
        <f>INT(INDEX([1]等级属性!E$4:E$203,MATCH($AC454,[1]等级属性!$A$4:$A$203,0))*Y454/10000)</f>
        <v>79</v>
      </c>
      <c r="U454" s="37"/>
      <c r="V454" s="37">
        <f t="array" ref="V454">INDEX(单位特点规划!D$2:D$37,MATCH($A454,单位特点规划!$A$2:$A$37,0))</f>
        <v>12500</v>
      </c>
      <c r="W454" s="37">
        <f t="array" ref="W454">INDEX(单位特点规划!E$2:E$37,MATCH($A454,单位特点规划!$A$2:$A$37,0))</f>
        <v>0</v>
      </c>
      <c r="X454" s="37">
        <f t="array" ref="X454">INDEX(单位特点规划!F$2:F$37,MATCH($A454,单位特点规划!$A$2:$A$37,0))</f>
        <v>5900</v>
      </c>
      <c r="Y454" s="37">
        <f t="array" ref="Y454">INDEX(单位特点规划!G$2:G$37,MATCH($A454,单位特点规划!$A$2:$A$37,0))</f>
        <v>8900</v>
      </c>
      <c r="Z454" s="37"/>
      <c r="AA454" s="37">
        <f>1/2.195</f>
        <v>0.45558086560364502</v>
      </c>
      <c r="AB454" s="37">
        <f>INT(INDEX([3]进阶属性!$C$2:$C$19,MATCH(B454,[3]进阶属性!$A$2:$A$19,0))/2*AH454)</f>
        <v>300</v>
      </c>
      <c r="AC454" s="37">
        <f t="shared" si="410"/>
        <v>10</v>
      </c>
      <c r="AD454" s="37">
        <f>INT((INDEX([3]标准单位!$J$2:$J$201,MATCH($AC454,[3]标准单位!$A$2:$A$201,0))*AE454)/(1-AE454))</f>
        <v>0</v>
      </c>
      <c r="AE454" s="37">
        <f t="shared" si="442"/>
        <v>0</v>
      </c>
      <c r="AF454" s="83">
        <f>AG454/AG$4</f>
        <v>0.94609610106154296</v>
      </c>
      <c r="AG454" s="37">
        <f t="shared" ref="AG454" si="451">(Q454/AM454*1000+IF(AN454&lt;&gt;"",R454/AN454*1000,0)+S454/3+T454/5)/AH454</f>
        <v>136.23333333333301</v>
      </c>
      <c r="AH454" s="37">
        <f t="array" ref="AH454">INDEX([4]Sheet1!H$2:H$36,MATCH($H454,[4]Sheet1!$A$2:$A$36,0))</f>
        <v>2</v>
      </c>
      <c r="AI454">
        <f>INDEX([4]Sheet1!T$2:T$36,MATCH($H454,[4]Sheet1!$A$2:$A$36,0))</f>
        <v>0</v>
      </c>
      <c r="AJ454">
        <f>INDEX([4]Sheet1!U$2:U$36,MATCH($H454,[4]Sheet1!$A$2:$A$36,0))</f>
        <v>0.9</v>
      </c>
      <c r="AK454">
        <f>INDEX([4]Sheet1!V$2:V$36,MATCH($H454,[4]Sheet1!$A$2:$A$36,0))</f>
        <v>0</v>
      </c>
      <c r="AL454">
        <f>INDEX([4]Sheet1!W$2:W$36,MATCH($H454,[4]Sheet1!$A$2:$A$36,0))</f>
        <v>222.222222222222</v>
      </c>
      <c r="AM454" s="2">
        <f>INDEX([4]Sheet1!N$2:N$36,MATCH($H454,[4]Sheet1!$A$2:$A$36,0))</f>
        <v>900</v>
      </c>
      <c r="AN454" s="2" t="str">
        <f>INDEX([4]Sheet1!O$2:O$36,MATCH($H454,[4]Sheet1!$A$2:$A$36,0))</f>
        <v/>
      </c>
    </row>
    <row r="455" spans="1:40" ht="14.25">
      <c r="A455" s="11">
        <v>3005</v>
      </c>
      <c r="B455" s="78">
        <v>2</v>
      </c>
      <c r="C455" s="78" t="str">
        <f t="shared" si="448"/>
        <v>{10312,5},{23005,5}</v>
      </c>
      <c r="D455" s="78">
        <v>5000</v>
      </c>
      <c r="E455" s="79">
        <v>18</v>
      </c>
      <c r="F455" s="78" t="str">
        <f t="shared" si="449"/>
        <v>{1,448},{2,316},{6,154}</v>
      </c>
      <c r="G455" s="78">
        <f t="shared" ref="G455:G464" si="452">1</f>
        <v>1</v>
      </c>
      <c r="H455" s="11" t="s">
        <v>367</v>
      </c>
      <c r="I455" s="37">
        <f t="array" ref="I455">INDEX([1]英雄界面!$I$4:$I$41,MATCH(A455,[1]英雄界面!$A$4:$A$41,0))</f>
        <v>15</v>
      </c>
      <c r="J455" s="37">
        <f t="shared" si="447"/>
        <v>3</v>
      </c>
      <c r="K455" s="37">
        <v>10312</v>
      </c>
      <c r="L455" s="37">
        <f t="array" ref="L455">INDEX([2]图纸掉落!$H$4:$H$38,MATCH(H455,[2]图纸掉落!$G$4:$G$38,0))</f>
        <v>23005</v>
      </c>
      <c r="M455" s="37">
        <f t="shared" si="446"/>
        <v>5</v>
      </c>
      <c r="N455" s="37">
        <f t="shared" si="408"/>
        <v>5</v>
      </c>
      <c r="O455" s="47">
        <f>INDEX([1]英雄界面!$J$4:$J$41,MATCH(A455,[1]英雄界面!$A$4:$A$41,0))/2</f>
        <v>1.25</v>
      </c>
      <c r="P455" s="37">
        <f t="shared" si="409"/>
        <v>1.5</v>
      </c>
      <c r="Q455" s="37">
        <f>INT(INDEX([1]等级属性!B$4:B$203,MATCH($AC455,[1]等级属性!$A$4:$A$203,0))*V455/10000)</f>
        <v>211</v>
      </c>
      <c r="R455" s="37">
        <f>INT(INDEX([1]等级属性!C$4:C$203,MATCH($AC455,[1]等级属性!$A$4:$A$203,0))*W455/10000)</f>
        <v>0</v>
      </c>
      <c r="S455" s="37">
        <f>INT(INDEX([1]等级属性!D$4:D$203,MATCH($AC455,[1]等级属性!$A$4:$A$203,0))*X455/10000)</f>
        <v>299</v>
      </c>
      <c r="T455" s="37">
        <f>INT(INDEX([1]等级属性!E$4:E$203,MATCH($AC455,[1]等级属性!$A$4:$A$203,0))*Y455/10000)</f>
        <v>103</v>
      </c>
      <c r="U455" s="37"/>
      <c r="V455" s="37">
        <f t="array" ref="V455">INDEX(单位特点规划!D$2:D$37,MATCH($A455,单位特点规划!$A$2:$A$37,0))</f>
        <v>12500</v>
      </c>
      <c r="W455" s="37">
        <f t="array" ref="W455">INDEX(单位特点规划!E$2:E$37,MATCH($A455,单位特点规划!$A$2:$A$37,0))</f>
        <v>0</v>
      </c>
      <c r="X455" s="37">
        <f t="array" ref="X455">INDEX(单位特点规划!F$2:F$37,MATCH($A455,单位特点规划!$A$2:$A$37,0))</f>
        <v>5900</v>
      </c>
      <c r="Y455" s="37">
        <f t="array" ref="Y455">INDEX(单位特点规划!G$2:G$37,MATCH($A455,单位特点规划!$A$2:$A$37,0))</f>
        <v>8900</v>
      </c>
      <c r="Z455" s="37"/>
      <c r="AA455" s="37">
        <f t="shared" ref="AA455" si="453">1/2.195</f>
        <v>0.45558086560364502</v>
      </c>
      <c r="AB455" s="37">
        <f>INT(INDEX([3]进阶属性!$C$2:$C$19,MATCH(B455,[3]进阶属性!$A$2:$A$19,0))/2*AH455)</f>
        <v>390</v>
      </c>
      <c r="AC455" s="37">
        <f t="shared" si="410"/>
        <v>20</v>
      </c>
      <c r="AD455" s="37">
        <f>INT((INDEX([3]标准单位!$J$2:$J$201,MATCH($AC455,[3]标准单位!$A$2:$A$201,0))*AE455)/(1-AE455))</f>
        <v>0</v>
      </c>
      <c r="AE455" s="37">
        <f t="shared" ref="AE455:AE464" si="454">0</f>
        <v>0</v>
      </c>
      <c r="AF455" s="83">
        <f>AG455/AG$5</f>
        <v>0.94724348703341099</v>
      </c>
      <c r="AG455" s="37">
        <f t="shared" ref="AG455" si="455">(Q455/AM455*1000+IF(AN455&lt;&gt;"",R455/AN455*1000,0)+S455/3+T455/5)/AH455</f>
        <v>177.35555555555601</v>
      </c>
      <c r="AH455" s="37">
        <f t="array" ref="AH455">INDEX([4]Sheet1!H$2:H$36,MATCH($H455,[4]Sheet1!$A$2:$A$36,0))</f>
        <v>2</v>
      </c>
      <c r="AI455">
        <f>INDEX([4]Sheet1!T$2:T$36,MATCH($H455,[4]Sheet1!$A$2:$A$36,0))</f>
        <v>0</v>
      </c>
      <c r="AJ455">
        <f>INDEX([4]Sheet1!U$2:U$36,MATCH($H455,[4]Sheet1!$A$2:$A$36,0))</f>
        <v>0.9</v>
      </c>
      <c r="AK455">
        <f>INDEX([4]Sheet1!V$2:V$36,MATCH($H455,[4]Sheet1!$A$2:$A$36,0))</f>
        <v>0</v>
      </c>
      <c r="AL455">
        <f>INDEX([4]Sheet1!W$2:W$36,MATCH($H455,[4]Sheet1!$A$2:$A$36,0))</f>
        <v>222.222222222222</v>
      </c>
      <c r="AM455" s="2">
        <f>INDEX([4]Sheet1!N$2:N$36,MATCH($H455,[4]Sheet1!$A$2:$A$36,0))</f>
        <v>900</v>
      </c>
      <c r="AN455" s="2" t="str">
        <f>INDEX([4]Sheet1!O$2:O$36,MATCH($H455,[4]Sheet1!$A$2:$A$36,0))</f>
        <v/>
      </c>
    </row>
    <row r="456" spans="1:40" ht="14.25">
      <c r="A456" s="11">
        <v>3005</v>
      </c>
      <c r="B456" s="78">
        <v>3</v>
      </c>
      <c r="C456" s="78" t="str">
        <f t="shared" si="448"/>
        <v>{10313,7},{23005,8}</v>
      </c>
      <c r="D456" s="78">
        <v>10000</v>
      </c>
      <c r="E456" s="79">
        <v>29</v>
      </c>
      <c r="F456" s="78" t="str">
        <f t="shared" si="449"/>
        <v>{1,541},{2,382},{6,189}</v>
      </c>
      <c r="G456" s="78">
        <f t="shared" si="452"/>
        <v>1</v>
      </c>
      <c r="H456" s="11" t="s">
        <v>367</v>
      </c>
      <c r="I456" s="37">
        <f t="array" ref="I456">INDEX([1]英雄界面!$I$4:$I$41,MATCH(A456,[1]英雄界面!$A$4:$A$41,0))</f>
        <v>15</v>
      </c>
      <c r="J456" s="37">
        <f t="shared" si="447"/>
        <v>3</v>
      </c>
      <c r="K456" s="37">
        <v>10313</v>
      </c>
      <c r="L456" s="37">
        <f t="array" ref="L456">INDEX([2]图纸掉落!$H$4:$H$38,MATCH(H456,[2]图纸掉落!$G$4:$G$38,0))</f>
        <v>23005</v>
      </c>
      <c r="M456" s="37">
        <f t="shared" si="446"/>
        <v>7</v>
      </c>
      <c r="N456" s="37">
        <f t="shared" si="408"/>
        <v>8</v>
      </c>
      <c r="O456" s="47">
        <f>INDEX([1]英雄界面!$J$4:$J$41,MATCH(A456,[1]英雄界面!$A$4:$A$41,0))/2</f>
        <v>1.25</v>
      </c>
      <c r="P456" s="37">
        <f t="shared" si="409"/>
        <v>1.4</v>
      </c>
      <c r="Q456" s="37">
        <f>INT(INDEX([1]等级属性!B$4:B$203,MATCH($AC456,[1]等级属性!$A$4:$A$203,0))*V456/10000)</f>
        <v>273</v>
      </c>
      <c r="R456" s="37">
        <f>INT(INDEX([1]等级属性!C$4:C$203,MATCH($AC456,[1]等级属性!$A$4:$A$203,0))*W456/10000)</f>
        <v>0</v>
      </c>
      <c r="S456" s="37">
        <f>INT(INDEX([1]等级属性!D$4:D$203,MATCH($AC456,[1]等级属性!$A$4:$A$203,0))*X456/10000)</f>
        <v>387</v>
      </c>
      <c r="T456" s="37">
        <f>INT(INDEX([1]等级属性!E$4:E$203,MATCH($AC456,[1]等级属性!$A$4:$A$203,0))*Y456/10000)</f>
        <v>135</v>
      </c>
      <c r="U456" s="37"/>
      <c r="V456" s="37">
        <f>INDEX(单位特点规划!D$2:D$37,MATCH($A456,单位特点规划!$A$2:$A$37,0))</f>
        <v>12500</v>
      </c>
      <c r="W456" s="37">
        <f t="array" ref="W456">INDEX(单位特点规划!E$2:E$37,MATCH($A456,单位特点规划!$A$2:$A$37,0))</f>
        <v>0</v>
      </c>
      <c r="X456" s="37">
        <f t="array" ref="X456">INDEX(单位特点规划!F$2:F$37,MATCH($A456,单位特点规划!$A$2:$A$37,0))</f>
        <v>5900</v>
      </c>
      <c r="Y456" s="37">
        <f t="array" ref="Y456">INDEX(单位特点规划!G$2:G$37,MATCH($A456,单位特点规划!$A$2:$A$37,0))</f>
        <v>8900</v>
      </c>
      <c r="Z456" s="37"/>
      <c r="AA456" s="37">
        <f t="shared" ref="AA456" si="456">1/2.195</f>
        <v>0.45558086560364502</v>
      </c>
      <c r="AB456" s="37">
        <f>INT(INDEX([3]进阶属性!$C$2:$C$19,MATCH(B456,[3]进阶属性!$A$2:$A$19,0))/2*AH456)</f>
        <v>507</v>
      </c>
      <c r="AC456" s="37">
        <f t="shared" si="410"/>
        <v>30</v>
      </c>
      <c r="AD456" s="37">
        <f>INT((INDEX([3]标准单位!$J$2:$J$201,MATCH($AC456,[3]标准单位!$A$2:$A$201,0))*AE456)/(1-AE456))</f>
        <v>0</v>
      </c>
      <c r="AE456" s="37">
        <f t="shared" si="454"/>
        <v>0</v>
      </c>
      <c r="AF456" s="83">
        <f>AG456/AG$6</f>
        <v>0.94455651083997605</v>
      </c>
      <c r="AG456" s="37">
        <f t="shared" ref="AG456:AG485" si="457">(Q456/AM456*1000+IF(AN456&lt;&gt;"",R456/AN456*1000,0)+S456/3+T456/5)/AH456</f>
        <v>229.666666666667</v>
      </c>
      <c r="AH456" s="37">
        <f t="array" ref="AH456">INDEX([4]Sheet1!H$2:H$36,MATCH($H456,[4]Sheet1!$A$2:$A$36,0))</f>
        <v>2</v>
      </c>
      <c r="AI456">
        <f>INDEX([4]Sheet1!T$2:T$36,MATCH($H456,[4]Sheet1!$A$2:$A$36,0))</f>
        <v>0</v>
      </c>
      <c r="AJ456">
        <f>INDEX([4]Sheet1!U$2:U$36,MATCH($H456,[4]Sheet1!$A$2:$A$36,0))</f>
        <v>0.9</v>
      </c>
      <c r="AK456">
        <f>INDEX([4]Sheet1!V$2:V$36,MATCH($H456,[4]Sheet1!$A$2:$A$36,0))</f>
        <v>0</v>
      </c>
      <c r="AL456">
        <f>INDEX([4]Sheet1!W$2:W$36,MATCH($H456,[4]Sheet1!$A$2:$A$36,0))</f>
        <v>222.222222222222</v>
      </c>
      <c r="AM456" s="2">
        <f>INDEX([4]Sheet1!N$2:N$36,MATCH($H456,[4]Sheet1!$A$2:$A$36,0))</f>
        <v>900</v>
      </c>
      <c r="AN456" s="2" t="str">
        <f>INDEX([4]Sheet1!O$2:O$36,MATCH($H456,[4]Sheet1!$A$2:$A$36,0))</f>
        <v/>
      </c>
    </row>
    <row r="457" spans="1:40" ht="14.25">
      <c r="A457" s="11">
        <v>3005</v>
      </c>
      <c r="B457" s="78">
        <v>4</v>
      </c>
      <c r="C457" s="78" t="str">
        <f t="shared" si="448"/>
        <v>{10314,10},{23005,12}</v>
      </c>
      <c r="D457" s="78">
        <v>80000</v>
      </c>
      <c r="E457" s="79">
        <v>32</v>
      </c>
      <c r="F457" s="78" t="str">
        <f t="shared" si="449"/>
        <v>{1,577},{2,406},{6,198}</v>
      </c>
      <c r="G457" s="78">
        <f t="shared" si="452"/>
        <v>1</v>
      </c>
      <c r="H457" s="11" t="s">
        <v>367</v>
      </c>
      <c r="I457" s="37">
        <f t="array" ref="I457">INDEX([1]英雄界面!$I$4:$I$41,MATCH(A457,[1]英雄界面!$A$4:$A$41,0))</f>
        <v>15</v>
      </c>
      <c r="J457" s="37">
        <f t="shared" si="447"/>
        <v>3</v>
      </c>
      <c r="K457" s="37">
        <v>10314</v>
      </c>
      <c r="L457" s="37">
        <f t="array" ref="L457">INDEX([2]图纸掉落!$H$4:$H$38,MATCH(H457,[2]图纸掉落!$G$4:$G$38,0))</f>
        <v>23005</v>
      </c>
      <c r="M457" s="37">
        <f t="shared" si="446"/>
        <v>10</v>
      </c>
      <c r="N457" s="37">
        <f t="shared" si="408"/>
        <v>12</v>
      </c>
      <c r="O457" s="47">
        <f>INDEX([1]英雄界面!$J$4:$J$41,MATCH(A457,[1]英雄界面!$A$4:$A$41,0))/2</f>
        <v>1.25</v>
      </c>
      <c r="P457" s="37">
        <f t="shared" si="409"/>
        <v>1.3</v>
      </c>
      <c r="Q457" s="37">
        <f>INT(INDEX([1]等级属性!B$4:B$203,MATCH($AC457,[1]等级属性!$A$4:$A$203,0))*V457/10000)</f>
        <v>313</v>
      </c>
      <c r="R457" s="37">
        <f>INT(INDEX([1]等级属性!C$4:C$203,MATCH($AC457,[1]等级属性!$A$4:$A$203,0))*W457/10000)</f>
        <v>0</v>
      </c>
      <c r="S457" s="37">
        <f>INT(INDEX([1]等级属性!D$4:D$203,MATCH($AC457,[1]等级属性!$A$4:$A$203,0))*X457/10000)</f>
        <v>444</v>
      </c>
      <c r="T457" s="37">
        <f>INT(INDEX([1]等级属性!E$4:E$203,MATCH($AC457,[1]等级属性!$A$4:$A$203,0))*Y457/10000)</f>
        <v>153</v>
      </c>
      <c r="U457" s="37"/>
      <c r="V457" s="37">
        <f t="array" ref="V457">INDEX(单位特点规划!D$2:D$37,MATCH($A457,单位特点规划!$A$2:$A$37,0))</f>
        <v>12500</v>
      </c>
      <c r="W457" s="37">
        <f t="array" ref="W457">INDEX(单位特点规划!E$2:E$37,MATCH($A457,单位特点规划!$A$2:$A$37,0))</f>
        <v>0</v>
      </c>
      <c r="X457" s="37">
        <f t="array" ref="X457">INDEX(单位特点规划!F$2:F$37,MATCH($A457,单位特点规划!$A$2:$A$37,0))</f>
        <v>5900</v>
      </c>
      <c r="Y457" s="37">
        <f t="array" ref="Y457">INDEX(单位特点规划!G$2:G$37,MATCH($A457,单位特点规划!$A$2:$A$37,0))</f>
        <v>8900</v>
      </c>
      <c r="Z457" s="37"/>
      <c r="AA457" s="37">
        <f t="shared" ref="AA457" si="458">1/2.195</f>
        <v>0.45558086560364502</v>
      </c>
      <c r="AB457" s="37">
        <f>INT(INDEX([3]进阶属性!$C$2:$C$19,MATCH(B457,[3]进阶属性!$A$2:$A$19,0))/2*AH457)</f>
        <v>657</v>
      </c>
      <c r="AC457" s="37">
        <f t="shared" si="410"/>
        <v>35</v>
      </c>
      <c r="AD457" s="37">
        <f>INT((INDEX([3]标准单位!$J$2:$J$201,MATCH($AC457,[3]标准单位!$A$2:$A$201,0))*AE457)/(1-AE457))</f>
        <v>0</v>
      </c>
      <c r="AE457" s="37">
        <f t="shared" si="454"/>
        <v>0</v>
      </c>
      <c r="AF457" s="83">
        <f>AG457/AG$7</f>
        <v>0.945621178939684</v>
      </c>
      <c r="AG457" s="37">
        <f t="shared" si="457"/>
        <v>263.18888888888898</v>
      </c>
      <c r="AH457" s="37">
        <f t="array" ref="AH457">INDEX([4]Sheet1!H$2:H$36,MATCH($H457,[4]Sheet1!$A$2:$A$36,0))</f>
        <v>2</v>
      </c>
      <c r="AI457">
        <f>INDEX([4]Sheet1!T$2:T$36,MATCH($H457,[4]Sheet1!$A$2:$A$36,0))</f>
        <v>0</v>
      </c>
      <c r="AJ457">
        <f>INDEX([4]Sheet1!U$2:U$36,MATCH($H457,[4]Sheet1!$A$2:$A$36,0))</f>
        <v>0.9</v>
      </c>
      <c r="AK457">
        <f>INDEX([4]Sheet1!V$2:V$36,MATCH($H457,[4]Sheet1!$A$2:$A$36,0))</f>
        <v>0</v>
      </c>
      <c r="AL457">
        <f>INDEX([4]Sheet1!W$2:W$36,MATCH($H457,[4]Sheet1!$A$2:$A$36,0))</f>
        <v>222.222222222222</v>
      </c>
      <c r="AM457" s="2">
        <f>INDEX([4]Sheet1!N$2:N$36,MATCH($H457,[4]Sheet1!$A$2:$A$36,0))</f>
        <v>900</v>
      </c>
      <c r="AN457" s="2" t="str">
        <f>INDEX([4]Sheet1!O$2:O$36,MATCH($H457,[4]Sheet1!$A$2:$A$36,0))</f>
        <v/>
      </c>
    </row>
    <row r="458" spans="1:40" ht="14.25">
      <c r="A458" s="11">
        <v>3005</v>
      </c>
      <c r="B458" s="78">
        <v>5</v>
      </c>
      <c r="C458" s="78" t="str">
        <f t="shared" si="448"/>
        <v>{10315,15},{23005,15}</v>
      </c>
      <c r="D458" s="78">
        <v>150000</v>
      </c>
      <c r="E458" s="79">
        <v>39</v>
      </c>
      <c r="F458" s="78" t="str">
        <f t="shared" si="449"/>
        <v>{1,602},{2,426},{6,207}</v>
      </c>
      <c r="G458" s="78">
        <f t="shared" si="452"/>
        <v>1</v>
      </c>
      <c r="H458" s="11" t="s">
        <v>367</v>
      </c>
      <c r="I458" s="37">
        <f t="array" ref="I458">INDEX([1]英雄界面!$I$4:$I$41,MATCH(A458,[1]英雄界面!$A$4:$A$41,0))</f>
        <v>15</v>
      </c>
      <c r="J458" s="37">
        <f t="shared" si="447"/>
        <v>3</v>
      </c>
      <c r="K458" s="37">
        <v>10315</v>
      </c>
      <c r="L458" s="37">
        <f t="array" ref="L458">INDEX([2]图纸掉落!$H$4:$H$38,MATCH(H458,[2]图纸掉落!$G$4:$G$38,0))</f>
        <v>23005</v>
      </c>
      <c r="M458" s="37">
        <f t="shared" si="446"/>
        <v>15</v>
      </c>
      <c r="N458" s="37">
        <f t="shared" si="408"/>
        <v>15</v>
      </c>
      <c r="O458" s="47">
        <f>INDEX([1]英雄界面!$J$4:$J$41,MATCH(A458,[1]英雄界面!$A$4:$A$41,0))/2</f>
        <v>1.25</v>
      </c>
      <c r="P458" s="37">
        <f t="shared" si="409"/>
        <v>1.2</v>
      </c>
      <c r="Q458" s="37">
        <f>INT(INDEX([1]等级属性!B$4:B$203,MATCH($AC458,[1]等级属性!$A$4:$A$203,0))*V458/10000)</f>
        <v>355</v>
      </c>
      <c r="R458" s="37">
        <f>INT(INDEX([1]等级属性!C$4:C$203,MATCH($AC458,[1]等级属性!$A$4:$A$203,0))*W458/10000)</f>
        <v>0</v>
      </c>
      <c r="S458" s="37">
        <f>INT(INDEX([1]等级属性!D$4:D$203,MATCH($AC458,[1]等级属性!$A$4:$A$203,0))*X458/10000)</f>
        <v>502</v>
      </c>
      <c r="T458" s="37">
        <f>INT(INDEX([1]等级属性!E$4:E$203,MATCH($AC458,[1]等级属性!$A$4:$A$203,0))*Y458/10000)</f>
        <v>173</v>
      </c>
      <c r="U458" s="37"/>
      <c r="V458" s="37">
        <f t="array" ref="V458">INDEX(单位特点规划!D$2:D$37,MATCH($A458,单位特点规划!$A$2:$A$37,0))</f>
        <v>12500</v>
      </c>
      <c r="W458" s="37">
        <f t="array" ref="W458">INDEX(单位特点规划!E$2:E$37,MATCH($A458,单位特点规划!$A$2:$A$37,0))</f>
        <v>0</v>
      </c>
      <c r="X458" s="37">
        <f t="array" ref="X458">INDEX(单位特点规划!F$2:F$37,MATCH($A458,单位特点规划!$A$2:$A$37,0))</f>
        <v>5900</v>
      </c>
      <c r="Y458" s="37">
        <f t="array" ref="Y458">INDEX(单位特点规划!G$2:G$37,MATCH($A458,单位特点规划!$A$2:$A$37,0))</f>
        <v>8900</v>
      </c>
      <c r="Z458" s="37"/>
      <c r="AA458" s="37">
        <f t="shared" ref="AA458" si="459">1/2.195</f>
        <v>0.45558086560364502</v>
      </c>
      <c r="AB458" s="37">
        <f>INT(INDEX([3]进阶属性!$C$2:$C$19,MATCH(B458,[3]进阶属性!$A$2:$A$19,0))/2*AH458)</f>
        <v>852</v>
      </c>
      <c r="AC458" s="37">
        <f t="shared" si="410"/>
        <v>40</v>
      </c>
      <c r="AD458" s="37">
        <f>INT((INDEX([3]标准单位!$J$2:$J$201,MATCH($AC458,[3]标准单位!$A$2:$A$201,0))*AE458)/(1-AE458))</f>
        <v>0</v>
      </c>
      <c r="AE458" s="37">
        <f t="shared" si="454"/>
        <v>0</v>
      </c>
      <c r="AF458" s="83">
        <f>AG458/AG$8</f>
        <v>0.94691768738343696</v>
      </c>
      <c r="AG458" s="37">
        <f t="shared" si="457"/>
        <v>298.18888888888898</v>
      </c>
      <c r="AH458" s="37">
        <f t="array" ref="AH458">INDEX([4]Sheet1!H$2:H$36,MATCH($H458,[4]Sheet1!$A$2:$A$36,0))</f>
        <v>2</v>
      </c>
      <c r="AI458">
        <f>INDEX([4]Sheet1!T$2:T$36,MATCH($H458,[4]Sheet1!$A$2:$A$36,0))</f>
        <v>0</v>
      </c>
      <c r="AJ458">
        <f>INDEX([4]Sheet1!U$2:U$36,MATCH($H458,[4]Sheet1!$A$2:$A$36,0))</f>
        <v>0.9</v>
      </c>
      <c r="AK458">
        <f>INDEX([4]Sheet1!V$2:V$36,MATCH($H458,[4]Sheet1!$A$2:$A$36,0))</f>
        <v>0</v>
      </c>
      <c r="AL458">
        <f>INDEX([4]Sheet1!W$2:W$36,MATCH($H458,[4]Sheet1!$A$2:$A$36,0))</f>
        <v>222.222222222222</v>
      </c>
      <c r="AM458" s="2">
        <f>INDEX([4]Sheet1!N$2:N$36,MATCH($H458,[4]Sheet1!$A$2:$A$36,0))</f>
        <v>900</v>
      </c>
      <c r="AN458" s="2" t="str">
        <f>INDEX([4]Sheet1!O$2:O$36,MATCH($H458,[4]Sheet1!$A$2:$A$36,0))</f>
        <v/>
      </c>
    </row>
    <row r="459" spans="1:40" ht="14.25">
      <c r="A459" s="11">
        <v>3005</v>
      </c>
      <c r="B459" s="78">
        <v>6</v>
      </c>
      <c r="C459" s="78" t="str">
        <f t="shared" si="448"/>
        <v>{10316,20},{23005,16}</v>
      </c>
      <c r="D459" s="78">
        <v>250000</v>
      </c>
      <c r="E459" s="79">
        <v>44</v>
      </c>
      <c r="F459" s="78" t="str">
        <f t="shared" si="449"/>
        <v>{1,634},{2,447},{6,220}</v>
      </c>
      <c r="G459" s="78">
        <f t="shared" si="452"/>
        <v>1</v>
      </c>
      <c r="H459" s="11" t="s">
        <v>367</v>
      </c>
      <c r="I459" s="37">
        <f t="array" ref="I459">INDEX([1]英雄界面!$I$4:$I$41,MATCH(A459,[1]英雄界面!$A$4:$A$41,0))</f>
        <v>15</v>
      </c>
      <c r="J459" s="37">
        <f t="shared" si="447"/>
        <v>3</v>
      </c>
      <c r="K459" s="37">
        <v>10316</v>
      </c>
      <c r="L459" s="37">
        <f t="array" ref="L459">INDEX([2]图纸掉落!$H$4:$H$38,MATCH(H459,[2]图纸掉落!$G$4:$G$38,0))</f>
        <v>23005</v>
      </c>
      <c r="M459" s="37">
        <f t="shared" si="446"/>
        <v>20</v>
      </c>
      <c r="N459" s="37">
        <f t="shared" si="408"/>
        <v>16</v>
      </c>
      <c r="O459" s="47">
        <f>INDEX([1]英雄界面!$J$4:$J$41,MATCH(A459,[1]英雄界面!$A$4:$A$41,0))/2</f>
        <v>1.25</v>
      </c>
      <c r="P459" s="37">
        <f t="shared" si="409"/>
        <v>1.1000000000000001</v>
      </c>
      <c r="Q459" s="37">
        <f>INT(INDEX([1]等级属性!B$4:B$203,MATCH($AC459,[1]等级属性!$A$4:$A$203,0))*V459/10000)</f>
        <v>407</v>
      </c>
      <c r="R459" s="37">
        <f>INT(INDEX([1]等级属性!C$4:C$203,MATCH($AC459,[1]等级属性!$A$4:$A$203,0))*W459/10000)</f>
        <v>0</v>
      </c>
      <c r="S459" s="37">
        <f>INT(INDEX([1]等级属性!D$4:D$203,MATCH($AC459,[1]等级属性!$A$4:$A$203,0))*X459/10000)</f>
        <v>577</v>
      </c>
      <c r="T459" s="37">
        <f>INT(INDEX([1]等级属性!E$4:E$203,MATCH($AC459,[1]等级属性!$A$4:$A$203,0))*Y459/10000)</f>
        <v>200</v>
      </c>
      <c r="U459" s="37"/>
      <c r="V459" s="37">
        <f t="array" ref="V459">INDEX(单位特点规划!D$2:D$37,MATCH($A459,单位特点规划!$A$2:$A$37,0))</f>
        <v>12500</v>
      </c>
      <c r="W459" s="37">
        <f t="array" ref="W459">INDEX(单位特点规划!E$2:E$37,MATCH($A459,单位特点规划!$A$2:$A$37,0))</f>
        <v>0</v>
      </c>
      <c r="X459" s="37">
        <f t="array" ref="X459">INDEX(单位特点规划!F$2:F$37,MATCH($A459,单位特点规划!$A$2:$A$37,0))</f>
        <v>5900</v>
      </c>
      <c r="Y459" s="37">
        <f t="array" ref="Y459">INDEX(单位特点规划!G$2:G$37,MATCH($A459,单位特点规划!$A$2:$A$37,0))</f>
        <v>8900</v>
      </c>
      <c r="Z459" s="37"/>
      <c r="AA459" s="37">
        <f t="shared" ref="AA459:AA464" si="460">1/2.195</f>
        <v>0.45558086560364502</v>
      </c>
      <c r="AB459" s="37">
        <f>INT(INDEX([3]进阶属性!$C$2:$C$19,MATCH(B459,[3]进阶属性!$A$2:$A$19,0))/2*AH459)</f>
        <v>1107</v>
      </c>
      <c r="AC459" s="37">
        <f t="shared" si="410"/>
        <v>45</v>
      </c>
      <c r="AD459" s="37">
        <f>INT((INDEX([3]标准单位!$J$2:$J$201,MATCH($AC459,[3]标准单位!$A$2:$A$201,0))*AE459)/(1-AE459))</f>
        <v>0</v>
      </c>
      <c r="AE459" s="37">
        <f t="shared" si="454"/>
        <v>0</v>
      </c>
      <c r="AF459" s="83">
        <f>AG459/AG$9</f>
        <v>0.94594179629580899</v>
      </c>
      <c r="AG459" s="37">
        <f t="shared" si="457"/>
        <v>342.277777777778</v>
      </c>
      <c r="AH459" s="37">
        <f t="array" ref="AH459">INDEX([4]Sheet1!H$2:H$36,MATCH($H459,[4]Sheet1!$A$2:$A$36,0))</f>
        <v>2</v>
      </c>
      <c r="AI459">
        <f>INDEX([4]Sheet1!T$2:T$36,MATCH($H459,[4]Sheet1!$A$2:$A$36,0))</f>
        <v>0</v>
      </c>
      <c r="AJ459">
        <f>INDEX([4]Sheet1!U$2:U$36,MATCH($H459,[4]Sheet1!$A$2:$A$36,0))</f>
        <v>0.9</v>
      </c>
      <c r="AK459">
        <f>INDEX([4]Sheet1!V$2:V$36,MATCH($H459,[4]Sheet1!$A$2:$A$36,0))</f>
        <v>0</v>
      </c>
      <c r="AL459">
        <f>INDEX([4]Sheet1!W$2:W$36,MATCH($H459,[4]Sheet1!$A$2:$A$36,0))</f>
        <v>222.222222222222</v>
      </c>
      <c r="AM459" s="2">
        <f>INDEX([4]Sheet1!N$2:N$36,MATCH($H459,[4]Sheet1!$A$2:$A$36,0))</f>
        <v>900</v>
      </c>
      <c r="AN459" s="2" t="str">
        <f>INDEX([4]Sheet1!O$2:O$36,MATCH($H459,[4]Sheet1!$A$2:$A$36,0))</f>
        <v/>
      </c>
    </row>
    <row r="460" spans="1:40" ht="14.25">
      <c r="A460" s="11">
        <v>3005</v>
      </c>
      <c r="B460" s="78">
        <v>7</v>
      </c>
      <c r="C460" s="78" t="str">
        <f t="shared" si="448"/>
        <v>{10317,22},{23005,26}</v>
      </c>
      <c r="D460" s="78">
        <v>300000</v>
      </c>
      <c r="E460" s="79">
        <v>49</v>
      </c>
      <c r="F460" s="78" t="str">
        <f t="shared" si="449"/>
        <v>{1,653},{2,461},{6,227}</v>
      </c>
      <c r="G460" s="78">
        <f t="shared" si="452"/>
        <v>1</v>
      </c>
      <c r="H460" s="11" t="s">
        <v>367</v>
      </c>
      <c r="I460" s="37">
        <f t="array" ref="I460">INDEX([1]英雄界面!$I$4:$I$41,MATCH(A460,[1]英雄界面!$A$4:$A$41,0))</f>
        <v>15</v>
      </c>
      <c r="J460" s="37">
        <f t="shared" si="447"/>
        <v>3</v>
      </c>
      <c r="K460" s="37">
        <v>10317</v>
      </c>
      <c r="L460" s="37">
        <f t="array" ref="L460">INDEX([2]图纸掉落!$H$4:$H$38,MATCH(H460,[2]图纸掉落!$G$4:$G$38,0))</f>
        <v>23005</v>
      </c>
      <c r="M460" s="37">
        <f t="shared" si="446"/>
        <v>22</v>
      </c>
      <c r="N460" s="37">
        <f t="shared" si="408"/>
        <v>26</v>
      </c>
      <c r="O460" s="47">
        <f>INDEX([1]英雄界面!$J$4:$J$41,MATCH(A460,[1]英雄界面!$A$4:$A$41,0))/2</f>
        <v>1.25</v>
      </c>
      <c r="P460" s="37">
        <f t="shared" si="409"/>
        <v>1</v>
      </c>
      <c r="Q460" s="37">
        <f>INT(INDEX([1]等级属性!B$4:B$203,MATCH($AC460,[1]等级属性!$A$4:$A$203,0))*V460/10000)</f>
        <v>461</v>
      </c>
      <c r="R460" s="37">
        <f>INT(INDEX([1]等级属性!C$4:C$203,MATCH($AC460,[1]等级属性!$A$4:$A$203,0))*W460/10000)</f>
        <v>0</v>
      </c>
      <c r="S460" s="37">
        <f>INT(INDEX([1]等级属性!D$4:D$203,MATCH($AC460,[1]等级属性!$A$4:$A$203,0))*X460/10000)</f>
        <v>653</v>
      </c>
      <c r="T460" s="37">
        <f>INT(INDEX([1]等级属性!E$4:E$203,MATCH($AC460,[1]等级属性!$A$4:$A$203,0))*Y460/10000)</f>
        <v>227</v>
      </c>
      <c r="U460" s="37"/>
      <c r="V460" s="37">
        <f t="array" ref="V460">INDEX(单位特点规划!D$2:D$37,MATCH($A460,单位特点规划!$A$2:$A$37,0))</f>
        <v>12500</v>
      </c>
      <c r="W460" s="37">
        <f t="array" ref="W460">INDEX(单位特点规划!E$2:E$37,MATCH($A460,单位特点规划!$A$2:$A$37,0))</f>
        <v>0</v>
      </c>
      <c r="X460" s="37">
        <f t="array" ref="X460">INDEX(单位特点规划!F$2:F$37,MATCH($A460,单位特点规划!$A$2:$A$37,0))</f>
        <v>5900</v>
      </c>
      <c r="Y460" s="37">
        <f t="array" ref="Y460">INDEX(单位特点规划!G$2:G$37,MATCH($A460,单位特点规划!$A$2:$A$37,0))</f>
        <v>8900</v>
      </c>
      <c r="Z460" s="37"/>
      <c r="AA460" s="37">
        <f t="shared" si="460"/>
        <v>0.45558086560364502</v>
      </c>
      <c r="AB460" s="37">
        <f>INT(INDEX([3]进阶属性!$C$2:$C$19,MATCH(B460,[3]进阶属性!$A$2:$A$19,0))/2*AH460)</f>
        <v>1437</v>
      </c>
      <c r="AC460" s="37">
        <f t="shared" si="410"/>
        <v>50</v>
      </c>
      <c r="AD460" s="37">
        <f>INT((INDEX([3]标准单位!$J$2:$J$201,MATCH($AC460,[3]标准单位!$A$2:$A$201,0))*AE460)/(1-AE460))</f>
        <v>0</v>
      </c>
      <c r="AE460" s="37">
        <f t="shared" si="454"/>
        <v>0</v>
      </c>
      <c r="AF460" s="83">
        <f>AG460/AG$10</f>
        <v>0.94626555695045</v>
      </c>
      <c r="AG460" s="37">
        <f t="shared" si="457"/>
        <v>387.64444444444399</v>
      </c>
      <c r="AH460" s="37">
        <f t="array" ref="AH460">INDEX([4]Sheet1!H$2:H$36,MATCH($H460,[4]Sheet1!$A$2:$A$36,0))</f>
        <v>2</v>
      </c>
      <c r="AI460">
        <f>INDEX([4]Sheet1!T$2:T$36,MATCH($H460,[4]Sheet1!$A$2:$A$36,0))</f>
        <v>0</v>
      </c>
      <c r="AJ460">
        <f>INDEX([4]Sheet1!U$2:U$36,MATCH($H460,[4]Sheet1!$A$2:$A$36,0))</f>
        <v>0.9</v>
      </c>
      <c r="AK460">
        <f>INDEX([4]Sheet1!V$2:V$36,MATCH($H460,[4]Sheet1!$A$2:$A$36,0))</f>
        <v>0</v>
      </c>
      <c r="AL460">
        <f>INDEX([4]Sheet1!W$2:W$36,MATCH($H460,[4]Sheet1!$A$2:$A$36,0))</f>
        <v>222.222222222222</v>
      </c>
      <c r="AM460" s="2">
        <f>INDEX([4]Sheet1!N$2:N$36,MATCH($H460,[4]Sheet1!$A$2:$A$36,0))</f>
        <v>900</v>
      </c>
      <c r="AN460" s="2" t="str">
        <f>INDEX([4]Sheet1!O$2:O$36,MATCH($H460,[4]Sheet1!$A$2:$A$36,0))</f>
        <v/>
      </c>
    </row>
    <row r="461" spans="1:40" ht="14.25">
      <c r="A461" s="11">
        <v>3005</v>
      </c>
      <c r="B461" s="78">
        <v>8</v>
      </c>
      <c r="C461" s="78" t="str">
        <f t="shared" si="448"/>
        <v>{10318,25},{23005,29}</v>
      </c>
      <c r="D461" s="78">
        <v>350000</v>
      </c>
      <c r="E461" s="79">
        <v>54</v>
      </c>
      <c r="F461" s="78" t="str">
        <f t="shared" si="449"/>
        <v>{1,750},{2,530},{6,260}</v>
      </c>
      <c r="G461" s="78">
        <f t="shared" si="452"/>
        <v>1</v>
      </c>
      <c r="H461" s="11" t="s">
        <v>367</v>
      </c>
      <c r="I461" s="37">
        <f t="array" ref="I461">INDEX([1]英雄界面!$I$4:$I$41,MATCH(A461,[1]英雄界面!$A$4:$A$41,0))</f>
        <v>15</v>
      </c>
      <c r="J461" s="37">
        <f t="shared" si="447"/>
        <v>3</v>
      </c>
      <c r="K461" s="37">
        <v>10318</v>
      </c>
      <c r="L461" s="37">
        <f t="array" ref="L461">INDEX([2]图纸掉落!$H$4:$H$38,MATCH(H461,[2]图纸掉落!$G$4:$G$38,0))</f>
        <v>23005</v>
      </c>
      <c r="M461" s="37">
        <f t="shared" si="446"/>
        <v>25</v>
      </c>
      <c r="N461" s="37">
        <f t="shared" si="408"/>
        <v>29</v>
      </c>
      <c r="O461" s="47">
        <f>INDEX([1]英雄界面!$J$4:$J$41,MATCH(A461,[1]英雄界面!$A$4:$A$41,0))/2</f>
        <v>1.25</v>
      </c>
      <c r="P461" s="37">
        <f t="shared" si="409"/>
        <v>1</v>
      </c>
      <c r="Q461" s="37">
        <f>INT(INDEX([1]等级属性!B$4:B$203,MATCH($AC461,[1]等级属性!$A$4:$A$203,0))*V461/10000)</f>
        <v>530</v>
      </c>
      <c r="R461" s="37">
        <f>INT(INDEX([1]等级属性!C$4:C$203,MATCH($AC461,[1]等级属性!$A$4:$A$203,0))*W461/10000)</f>
        <v>0</v>
      </c>
      <c r="S461" s="37">
        <f>INT(INDEX([1]等级属性!D$4:D$203,MATCH($AC461,[1]等级属性!$A$4:$A$203,0))*X461/10000)</f>
        <v>750</v>
      </c>
      <c r="T461" s="37">
        <f>INT(INDEX([1]等级属性!E$4:E$203,MATCH($AC461,[1]等级属性!$A$4:$A$203,0))*Y461/10000)</f>
        <v>260</v>
      </c>
      <c r="U461" s="37"/>
      <c r="V461" s="37">
        <f t="array" ref="V461">INDEX(单位特点规划!D$2:D$37,MATCH($A461,单位特点规划!$A$2:$A$37,0))</f>
        <v>12500</v>
      </c>
      <c r="W461" s="37">
        <f t="array" ref="W461">INDEX(单位特点规划!E$2:E$37,MATCH($A461,单位特点规划!$A$2:$A$37,0))</f>
        <v>0</v>
      </c>
      <c r="X461" s="37">
        <f t="array" ref="X461">INDEX(单位特点规划!F$2:F$37,MATCH($A461,单位特点规划!$A$2:$A$37,0))</f>
        <v>5900</v>
      </c>
      <c r="Y461" s="37">
        <f t="array" ref="Y461">INDEX(单位特点规划!G$2:G$37,MATCH($A461,单位特点规划!$A$2:$A$37,0))</f>
        <v>8900</v>
      </c>
      <c r="Z461" s="37"/>
      <c r="AA461" s="37">
        <f t="shared" si="460"/>
        <v>0.45558086560364502</v>
      </c>
      <c r="AB461" s="37">
        <f>INT(INDEX([3]进阶属性!$C$2:$C$19,MATCH(B461,[3]进阶属性!$A$2:$A$19,0))/2*AH461)</f>
        <v>1866</v>
      </c>
      <c r="AC461" s="37">
        <f t="shared" si="410"/>
        <v>55</v>
      </c>
      <c r="AD461" s="37">
        <f>INT((INDEX([3]标准单位!$J$2:$J$201,MATCH($AC461,[3]标准单位!$A$2:$A$201,0))*AE461)/(1-AE461))</f>
        <v>0</v>
      </c>
      <c r="AE461" s="37">
        <f t="shared" si="454"/>
        <v>0</v>
      </c>
      <c r="AF461" s="83">
        <f>AG461/AG$11</f>
        <v>0.94629682083653699</v>
      </c>
      <c r="AG461" s="37">
        <f t="shared" si="457"/>
        <v>445.444444444444</v>
      </c>
      <c r="AH461" s="37">
        <f t="array" ref="AH461">INDEX([4]Sheet1!H$2:H$36,MATCH($H461,[4]Sheet1!$A$2:$A$36,0))</f>
        <v>2</v>
      </c>
      <c r="AI461">
        <f>INDEX([4]Sheet1!T$2:T$36,MATCH($H461,[4]Sheet1!$A$2:$A$36,0))</f>
        <v>0</v>
      </c>
      <c r="AJ461">
        <f>INDEX([4]Sheet1!U$2:U$36,MATCH($H461,[4]Sheet1!$A$2:$A$36,0))</f>
        <v>0.9</v>
      </c>
      <c r="AK461">
        <f>INDEX([4]Sheet1!V$2:V$36,MATCH($H461,[4]Sheet1!$A$2:$A$36,0))</f>
        <v>0</v>
      </c>
      <c r="AL461">
        <f>INDEX([4]Sheet1!W$2:W$36,MATCH($H461,[4]Sheet1!$A$2:$A$36,0))</f>
        <v>222.222222222222</v>
      </c>
      <c r="AM461" s="2">
        <f>INDEX([4]Sheet1!N$2:N$36,MATCH($H461,[4]Sheet1!$A$2:$A$36,0))</f>
        <v>900</v>
      </c>
      <c r="AN461" s="2" t="str">
        <f>INDEX([4]Sheet1!O$2:O$36,MATCH($H461,[4]Sheet1!$A$2:$A$36,0))</f>
        <v/>
      </c>
    </row>
    <row r="462" spans="1:40" ht="14.25">
      <c r="A462" s="11">
        <v>3005</v>
      </c>
      <c r="B462" s="78">
        <v>9</v>
      </c>
      <c r="C462" s="78" t="str">
        <f t="shared" si="448"/>
        <v>{10319,27},{23005,30}</v>
      </c>
      <c r="D462" s="78">
        <v>400000</v>
      </c>
      <c r="E462" s="79">
        <v>59</v>
      </c>
      <c r="F462" s="78" t="str">
        <f t="shared" si="449"/>
        <v>{1,847},{2,598},{6,294}</v>
      </c>
      <c r="G462" s="78">
        <f t="shared" si="452"/>
        <v>1</v>
      </c>
      <c r="H462" s="11" t="s">
        <v>367</v>
      </c>
      <c r="I462" s="37">
        <f t="array" ref="I462">INDEX([1]英雄界面!$I$4:$I$41,MATCH(A462,[1]英雄界面!$A$4:$A$41,0))</f>
        <v>15</v>
      </c>
      <c r="J462" s="37">
        <f t="shared" ref="J462:J471" si="461">3</f>
        <v>3</v>
      </c>
      <c r="K462" s="37">
        <v>10319</v>
      </c>
      <c r="L462" s="37">
        <f t="array" ref="L462">INDEX([2]图纸掉落!$H$4:$H$38,MATCH(H462,[2]图纸掉落!$G$4:$G$38,0))</f>
        <v>23005</v>
      </c>
      <c r="M462" s="37">
        <f t="shared" si="446"/>
        <v>27</v>
      </c>
      <c r="N462" s="37">
        <f t="shared" si="408"/>
        <v>30</v>
      </c>
      <c r="O462" s="47">
        <f>INDEX([1]英雄界面!$J$4:$J$41,MATCH(A462,[1]英雄界面!$A$4:$A$41,0))/2</f>
        <v>1.25</v>
      </c>
      <c r="P462" s="37">
        <f t="shared" si="409"/>
        <v>1</v>
      </c>
      <c r="Q462" s="37">
        <f>INT(INDEX([1]等级属性!B$4:B$203,MATCH($AC462,[1]等级属性!$A$4:$A$203,0))*V462/10000)</f>
        <v>598</v>
      </c>
      <c r="R462" s="37">
        <f>INT(INDEX([1]等级属性!C$4:C$203,MATCH($AC462,[1]等级属性!$A$4:$A$203,0))*W462/10000)</f>
        <v>0</v>
      </c>
      <c r="S462" s="37">
        <f>INT(INDEX([1]等级属性!D$4:D$203,MATCH($AC462,[1]等级属性!$A$4:$A$203,0))*X462/10000)</f>
        <v>847</v>
      </c>
      <c r="T462" s="37">
        <f>INT(INDEX([1]等级属性!E$4:E$203,MATCH($AC462,[1]等级属性!$A$4:$A$203,0))*Y462/10000)</f>
        <v>294</v>
      </c>
      <c r="U462" s="37"/>
      <c r="V462" s="37">
        <f t="array" ref="V462">INDEX(单位特点规划!D$2:D$37,MATCH($A462,单位特点规划!$A$2:$A$37,0))</f>
        <v>12500</v>
      </c>
      <c r="W462" s="37">
        <f t="array" ref="W462">INDEX(单位特点规划!E$2:E$37,MATCH($A462,单位特点规划!$A$2:$A$37,0))</f>
        <v>0</v>
      </c>
      <c r="X462" s="37">
        <f t="array" ref="X462">INDEX(单位特点规划!F$2:F$37,MATCH($A462,单位特点规划!$A$2:$A$37,0))</f>
        <v>5900</v>
      </c>
      <c r="Y462" s="37">
        <f t="array" ref="Y462">INDEX(单位特点规划!G$2:G$37,MATCH($A462,单位特点规划!$A$2:$A$37,0))</f>
        <v>8900</v>
      </c>
      <c r="Z462" s="37"/>
      <c r="AA462" s="37">
        <f t="shared" si="460"/>
        <v>0.45558086560364502</v>
      </c>
      <c r="AB462" s="37">
        <f>INT(INDEX([3]进阶属性!$C$2:$C$19,MATCH(B462,[3]进阶属性!$A$2:$A$19,0))/2*AH462)</f>
        <v>2424</v>
      </c>
      <c r="AC462" s="37">
        <f t="shared" si="410"/>
        <v>60</v>
      </c>
      <c r="AD462" s="37">
        <f>INT((INDEX([3]标准单位!$J$2:$J$201,MATCH($AC462,[3]标准单位!$A$2:$A$201,0))*AE462)/(1-AE462))</f>
        <v>0</v>
      </c>
      <c r="AE462" s="37">
        <f t="shared" si="454"/>
        <v>0</v>
      </c>
      <c r="AF462" s="83">
        <f>AG462/AG$12</f>
        <v>0.94537114137425704</v>
      </c>
      <c r="AG462" s="37">
        <f t="shared" si="457"/>
        <v>502.78888888888901</v>
      </c>
      <c r="AH462" s="37">
        <f t="array" ref="AH462">INDEX([4]Sheet1!H$2:H$36,MATCH($H462,[4]Sheet1!$A$2:$A$36,0))</f>
        <v>2</v>
      </c>
      <c r="AI462">
        <f>INDEX([4]Sheet1!T$2:T$36,MATCH($H462,[4]Sheet1!$A$2:$A$36,0))</f>
        <v>0</v>
      </c>
      <c r="AJ462">
        <f>INDEX([4]Sheet1!U$2:U$36,MATCH($H462,[4]Sheet1!$A$2:$A$36,0))</f>
        <v>0.9</v>
      </c>
      <c r="AK462">
        <f>INDEX([4]Sheet1!V$2:V$36,MATCH($H462,[4]Sheet1!$A$2:$A$36,0))</f>
        <v>0</v>
      </c>
      <c r="AL462">
        <f>INDEX([4]Sheet1!W$2:W$36,MATCH($H462,[4]Sheet1!$A$2:$A$36,0))</f>
        <v>222.222222222222</v>
      </c>
      <c r="AM462" s="2">
        <f>INDEX([4]Sheet1!N$2:N$36,MATCH($H462,[4]Sheet1!$A$2:$A$36,0))</f>
        <v>900</v>
      </c>
      <c r="AN462" s="2" t="str">
        <f>INDEX([4]Sheet1!O$2:O$36,MATCH($H462,[4]Sheet1!$A$2:$A$36,0))</f>
        <v/>
      </c>
    </row>
    <row r="463" spans="1:40" ht="14.25">
      <c r="A463" s="11">
        <v>3005</v>
      </c>
      <c r="B463" s="78">
        <v>10</v>
      </c>
      <c r="C463" s="78" t="str">
        <f t="shared" si="448"/>
        <v>{10320,30},{23005,45}</v>
      </c>
      <c r="D463" s="78">
        <v>450000</v>
      </c>
      <c r="E463" s="79">
        <v>64</v>
      </c>
      <c r="F463" s="78" t="str">
        <f t="shared" si="449"/>
        <v>{1,973},{2,687},{6,339}</v>
      </c>
      <c r="G463" s="78">
        <f t="shared" si="452"/>
        <v>1</v>
      </c>
      <c r="H463" s="11" t="s">
        <v>367</v>
      </c>
      <c r="I463" s="37">
        <f t="array" ref="I463">INDEX([1]英雄界面!$I$4:$I$41,MATCH(A463,[1]英雄界面!$A$4:$A$41,0))</f>
        <v>15</v>
      </c>
      <c r="J463" s="37">
        <f t="shared" si="461"/>
        <v>3</v>
      </c>
      <c r="K463" s="37">
        <v>10320</v>
      </c>
      <c r="L463" s="37">
        <f t="array" ref="L463">INDEX([2]图纸掉落!$H$4:$H$38,MATCH(H463,[2]图纸掉落!$G$4:$G$38,0))</f>
        <v>23005</v>
      </c>
      <c r="M463" s="37">
        <f t="shared" si="446"/>
        <v>30</v>
      </c>
      <c r="N463" s="37">
        <f t="shared" si="408"/>
        <v>45</v>
      </c>
      <c r="O463" s="47">
        <f>INDEX([1]英雄界面!$J$4:$J$41,MATCH(A463,[1]英雄界面!$A$4:$A$41,0))/2</f>
        <v>1.25</v>
      </c>
      <c r="P463" s="37">
        <f t="shared" si="409"/>
        <v>1</v>
      </c>
      <c r="Q463" s="37">
        <f>INT(INDEX([1]等级属性!B$4:B$203,MATCH($AC463,[1]等级属性!$A$4:$A$203,0))*V463/10000)</f>
        <v>687</v>
      </c>
      <c r="R463" s="37">
        <f>INT(INDEX([1]等级属性!C$4:C$203,MATCH($AC463,[1]等级属性!$A$4:$A$203,0))*W463/10000)</f>
        <v>0</v>
      </c>
      <c r="S463" s="37">
        <f>INT(INDEX([1]等级属性!D$4:D$203,MATCH($AC463,[1]等级属性!$A$4:$A$203,0))*X463/10000)</f>
        <v>973</v>
      </c>
      <c r="T463" s="37">
        <f>INT(INDEX([1]等级属性!E$4:E$203,MATCH($AC463,[1]等级属性!$A$4:$A$203,0))*Y463/10000)</f>
        <v>339</v>
      </c>
      <c r="U463" s="37"/>
      <c r="V463" s="37">
        <f t="array" ref="V463">INDEX(单位特点规划!D$2:D$37,MATCH($A463,单位特点规划!$A$2:$A$37,0))</f>
        <v>12500</v>
      </c>
      <c r="W463" s="37">
        <f t="array" ref="W463">INDEX(单位特点规划!E$2:E$37,MATCH($A463,单位特点规划!$A$2:$A$37,0))</f>
        <v>0</v>
      </c>
      <c r="X463" s="37">
        <f t="array" ref="X463">INDEX(单位特点规划!F$2:F$37,MATCH($A463,单位特点规划!$A$2:$A$37,0))</f>
        <v>5900</v>
      </c>
      <c r="Y463" s="37">
        <f t="array" ref="Y463">INDEX(单位特点规划!G$2:G$37,MATCH($A463,单位特点规划!$A$2:$A$37,0))</f>
        <v>8900</v>
      </c>
      <c r="Z463" s="37"/>
      <c r="AA463" s="37">
        <f t="shared" si="460"/>
        <v>0.45558086560364502</v>
      </c>
      <c r="AB463" s="37">
        <f>INT(INDEX([3]进阶属性!$C$2:$C$19,MATCH(B463,[3]进阶属性!$A$2:$A$19,0))/2*AH463)</f>
        <v>3150</v>
      </c>
      <c r="AC463" s="37">
        <f t="shared" si="410"/>
        <v>65</v>
      </c>
      <c r="AD463" s="37">
        <f>INT((INDEX([3]标准单位!$J$2:$J$201,MATCH($AC463,[3]标准单位!$A$2:$A$201,0))*AE463)/(1-AE463))</f>
        <v>0</v>
      </c>
      <c r="AE463" s="37">
        <f t="shared" si="454"/>
        <v>0</v>
      </c>
      <c r="AF463" s="83">
        <f>AG463/AG$13</f>
        <v>0.94592972033151701</v>
      </c>
      <c r="AG463" s="37">
        <f t="shared" si="457"/>
        <v>577.73333333333301</v>
      </c>
      <c r="AH463" s="37">
        <f t="array" ref="AH463">INDEX([4]Sheet1!H$2:H$36,MATCH($H463,[4]Sheet1!$A$2:$A$36,0))</f>
        <v>2</v>
      </c>
      <c r="AI463">
        <f>INDEX([4]Sheet1!T$2:T$36,MATCH($H463,[4]Sheet1!$A$2:$A$36,0))</f>
        <v>0</v>
      </c>
      <c r="AJ463">
        <f>INDEX([4]Sheet1!U$2:U$36,MATCH($H463,[4]Sheet1!$A$2:$A$36,0))</f>
        <v>0.9</v>
      </c>
      <c r="AK463">
        <f>INDEX([4]Sheet1!V$2:V$36,MATCH($H463,[4]Sheet1!$A$2:$A$36,0))</f>
        <v>0</v>
      </c>
      <c r="AL463">
        <f>INDEX([4]Sheet1!W$2:W$36,MATCH($H463,[4]Sheet1!$A$2:$A$36,0))</f>
        <v>222.222222222222</v>
      </c>
      <c r="AM463" s="2">
        <f>INDEX([4]Sheet1!N$2:N$36,MATCH($H463,[4]Sheet1!$A$2:$A$36,0))</f>
        <v>900</v>
      </c>
      <c r="AN463" s="2" t="str">
        <f>INDEX([4]Sheet1!O$2:O$36,MATCH($H463,[4]Sheet1!$A$2:$A$36,0))</f>
        <v/>
      </c>
    </row>
    <row r="464" spans="1:40" ht="14.25">
      <c r="A464" s="11">
        <v>3005</v>
      </c>
      <c r="B464" s="78">
        <v>11</v>
      </c>
      <c r="C464" s="78" t="str">
        <f t="shared" si="448"/>
        <v>{10321,32},{23005,61}</v>
      </c>
      <c r="D464" s="78">
        <v>500000</v>
      </c>
      <c r="E464" s="79">
        <v>69</v>
      </c>
      <c r="F464" s="78" t="str">
        <f t="shared" si="449"/>
        <v>{1,1100},{2,777},{6,383}</v>
      </c>
      <c r="G464" s="78">
        <f t="shared" si="452"/>
        <v>1</v>
      </c>
      <c r="H464" s="11" t="s">
        <v>367</v>
      </c>
      <c r="I464" s="37">
        <f t="array" ref="I464">INDEX([1]英雄界面!$I$4:$I$41,MATCH(A464,[1]英雄界面!$A$4:$A$41,0))</f>
        <v>15</v>
      </c>
      <c r="J464" s="37">
        <f t="shared" si="461"/>
        <v>3</v>
      </c>
      <c r="K464" s="37">
        <v>10321</v>
      </c>
      <c r="L464" s="37">
        <f t="array" ref="L464">INDEX([2]图纸掉落!$H$4:$H$38,MATCH(H464,[2]图纸掉落!$G$4:$G$38,0))</f>
        <v>23005</v>
      </c>
      <c r="M464" s="37">
        <f t="shared" si="446"/>
        <v>32</v>
      </c>
      <c r="N464" s="37">
        <f t="shared" si="408"/>
        <v>61</v>
      </c>
      <c r="O464" s="47">
        <f>INDEX([1]英雄界面!$J$4:$J$41,MATCH(A464,[1]英雄界面!$A$4:$A$41,0))/2</f>
        <v>1.25</v>
      </c>
      <c r="P464" s="37">
        <f t="shared" si="409"/>
        <v>1</v>
      </c>
      <c r="Q464" s="37">
        <f>INT(INDEX([1]等级属性!B$4:B$203,MATCH($AC464,[1]等级属性!$A$4:$A$203,0))*V464/10000)</f>
        <v>777</v>
      </c>
      <c r="R464" s="37">
        <f>INT(INDEX([1]等级属性!C$4:C$203,MATCH($AC464,[1]等级属性!$A$4:$A$203,0))*W464/10000)</f>
        <v>0</v>
      </c>
      <c r="S464" s="37">
        <f>INT(INDEX([1]等级属性!D$4:D$203,MATCH($AC464,[1]等级属性!$A$4:$A$203,0))*X464/10000)</f>
        <v>1100</v>
      </c>
      <c r="T464" s="37">
        <f>INT(INDEX([1]等级属性!E$4:E$203,MATCH($AC464,[1]等级属性!$A$4:$A$203,0))*Y464/10000)</f>
        <v>383</v>
      </c>
      <c r="U464" s="37"/>
      <c r="V464" s="37">
        <f t="array" ref="V464">INDEX(单位特点规划!D$2:D$37,MATCH($A464,单位特点规划!$A$2:$A$37,0))</f>
        <v>12500</v>
      </c>
      <c r="W464" s="37">
        <f t="array" ref="W464">INDEX(单位特点规划!E$2:E$37,MATCH($A464,单位特点规划!$A$2:$A$37,0))</f>
        <v>0</v>
      </c>
      <c r="X464" s="37">
        <f t="array" ref="X464">INDEX(单位特点规划!F$2:F$37,MATCH($A464,单位特点规划!$A$2:$A$37,0))</f>
        <v>5900</v>
      </c>
      <c r="Y464" s="37">
        <f t="array" ref="Y464">INDEX(单位特点规划!G$2:G$37,MATCH($A464,单位特点规划!$A$2:$A$37,0))</f>
        <v>8900</v>
      </c>
      <c r="Z464" s="37"/>
      <c r="AA464" s="37">
        <f t="shared" si="460"/>
        <v>0.45558086560364502</v>
      </c>
      <c r="AB464" s="37">
        <f>INT(INDEX([3]进阶属性!$C$2:$C$19,MATCH(B464,[3]进阶属性!$A$2:$A$19,0))/2*AH464)</f>
        <v>4095</v>
      </c>
      <c r="AC464" s="37">
        <f t="shared" si="410"/>
        <v>70</v>
      </c>
      <c r="AD464" s="37">
        <f>INT((INDEX([3]标准单位!$J$2:$J$201,MATCH($AC464,[3]标准单位!$A$2:$A$201,0))*AE464)/(1-AE464))</f>
        <v>0</v>
      </c>
      <c r="AE464" s="37">
        <f t="shared" si="454"/>
        <v>0</v>
      </c>
      <c r="AF464" s="83">
        <f>AG464/AG$14</f>
        <v>0.94581943027328097</v>
      </c>
      <c r="AG464" s="37">
        <f t="shared" si="457"/>
        <v>653.29999999999995</v>
      </c>
      <c r="AH464" s="37">
        <f t="array" ref="AH464">INDEX([4]Sheet1!H$2:H$36,MATCH($H464,[4]Sheet1!$A$2:$A$36,0))</f>
        <v>2</v>
      </c>
      <c r="AI464">
        <f>INDEX([4]Sheet1!T$2:T$36,MATCH($H464,[4]Sheet1!$A$2:$A$36,0))</f>
        <v>0</v>
      </c>
      <c r="AJ464">
        <f>INDEX([4]Sheet1!U$2:U$36,MATCH($H464,[4]Sheet1!$A$2:$A$36,0))</f>
        <v>0.9</v>
      </c>
      <c r="AK464">
        <f>INDEX([4]Sheet1!V$2:V$36,MATCH($H464,[4]Sheet1!$A$2:$A$36,0))</f>
        <v>0</v>
      </c>
      <c r="AL464">
        <f>INDEX([4]Sheet1!W$2:W$36,MATCH($H464,[4]Sheet1!$A$2:$A$36,0))</f>
        <v>222.222222222222</v>
      </c>
      <c r="AM464" s="2">
        <f>INDEX([4]Sheet1!N$2:N$36,MATCH($H464,[4]Sheet1!$A$2:$A$36,0))</f>
        <v>900</v>
      </c>
      <c r="AN464" s="2" t="str">
        <f>INDEX([4]Sheet1!O$2:O$36,MATCH($H464,[4]Sheet1!$A$2:$A$36,0))</f>
        <v/>
      </c>
    </row>
    <row r="465" spans="1:40" ht="14.25">
      <c r="A465" s="11">
        <v>3005</v>
      </c>
      <c r="B465" s="78">
        <v>12</v>
      </c>
      <c r="C465" s="78" t="str">
        <f t="shared" si="448"/>
        <v>{10322,35},{23005,66}</v>
      </c>
      <c r="D465" s="78">
        <v>550000</v>
      </c>
      <c r="E465" s="79">
        <v>74</v>
      </c>
      <c r="F465" s="78" t="str">
        <f t="shared" si="449"/>
        <v>{1,1265},{2,893},{6,440}</v>
      </c>
      <c r="G465" s="78">
        <f t="shared" ref="G465:G474" si="462">1</f>
        <v>1</v>
      </c>
      <c r="H465" s="11" t="s">
        <v>367</v>
      </c>
      <c r="I465" s="37">
        <f t="array" ref="I465">INDEX([1]英雄界面!$I$4:$I$41,MATCH(A465,[1]英雄界面!$A$4:$A$41,0))</f>
        <v>15</v>
      </c>
      <c r="J465" s="37">
        <f t="shared" si="461"/>
        <v>3</v>
      </c>
      <c r="K465" s="37">
        <v>10322</v>
      </c>
      <c r="L465" s="37">
        <f t="array" ref="L465">INDEX([2]图纸掉落!$H$4:$H$38,MATCH(H465,[2]图纸掉落!$G$4:$G$38,0))</f>
        <v>23005</v>
      </c>
      <c r="M465" s="37">
        <f t="shared" si="446"/>
        <v>35</v>
      </c>
      <c r="N465" s="37">
        <f t="shared" si="408"/>
        <v>66</v>
      </c>
      <c r="O465" s="47">
        <f>INDEX([1]英雄界面!$J$4:$J$41,MATCH(A465,[1]英雄界面!$A$4:$A$41,0))/2</f>
        <v>1.25</v>
      </c>
      <c r="P465" s="37">
        <f t="shared" si="409"/>
        <v>1</v>
      </c>
      <c r="Q465" s="37">
        <f>INT(INDEX([1]等级属性!B$4:B$203,MATCH($AC465,[1]等级属性!$A$4:$A$203,0))*V465/10000)</f>
        <v>893</v>
      </c>
      <c r="R465" s="37">
        <f>INT(INDEX([1]等级属性!C$4:C$203,MATCH($AC465,[1]等级属性!$A$4:$A$203,0))*W465/10000)</f>
        <v>0</v>
      </c>
      <c r="S465" s="37">
        <f>INT(INDEX([1]等级属性!D$4:D$203,MATCH($AC465,[1]等级属性!$A$4:$A$203,0))*X465/10000)</f>
        <v>1265</v>
      </c>
      <c r="T465" s="37">
        <f>INT(INDEX([1]等级属性!E$4:E$203,MATCH($AC465,[1]等级属性!$A$4:$A$203,0))*Y465/10000)</f>
        <v>440</v>
      </c>
      <c r="U465" s="37"/>
      <c r="V465" s="37">
        <f t="array" ref="V465">INDEX(单位特点规划!D$2:D$37,MATCH($A465,单位特点规划!$A$2:$A$37,0))</f>
        <v>12500</v>
      </c>
      <c r="W465" s="37">
        <f t="array" ref="W465">INDEX(单位特点规划!E$2:E$37,MATCH($A465,单位特点规划!$A$2:$A$37,0))</f>
        <v>0</v>
      </c>
      <c r="X465" s="37">
        <f t="array" ref="X465">INDEX(单位特点规划!F$2:F$37,MATCH($A465,单位特点规划!$A$2:$A$37,0))</f>
        <v>5900</v>
      </c>
      <c r="Y465" s="37">
        <f t="array" ref="Y465">INDEX(单位特点规划!G$2:G$37,MATCH($A465,单位特点规划!$A$2:$A$37,0))</f>
        <v>8900</v>
      </c>
      <c r="Z465" s="37"/>
      <c r="AA465" s="37">
        <f t="shared" ref="AA465" si="463">1/2.195</f>
        <v>0.45558086560364502</v>
      </c>
      <c r="AB465" s="37">
        <f>INT(INDEX([3]进阶属性!$C$2:$C$19,MATCH(B465,[3]进阶属性!$A$2:$A$19,0))/2*AH465)</f>
        <v>5322</v>
      </c>
      <c r="AC465" s="37">
        <f t="shared" si="410"/>
        <v>75</v>
      </c>
      <c r="AD465" s="37">
        <f>INT((INDEX([3]标准单位!$J$2:$J$201,MATCH($AC465,[3]标准单位!$A$2:$A$201,0))*AE465)/(1-AE465))</f>
        <v>0</v>
      </c>
      <c r="AE465" s="37">
        <f t="shared" ref="AE465:AE474" si="464">0</f>
        <v>0</v>
      </c>
      <c r="AF465" s="83">
        <f>AG465/AG$15</f>
        <v>0.94594405454581798</v>
      </c>
      <c r="AG465" s="37">
        <f t="shared" si="457"/>
        <v>750.944444444444</v>
      </c>
      <c r="AH465" s="37">
        <f t="array" ref="AH465">INDEX([4]Sheet1!H$2:H$36,MATCH($H465,[4]Sheet1!$A$2:$A$36,0))</f>
        <v>2</v>
      </c>
      <c r="AI465">
        <f>INDEX([4]Sheet1!T$2:T$36,MATCH($H465,[4]Sheet1!$A$2:$A$36,0))</f>
        <v>0</v>
      </c>
      <c r="AJ465">
        <f>INDEX([4]Sheet1!U$2:U$36,MATCH($H465,[4]Sheet1!$A$2:$A$36,0))</f>
        <v>0.9</v>
      </c>
      <c r="AK465">
        <f>INDEX([4]Sheet1!V$2:V$36,MATCH($H465,[4]Sheet1!$A$2:$A$36,0))</f>
        <v>0</v>
      </c>
      <c r="AL465">
        <f>INDEX([4]Sheet1!W$2:W$36,MATCH($H465,[4]Sheet1!$A$2:$A$36,0))</f>
        <v>222.222222222222</v>
      </c>
      <c r="AM465" s="2">
        <f>INDEX([4]Sheet1!N$2:N$36,MATCH($H465,[4]Sheet1!$A$2:$A$36,0))</f>
        <v>900</v>
      </c>
      <c r="AN465" s="2" t="str">
        <f>INDEX([4]Sheet1!O$2:O$36,MATCH($H465,[4]Sheet1!$A$2:$A$36,0))</f>
        <v/>
      </c>
    </row>
    <row r="466" spans="1:40" ht="14.25">
      <c r="A466" s="11">
        <v>3005</v>
      </c>
      <c r="B466" s="78">
        <v>13</v>
      </c>
      <c r="C466" s="78" t="str">
        <f t="shared" si="448"/>
        <v>{10323,37},{23005,70}</v>
      </c>
      <c r="D466" s="78">
        <v>600000</v>
      </c>
      <c r="E466" s="79">
        <v>79</v>
      </c>
      <c r="F466" s="78" t="str">
        <f t="shared" si="449"/>
        <v>{1,1430},{2,1010},{6,498}</v>
      </c>
      <c r="G466" s="78">
        <f t="shared" si="462"/>
        <v>1</v>
      </c>
      <c r="H466" s="11" t="s">
        <v>367</v>
      </c>
      <c r="I466" s="37">
        <f t="array" ref="I466">INDEX([1]英雄界面!$I$4:$I$41,MATCH(A466,[1]英雄界面!$A$4:$A$41,0))</f>
        <v>15</v>
      </c>
      <c r="J466" s="37">
        <f t="shared" si="461"/>
        <v>3</v>
      </c>
      <c r="K466" s="37">
        <v>10323</v>
      </c>
      <c r="L466" s="37">
        <f t="array" ref="L466">INDEX([2]图纸掉落!$H$4:$H$38,MATCH(H466,[2]图纸掉落!$G$4:$G$38,0))</f>
        <v>23005</v>
      </c>
      <c r="M466" s="37">
        <f t="shared" si="446"/>
        <v>37</v>
      </c>
      <c r="N466" s="37">
        <f t="shared" si="408"/>
        <v>70</v>
      </c>
      <c r="O466" s="47">
        <f>INDEX([1]英雄界面!$J$4:$J$41,MATCH(A466,[1]英雄界面!$A$4:$A$41,0))/2</f>
        <v>1.25</v>
      </c>
      <c r="P466" s="37">
        <f t="shared" si="409"/>
        <v>1</v>
      </c>
      <c r="Q466" s="37">
        <f>INT(INDEX([1]等级属性!B$4:B$203,MATCH($AC466,[1]等级属性!$A$4:$A$203,0))*V466/10000)</f>
        <v>1010</v>
      </c>
      <c r="R466" s="37">
        <f>INT(INDEX([1]等级属性!C$4:C$203,MATCH($AC466,[1]等级属性!$A$4:$A$203,0))*W466/10000)</f>
        <v>0</v>
      </c>
      <c r="S466" s="37">
        <f>INT(INDEX([1]等级属性!D$4:D$203,MATCH($AC466,[1]等级属性!$A$4:$A$203,0))*X466/10000)</f>
        <v>1430</v>
      </c>
      <c r="T466" s="37">
        <f>INT(INDEX([1]等级属性!E$4:E$203,MATCH($AC466,[1]等级属性!$A$4:$A$203,0))*Y466/10000)</f>
        <v>498</v>
      </c>
      <c r="U466" s="37"/>
      <c r="V466" s="37">
        <f t="array" ref="V466">INDEX(单位特点规划!D$2:D$37,MATCH($A466,单位特点规划!$A$2:$A$37,0))</f>
        <v>12500</v>
      </c>
      <c r="W466" s="37">
        <f t="array" ref="W466">INDEX(单位特点规划!E$2:E$37,MATCH($A466,单位特点规划!$A$2:$A$37,0))</f>
        <v>0</v>
      </c>
      <c r="X466" s="37">
        <f t="array" ref="X466">INDEX(单位特点规划!F$2:F$37,MATCH($A466,单位特点规划!$A$2:$A$37,0))</f>
        <v>5900</v>
      </c>
      <c r="Y466" s="37">
        <f t="array" ref="Y466">INDEX(单位特点规划!G$2:G$37,MATCH($A466,单位特点规划!$A$2:$A$37,0))</f>
        <v>8900</v>
      </c>
      <c r="Z466" s="37"/>
      <c r="AA466" s="37">
        <f t="shared" ref="AA466:AA471" si="465">1/2.195</f>
        <v>0.45558086560364502</v>
      </c>
      <c r="AB466" s="37">
        <f>INT(INDEX([3]进阶属性!$C$2:$C$19,MATCH(B466,[3]进阶属性!$A$2:$A$19,0))/2*AH466)</f>
        <v>6918</v>
      </c>
      <c r="AC466" s="37">
        <f t="shared" si="410"/>
        <v>80</v>
      </c>
      <c r="AD466" s="37">
        <f>INT((INDEX([3]标准单位!$J$2:$J$201,MATCH($AC466,[3]标准单位!$A$2:$A$201,0))*AE466)/(1-AE466))</f>
        <v>0</v>
      </c>
      <c r="AE466" s="37">
        <f t="shared" si="464"/>
        <v>0</v>
      </c>
      <c r="AF466" s="83">
        <f>AG466/AG$16</f>
        <v>0.94632876285888101</v>
      </c>
      <c r="AG466" s="37">
        <f t="shared" si="457"/>
        <v>849.24444444444396</v>
      </c>
      <c r="AH466" s="37">
        <f t="array" ref="AH466">INDEX([4]Sheet1!H$2:H$36,MATCH($H466,[4]Sheet1!$A$2:$A$36,0))</f>
        <v>2</v>
      </c>
      <c r="AI466">
        <f>INDEX([4]Sheet1!T$2:T$36,MATCH($H466,[4]Sheet1!$A$2:$A$36,0))</f>
        <v>0</v>
      </c>
      <c r="AJ466">
        <f>INDEX([4]Sheet1!U$2:U$36,MATCH($H466,[4]Sheet1!$A$2:$A$36,0))</f>
        <v>0.9</v>
      </c>
      <c r="AK466">
        <f>INDEX([4]Sheet1!V$2:V$36,MATCH($H466,[4]Sheet1!$A$2:$A$36,0))</f>
        <v>0</v>
      </c>
      <c r="AL466">
        <f>INDEX([4]Sheet1!W$2:W$36,MATCH($H466,[4]Sheet1!$A$2:$A$36,0))</f>
        <v>222.222222222222</v>
      </c>
      <c r="AM466" s="2">
        <f>INDEX([4]Sheet1!N$2:N$36,MATCH($H466,[4]Sheet1!$A$2:$A$36,0))</f>
        <v>900</v>
      </c>
      <c r="AN466" s="2" t="str">
        <f>INDEX([4]Sheet1!O$2:O$36,MATCH($H466,[4]Sheet1!$A$2:$A$36,0))</f>
        <v/>
      </c>
    </row>
    <row r="467" spans="1:40" ht="14.25">
      <c r="A467" s="11">
        <v>3005</v>
      </c>
      <c r="B467" s="78">
        <v>14</v>
      </c>
      <c r="C467" s="78" t="str">
        <f t="shared" si="448"/>
        <v>{10324,40},{23005,91}</v>
      </c>
      <c r="D467" s="78">
        <v>650000</v>
      </c>
      <c r="E467" s="79">
        <v>84</v>
      </c>
      <c r="F467" s="78" t="str">
        <f t="shared" si="449"/>
        <v>{1,1644},{2,1161},{6,572}</v>
      </c>
      <c r="G467" s="78">
        <f t="shared" si="462"/>
        <v>1</v>
      </c>
      <c r="H467" s="11" t="s">
        <v>367</v>
      </c>
      <c r="I467" s="37">
        <f t="array" ref="I467">INDEX([1]英雄界面!$I$4:$I$41,MATCH(A467,[1]英雄界面!$A$4:$A$41,0))</f>
        <v>15</v>
      </c>
      <c r="J467" s="37">
        <f t="shared" si="461"/>
        <v>3</v>
      </c>
      <c r="K467" s="37">
        <v>10324</v>
      </c>
      <c r="L467" s="37">
        <f t="array" ref="L467">INDEX([2]图纸掉落!$H$4:$H$38,MATCH(H467,[2]图纸掉落!$G$4:$G$38,0))</f>
        <v>23005</v>
      </c>
      <c r="M467" s="37">
        <f t="shared" si="446"/>
        <v>40</v>
      </c>
      <c r="N467" s="37">
        <f t="shared" si="408"/>
        <v>91</v>
      </c>
      <c r="O467" s="47">
        <f>INDEX([1]英雄界面!$J$4:$J$41,MATCH(A467,[1]英雄界面!$A$4:$A$41,0))/2</f>
        <v>1.25</v>
      </c>
      <c r="P467" s="37">
        <f t="shared" si="409"/>
        <v>1</v>
      </c>
      <c r="Q467" s="37">
        <f>INT(INDEX([1]等级属性!B$4:B$203,MATCH($AC467,[1]等级属性!$A$4:$A$203,0))*V467/10000)</f>
        <v>1161</v>
      </c>
      <c r="R467" s="37">
        <f>INT(INDEX([1]等级属性!C$4:C$203,MATCH($AC467,[1]等级属性!$A$4:$A$203,0))*W467/10000)</f>
        <v>0</v>
      </c>
      <c r="S467" s="37">
        <f>INT(INDEX([1]等级属性!D$4:D$203,MATCH($AC467,[1]等级属性!$A$4:$A$203,0))*X467/10000)</f>
        <v>1644</v>
      </c>
      <c r="T467" s="37">
        <f>INT(INDEX([1]等级属性!E$4:E$203,MATCH($AC467,[1]等级属性!$A$4:$A$203,0))*Y467/10000)</f>
        <v>572</v>
      </c>
      <c r="U467" s="37"/>
      <c r="V467" s="37">
        <f t="array" ref="V467">INDEX(单位特点规划!D$2:D$37,MATCH($A467,单位特点规划!$A$2:$A$37,0))</f>
        <v>12500</v>
      </c>
      <c r="W467" s="37">
        <f t="array" ref="W467">INDEX(单位特点规划!E$2:E$37,MATCH($A467,单位特点规划!$A$2:$A$37,0))</f>
        <v>0</v>
      </c>
      <c r="X467" s="37">
        <f t="array" ref="X467">INDEX(单位特点规划!F$2:F$37,MATCH($A467,单位特点规划!$A$2:$A$37,0))</f>
        <v>5900</v>
      </c>
      <c r="Y467" s="37">
        <f t="array" ref="Y467">INDEX(单位特点规划!G$2:G$37,MATCH($A467,单位特点规划!$A$2:$A$37,0))</f>
        <v>8900</v>
      </c>
      <c r="Z467" s="37"/>
      <c r="AA467" s="37">
        <f t="shared" si="465"/>
        <v>0.45558086560364502</v>
      </c>
      <c r="AB467" s="37">
        <f>INT(INDEX([3]进阶属性!$C$2:$C$19,MATCH(B467,[3]进阶属性!$A$2:$A$19,0))/2*AH467)</f>
        <v>8991</v>
      </c>
      <c r="AC467" s="37">
        <f t="shared" si="410"/>
        <v>85</v>
      </c>
      <c r="AD467" s="37">
        <f>INT((INDEX([3]标准单位!$J$2:$J$201,MATCH($AC467,[3]标准单位!$A$2:$A$201,0))*AE467)/(1-AE467))</f>
        <v>0</v>
      </c>
      <c r="AE467" s="37">
        <f t="shared" si="464"/>
        <v>0</v>
      </c>
      <c r="AF467" s="83">
        <f>AG467/AG$17</f>
        <v>0.94626207049352895</v>
      </c>
      <c r="AG467" s="37">
        <f t="shared" si="457"/>
        <v>976.2</v>
      </c>
      <c r="AH467" s="37">
        <f t="array" ref="AH467">INDEX([4]Sheet1!H$2:H$36,MATCH($H467,[4]Sheet1!$A$2:$A$36,0))</f>
        <v>2</v>
      </c>
      <c r="AI467">
        <f>INDEX([4]Sheet1!T$2:T$36,MATCH($H467,[4]Sheet1!$A$2:$A$36,0))</f>
        <v>0</v>
      </c>
      <c r="AJ467">
        <f>INDEX([4]Sheet1!U$2:U$36,MATCH($H467,[4]Sheet1!$A$2:$A$36,0))</f>
        <v>0.9</v>
      </c>
      <c r="AK467">
        <f>INDEX([4]Sheet1!V$2:V$36,MATCH($H467,[4]Sheet1!$A$2:$A$36,0))</f>
        <v>0</v>
      </c>
      <c r="AL467">
        <f>INDEX([4]Sheet1!W$2:W$36,MATCH($H467,[4]Sheet1!$A$2:$A$36,0))</f>
        <v>222.222222222222</v>
      </c>
      <c r="AM467" s="2">
        <f>INDEX([4]Sheet1!N$2:N$36,MATCH($H467,[4]Sheet1!$A$2:$A$36,0))</f>
        <v>900</v>
      </c>
      <c r="AN467" s="2" t="str">
        <f>INDEX([4]Sheet1!O$2:O$36,MATCH($H467,[4]Sheet1!$A$2:$A$36,0))</f>
        <v/>
      </c>
    </row>
    <row r="468" spans="1:40" ht="14.25">
      <c r="A468" s="11">
        <v>3005</v>
      </c>
      <c r="B468" s="78">
        <v>15</v>
      </c>
      <c r="C468" s="78" t="str">
        <f t="shared" si="448"/>
        <v>{10325,42},{23005,95}</v>
      </c>
      <c r="D468" s="78">
        <v>700000</v>
      </c>
      <c r="E468" s="79">
        <v>89</v>
      </c>
      <c r="F468" s="78" t="str">
        <f t="shared" si="449"/>
        <v>{1,1858},{2,1312},{6,648}</v>
      </c>
      <c r="G468" s="78">
        <f t="shared" si="462"/>
        <v>1</v>
      </c>
      <c r="H468" s="11" t="s">
        <v>367</v>
      </c>
      <c r="I468" s="37">
        <f t="array" ref="I468">INDEX([1]英雄界面!$I$4:$I$41,MATCH(A468,[1]英雄界面!$A$4:$A$41,0))</f>
        <v>15</v>
      </c>
      <c r="J468" s="37">
        <f t="shared" si="461"/>
        <v>3</v>
      </c>
      <c r="K468" s="37">
        <v>10325</v>
      </c>
      <c r="L468" s="37">
        <f t="array" ref="L468">INDEX([2]图纸掉落!$H$4:$H$38,MATCH(H468,[2]图纸掉落!$G$4:$G$38,0))</f>
        <v>23005</v>
      </c>
      <c r="M468" s="37">
        <f t="shared" ref="M468" si="466">M450</f>
        <v>42</v>
      </c>
      <c r="N468" s="37">
        <f t="shared" si="408"/>
        <v>95</v>
      </c>
      <c r="O468" s="47">
        <f>INDEX([1]英雄界面!$J$4:$J$41,MATCH(A468,[1]英雄界面!$A$4:$A$41,0))/2</f>
        <v>1.25</v>
      </c>
      <c r="P468" s="37">
        <f t="shared" si="409"/>
        <v>1</v>
      </c>
      <c r="Q468" s="37">
        <f>INT(INDEX([1]等级属性!B$4:B$203,MATCH($AC468,[1]等级属性!$A$4:$A$203,0))*V468/10000)</f>
        <v>1312</v>
      </c>
      <c r="R468" s="37">
        <f>INT(INDEX([1]等级属性!C$4:C$203,MATCH($AC468,[1]等级属性!$A$4:$A$203,0))*W468/10000)</f>
        <v>0</v>
      </c>
      <c r="S468" s="37">
        <f>INT(INDEX([1]等级属性!D$4:D$203,MATCH($AC468,[1]等级属性!$A$4:$A$203,0))*X468/10000)</f>
        <v>1858</v>
      </c>
      <c r="T468" s="37">
        <f>INT(INDEX([1]等级属性!E$4:E$203,MATCH($AC468,[1]等级属性!$A$4:$A$203,0))*Y468/10000)</f>
        <v>648</v>
      </c>
      <c r="U468" s="37"/>
      <c r="V468" s="37">
        <f t="array" ref="V468">INDEX(单位特点规划!D$2:D$37,MATCH($A468,单位特点规划!$A$2:$A$37,0))</f>
        <v>12500</v>
      </c>
      <c r="W468" s="37">
        <f t="array" ref="W468">INDEX(单位特点规划!E$2:E$37,MATCH($A468,单位特点规划!$A$2:$A$37,0))</f>
        <v>0</v>
      </c>
      <c r="X468" s="37">
        <f t="array" ref="X468">INDEX(单位特点规划!F$2:F$37,MATCH($A468,单位特点规划!$A$2:$A$37,0))</f>
        <v>5900</v>
      </c>
      <c r="Y468" s="37">
        <f t="array" ref="Y468">INDEX(单位特点规划!G$2:G$37,MATCH($A468,单位特点规划!$A$2:$A$37,0))</f>
        <v>8900</v>
      </c>
      <c r="Z468" s="37"/>
      <c r="AA468" s="37">
        <f t="shared" si="465"/>
        <v>0.45558086560364502</v>
      </c>
      <c r="AB468" s="37">
        <f>INT(INDEX([3]进阶属性!$C$2:$C$19,MATCH(B468,[3]进阶属性!$A$2:$A$19,0))/2*AH468)</f>
        <v>11688</v>
      </c>
      <c r="AC468" s="37">
        <f t="shared" si="410"/>
        <v>90</v>
      </c>
      <c r="AD468" s="37">
        <f>INT((INDEX([3]标准单位!$J$2:$J$201,MATCH($AC468,[3]标准单位!$A$2:$A$201,0))*AE468)/(1-AE468))</f>
        <v>0</v>
      </c>
      <c r="AE468" s="37">
        <f t="shared" si="464"/>
        <v>0</v>
      </c>
      <c r="AF468" s="83">
        <f>AG468/AG$18</f>
        <v>0.94589548684536395</v>
      </c>
      <c r="AG468" s="37">
        <f t="shared" si="457"/>
        <v>1103.3555555555599</v>
      </c>
      <c r="AH468" s="37">
        <f t="array" ref="AH468">INDEX([4]Sheet1!H$2:H$36,MATCH($H468,[4]Sheet1!$A$2:$A$36,0))</f>
        <v>2</v>
      </c>
      <c r="AI468">
        <f>INDEX([4]Sheet1!T$2:T$36,MATCH($H468,[4]Sheet1!$A$2:$A$36,0))</f>
        <v>0</v>
      </c>
      <c r="AJ468">
        <f>INDEX([4]Sheet1!U$2:U$36,MATCH($H468,[4]Sheet1!$A$2:$A$36,0))</f>
        <v>0.9</v>
      </c>
      <c r="AK468">
        <f>INDEX([4]Sheet1!V$2:V$36,MATCH($H468,[4]Sheet1!$A$2:$A$36,0))</f>
        <v>0</v>
      </c>
      <c r="AL468">
        <f>INDEX([4]Sheet1!W$2:W$36,MATCH($H468,[4]Sheet1!$A$2:$A$36,0))</f>
        <v>222.222222222222</v>
      </c>
      <c r="AM468" s="2">
        <f>INDEX([4]Sheet1!N$2:N$36,MATCH($H468,[4]Sheet1!$A$2:$A$36,0))</f>
        <v>900</v>
      </c>
      <c r="AN468" s="2" t="str">
        <f>INDEX([4]Sheet1!O$2:O$36,MATCH($H468,[4]Sheet1!$A$2:$A$36,0))</f>
        <v/>
      </c>
    </row>
    <row r="469" spans="1:40" ht="14.25">
      <c r="A469" s="11">
        <v>3005</v>
      </c>
      <c r="B469" s="78">
        <v>16</v>
      </c>
      <c r="C469" s="78" t="str">
        <f t="shared" si="448"/>
        <v>{10326,45},{23005,101}</v>
      </c>
      <c r="D469" s="78">
        <v>750000</v>
      </c>
      <c r="E469" s="79">
        <v>94</v>
      </c>
      <c r="F469" s="78" t="str">
        <f t="shared" si="449"/>
        <v>{1,2136},{2,1508},{6,744}</v>
      </c>
      <c r="G469" s="78">
        <f t="shared" si="462"/>
        <v>1</v>
      </c>
      <c r="H469" s="11" t="s">
        <v>367</v>
      </c>
      <c r="I469" s="37">
        <f t="array" ref="I469">INDEX([1]英雄界面!$I$4:$I$41,MATCH(A469,[1]英雄界面!$A$4:$A$41,0))</f>
        <v>15</v>
      </c>
      <c r="J469" s="37">
        <f t="shared" si="461"/>
        <v>3</v>
      </c>
      <c r="K469" s="37">
        <v>10326</v>
      </c>
      <c r="L469" s="37">
        <f t="array" ref="L469">INDEX([2]图纸掉落!$H$4:$H$38,MATCH(H469,[2]图纸掉落!$G$4:$G$38,0))</f>
        <v>23005</v>
      </c>
      <c r="M469" s="37">
        <f t="shared" ref="M469:M470" si="467">M451</f>
        <v>45</v>
      </c>
      <c r="N469" s="37">
        <f t="shared" si="408"/>
        <v>101</v>
      </c>
      <c r="O469" s="47">
        <f>INDEX([1]英雄界面!$J$4:$J$41,MATCH(A469,[1]英雄界面!$A$4:$A$41,0))/2</f>
        <v>1.25</v>
      </c>
      <c r="P469" s="37">
        <f t="shared" si="409"/>
        <v>1</v>
      </c>
      <c r="Q469" s="37">
        <f>INT(INDEX([1]等级属性!B$4:B$203,MATCH($AC469,[1]等级属性!$A$4:$A$203,0))*V469/10000)</f>
        <v>1508</v>
      </c>
      <c r="R469" s="37">
        <f>INT(INDEX([1]等级属性!C$4:C$203,MATCH($AC469,[1]等级属性!$A$4:$A$203,0))*W469/10000)</f>
        <v>0</v>
      </c>
      <c r="S469" s="37">
        <f>INT(INDEX([1]等级属性!D$4:D$203,MATCH($AC469,[1]等级属性!$A$4:$A$203,0))*X469/10000)</f>
        <v>2136</v>
      </c>
      <c r="T469" s="37">
        <f>INT(INDEX([1]等级属性!E$4:E$203,MATCH($AC469,[1]等级属性!$A$4:$A$203,0))*Y469/10000)</f>
        <v>744</v>
      </c>
      <c r="U469" s="37"/>
      <c r="V469" s="37">
        <f t="array" ref="V469">INDEX(单位特点规划!D$2:D$37,MATCH($A469,单位特点规划!$A$2:$A$37,0))</f>
        <v>12500</v>
      </c>
      <c r="W469" s="37">
        <f t="array" ref="W469">INDEX(单位特点规划!E$2:E$37,MATCH($A469,单位特点规划!$A$2:$A$37,0))</f>
        <v>0</v>
      </c>
      <c r="X469" s="37">
        <f t="array" ref="X469">INDEX(单位特点规划!F$2:F$37,MATCH($A469,单位特点规划!$A$2:$A$37,0))</f>
        <v>5900</v>
      </c>
      <c r="Y469" s="37">
        <f t="array" ref="Y469">INDEX(单位特点规划!G$2:G$37,MATCH($A469,单位特点规划!$A$2:$A$37,0))</f>
        <v>8900</v>
      </c>
      <c r="Z469" s="37"/>
      <c r="AA469" s="37">
        <f t="shared" si="465"/>
        <v>0.45558086560364502</v>
      </c>
      <c r="AB469" s="37">
        <f>INT(INDEX([3]进阶属性!$C$2:$C$19,MATCH(B469,[3]进阶属性!$A$2:$A$19,0))/2*AH469)</f>
        <v>15192</v>
      </c>
      <c r="AC469" s="37">
        <f t="shared" si="410"/>
        <v>95</v>
      </c>
      <c r="AD469" s="37">
        <f>INT((INDEX([3]标准单位!$J$2:$J$201,MATCH($AC469,[3]标准单位!$A$2:$A$201,0))*AE469)/(1-AE469))</f>
        <v>0</v>
      </c>
      <c r="AE469" s="37">
        <f t="shared" si="464"/>
        <v>0</v>
      </c>
      <c r="AF469" s="83">
        <f>AG469/AG$19</f>
        <v>0.94598783521535901</v>
      </c>
      <c r="AG469" s="37">
        <f t="shared" si="457"/>
        <v>1268.17777777778</v>
      </c>
      <c r="AH469" s="37">
        <f t="array" ref="AH469">INDEX([4]Sheet1!H$2:H$36,MATCH($H469,[4]Sheet1!$A$2:$A$36,0))</f>
        <v>2</v>
      </c>
      <c r="AI469">
        <f>INDEX([4]Sheet1!T$2:T$36,MATCH($H469,[4]Sheet1!$A$2:$A$36,0))</f>
        <v>0</v>
      </c>
      <c r="AJ469">
        <f>INDEX([4]Sheet1!U$2:U$36,MATCH($H469,[4]Sheet1!$A$2:$A$36,0))</f>
        <v>0.9</v>
      </c>
      <c r="AK469">
        <f>INDEX([4]Sheet1!V$2:V$36,MATCH($H469,[4]Sheet1!$A$2:$A$36,0))</f>
        <v>0</v>
      </c>
      <c r="AL469">
        <f>INDEX([4]Sheet1!W$2:W$36,MATCH($H469,[4]Sheet1!$A$2:$A$36,0))</f>
        <v>222.222222222222</v>
      </c>
      <c r="AM469" s="2">
        <f>INDEX([4]Sheet1!N$2:N$36,MATCH($H469,[4]Sheet1!$A$2:$A$36,0))</f>
        <v>900</v>
      </c>
      <c r="AN469" s="2" t="str">
        <f>INDEX([4]Sheet1!O$2:O$36,MATCH($H469,[4]Sheet1!$A$2:$A$36,0))</f>
        <v/>
      </c>
    </row>
    <row r="470" spans="1:40" ht="14.25">
      <c r="A470" s="11">
        <v>3005</v>
      </c>
      <c r="B470" s="78">
        <v>17</v>
      </c>
      <c r="C470" s="78" t="str">
        <f t="shared" si="448"/>
        <v>{10327,47},{23005,105}</v>
      </c>
      <c r="D470" s="78">
        <v>800000</v>
      </c>
      <c r="E470" s="79">
        <v>99</v>
      </c>
      <c r="F470" s="78" t="str">
        <f t="shared" si="449"/>
        <v>{1,2247},{2,1587},{6,784}</v>
      </c>
      <c r="G470" s="78">
        <f t="shared" si="462"/>
        <v>1</v>
      </c>
      <c r="H470" s="11" t="s">
        <v>367</v>
      </c>
      <c r="I470" s="37">
        <f t="array" ref="I470">INDEX([1]英雄界面!$I$4:$I$41,MATCH(A470,[1]英雄界面!$A$4:$A$41,0))</f>
        <v>15</v>
      </c>
      <c r="J470" s="37">
        <f t="shared" si="461"/>
        <v>3</v>
      </c>
      <c r="K470" s="37">
        <v>10327</v>
      </c>
      <c r="L470" s="37">
        <f t="array" ref="L470">INDEX([2]图纸掉落!$H$4:$H$38,MATCH(H470,[2]图纸掉落!$G$4:$G$38,0))</f>
        <v>23005</v>
      </c>
      <c r="M470" s="37">
        <f t="shared" si="467"/>
        <v>47</v>
      </c>
      <c r="N470" s="37">
        <f t="shared" si="408"/>
        <v>105</v>
      </c>
      <c r="O470" s="47">
        <f>INDEX([1]英雄界面!$J$4:$J$41,MATCH(A470,[1]英雄界面!$A$4:$A$41,0))/2</f>
        <v>1.25</v>
      </c>
      <c r="P470" s="37">
        <f t="shared" si="409"/>
        <v>1</v>
      </c>
      <c r="Q470" s="37">
        <f>INT(INDEX([1]等级属性!B$4:B$203,MATCH($AC470,[1]等级属性!$A$4:$A$203,0))*V470/10000)</f>
        <v>1587</v>
      </c>
      <c r="R470" s="37">
        <f>INT(INDEX([1]等级属性!C$4:C$203,MATCH($AC470,[1]等级属性!$A$4:$A$203,0))*W470/10000)</f>
        <v>0</v>
      </c>
      <c r="S470" s="37">
        <f>INT(INDEX([1]等级属性!D$4:D$203,MATCH($AC470,[1]等级属性!$A$4:$A$203,0))*X470/10000)</f>
        <v>2247</v>
      </c>
      <c r="T470" s="37">
        <f>INT(INDEX([1]等级属性!E$4:E$203,MATCH($AC470,[1]等级属性!$A$4:$A$203,0))*Y470/10000)</f>
        <v>784</v>
      </c>
      <c r="U470" s="37"/>
      <c r="V470" s="37">
        <f t="array" ref="V470">INDEX(单位特点规划!D$2:D$37,MATCH($A470,单位特点规划!$A$2:$A$37,0))</f>
        <v>12500</v>
      </c>
      <c r="W470" s="37">
        <f t="array" ref="W470">INDEX(单位特点规划!E$2:E$37,MATCH($A470,单位特点规划!$A$2:$A$37,0))</f>
        <v>0</v>
      </c>
      <c r="X470" s="37">
        <f t="array" ref="X470">INDEX(单位特点规划!F$2:F$37,MATCH($A470,单位特点规划!$A$2:$A$37,0))</f>
        <v>5900</v>
      </c>
      <c r="Y470" s="37">
        <f t="array" ref="Y470">INDEX(单位特点规划!G$2:G$37,MATCH($A470,单位特点规划!$A$2:$A$37,0))</f>
        <v>8900</v>
      </c>
      <c r="Z470" s="37"/>
      <c r="AA470" s="37">
        <f t="shared" si="465"/>
        <v>0.45558086560364502</v>
      </c>
      <c r="AB470" s="37">
        <f>INT(INDEX([3]进阶属性!$C$2:$C$19,MATCH(B470,[3]进阶属性!$A$2:$A$19,0))/2*AH470)</f>
        <v>19749</v>
      </c>
      <c r="AC470" s="37">
        <f t="shared" si="410"/>
        <v>97</v>
      </c>
      <c r="AD470" s="37">
        <f>INT((INDEX([3]标准单位!$J$2:$J$201,MATCH($AC470,[3]标准单位!$A$2:$A$201,0))*AE470)/(1-AE470))</f>
        <v>0</v>
      </c>
      <c r="AE470" s="37">
        <f t="shared" si="464"/>
        <v>0</v>
      </c>
      <c r="AF470" s="83">
        <f>AG470/AG$20</f>
        <v>0.88018001890638198</v>
      </c>
      <c r="AG470" s="37">
        <f t="shared" si="457"/>
        <v>1334.56666666667</v>
      </c>
      <c r="AH470" s="37">
        <f t="array" ref="AH470">INDEX([4]Sheet1!H$2:H$36,MATCH($H470,[4]Sheet1!$A$2:$A$36,0))</f>
        <v>2</v>
      </c>
      <c r="AI470">
        <f>INDEX([4]Sheet1!T$2:T$36,MATCH($H470,[4]Sheet1!$A$2:$A$36,0))</f>
        <v>0</v>
      </c>
      <c r="AJ470">
        <f>INDEX([4]Sheet1!U$2:U$36,MATCH($H470,[4]Sheet1!$A$2:$A$36,0))</f>
        <v>0.9</v>
      </c>
      <c r="AK470">
        <f>INDEX([4]Sheet1!V$2:V$36,MATCH($H470,[4]Sheet1!$A$2:$A$36,0))</f>
        <v>0</v>
      </c>
      <c r="AL470">
        <f>INDEX([4]Sheet1!W$2:W$36,MATCH($H470,[4]Sheet1!$A$2:$A$36,0))</f>
        <v>222.222222222222</v>
      </c>
      <c r="AM470" s="2">
        <f>INDEX([4]Sheet1!N$2:N$36,MATCH($H470,[4]Sheet1!$A$2:$A$36,0))</f>
        <v>900</v>
      </c>
      <c r="AN470" s="2" t="str">
        <f>INDEX([4]Sheet1!O$2:O$36,MATCH($H470,[4]Sheet1!$A$2:$A$36,0))</f>
        <v/>
      </c>
    </row>
    <row r="471" spans="1:40" ht="14.25">
      <c r="A471" s="11">
        <v>3005</v>
      </c>
      <c r="B471" s="78">
        <v>18</v>
      </c>
      <c r="C471" s="78" t="str">
        <f t="shared" si="448"/>
        <v>{10328,50},{23005,112}</v>
      </c>
      <c r="D471" s="78">
        <v>800000</v>
      </c>
      <c r="E471" s="79">
        <v>104</v>
      </c>
      <c r="F471" s="78" t="str">
        <f t="shared" si="449"/>
        <v>{1,2416},{2,1706},{6,842}</v>
      </c>
      <c r="G471" s="78">
        <f t="shared" si="462"/>
        <v>1</v>
      </c>
      <c r="H471" s="11" t="s">
        <v>367</v>
      </c>
      <c r="I471" s="37">
        <f t="array" ref="I471">INDEX([1]英雄界面!$I$4:$I$41,MATCH(A471,[1]英雄界面!$A$4:$A$41,0))</f>
        <v>15</v>
      </c>
      <c r="J471" s="37">
        <f t="shared" si="461"/>
        <v>3</v>
      </c>
      <c r="K471" s="37">
        <v>10328</v>
      </c>
      <c r="L471" s="37">
        <f t="array" ref="L471">INDEX([2]图纸掉落!$H$4:$H$38,MATCH(H471,[2]图纸掉落!$G$4:$G$38,0))</f>
        <v>23005</v>
      </c>
      <c r="M471" s="37">
        <f t="shared" ref="M471" si="468">M453</f>
        <v>50</v>
      </c>
      <c r="N471" s="37">
        <f t="shared" ref="N471:N534" si="469">N453</f>
        <v>112</v>
      </c>
      <c r="O471" s="47">
        <f>INDEX([1]英雄界面!$J$4:$J$41,MATCH(A471,[1]英雄界面!$A$4:$A$41,0))/2</f>
        <v>1.25</v>
      </c>
      <c r="P471" s="37">
        <f t="shared" ref="P471:P534" si="470">P453</f>
        <v>1</v>
      </c>
      <c r="Q471" s="37">
        <f>INT(INDEX([1]等级属性!B$4:B$203,MATCH($AC471,[1]等级属性!$A$4:$A$203,0))*V471/10000)</f>
        <v>1706</v>
      </c>
      <c r="R471" s="37">
        <f>INT(INDEX([1]等级属性!C$4:C$203,MATCH($AC471,[1]等级属性!$A$4:$A$203,0))*W471/10000)</f>
        <v>0</v>
      </c>
      <c r="S471" s="37">
        <f>INT(INDEX([1]等级属性!D$4:D$203,MATCH($AC471,[1]等级属性!$A$4:$A$203,0))*X471/10000)</f>
        <v>2416</v>
      </c>
      <c r="T471" s="37">
        <f>INT(INDEX([1]等级属性!E$4:E$203,MATCH($AC471,[1]等级属性!$A$4:$A$203,0))*Y471/10000)</f>
        <v>842</v>
      </c>
      <c r="U471" s="37"/>
      <c r="V471" s="37">
        <f t="array" ref="V471">INDEX(单位特点规划!D$2:D$37,MATCH($A471,单位特点规划!$A$2:$A$37,0))</f>
        <v>12500</v>
      </c>
      <c r="W471" s="37">
        <f t="array" ref="W471">INDEX(单位特点规划!E$2:E$37,MATCH($A471,单位特点规划!$A$2:$A$37,0))</f>
        <v>0</v>
      </c>
      <c r="X471" s="37">
        <f t="array" ref="X471">INDEX(单位特点规划!F$2:F$37,MATCH($A471,单位特点规划!$A$2:$A$37,0))</f>
        <v>5900</v>
      </c>
      <c r="Y471" s="37">
        <f t="array" ref="Y471">INDEX(单位特点规划!G$2:G$37,MATCH($A471,单位特点规划!$A$2:$A$37,0))</f>
        <v>8900</v>
      </c>
      <c r="Z471" s="37"/>
      <c r="AA471" s="37">
        <f t="shared" si="465"/>
        <v>0.45558086560364502</v>
      </c>
      <c r="AB471" s="37">
        <f>INT(INDEX([3]进阶属性!$C$2:$C$19,MATCH(B471,[3]进阶属性!$A$2:$A$19,0))/2*AH471)</f>
        <v>25671</v>
      </c>
      <c r="AC471" s="37">
        <f t="shared" ref="AC471:AC534" si="471">AC453</f>
        <v>100</v>
      </c>
      <c r="AD471" s="37">
        <f>INT((INDEX([3]标准单位!$J$2:$J$201,MATCH($AC471,[3]标准单位!$A$2:$A$201,0))*AE471)/(1-AE471))</f>
        <v>0</v>
      </c>
      <c r="AE471" s="37">
        <f t="shared" si="464"/>
        <v>0</v>
      </c>
      <c r="AF471" s="83">
        <f>AG471/AG$21</f>
        <v>0.82313640739253202</v>
      </c>
      <c r="AG471" s="37">
        <f t="shared" si="457"/>
        <v>1434.6444444444401</v>
      </c>
      <c r="AH471" s="37">
        <f t="array" ref="AH471">INDEX([4]Sheet1!H$2:H$36,MATCH($H471,[4]Sheet1!$A$2:$A$36,0))</f>
        <v>2</v>
      </c>
      <c r="AI471">
        <f>INDEX([4]Sheet1!T$2:T$36,MATCH($H471,[4]Sheet1!$A$2:$A$36,0))</f>
        <v>0</v>
      </c>
      <c r="AJ471">
        <f>INDEX([4]Sheet1!U$2:U$36,MATCH($H471,[4]Sheet1!$A$2:$A$36,0))</f>
        <v>0.9</v>
      </c>
      <c r="AK471">
        <f>INDEX([4]Sheet1!V$2:V$36,MATCH($H471,[4]Sheet1!$A$2:$A$36,0))</f>
        <v>0</v>
      </c>
      <c r="AL471">
        <f>INDEX([4]Sheet1!W$2:W$36,MATCH($H471,[4]Sheet1!$A$2:$A$36,0))</f>
        <v>222.222222222222</v>
      </c>
      <c r="AM471" s="2">
        <f>INDEX([4]Sheet1!N$2:N$36,MATCH($H471,[4]Sheet1!$A$2:$A$36,0))</f>
        <v>900</v>
      </c>
      <c r="AN471" s="2" t="str">
        <f>INDEX([4]Sheet1!O$2:O$36,MATCH($H471,[4]Sheet1!$A$2:$A$36,0))</f>
        <v/>
      </c>
    </row>
    <row r="472" spans="1:40" ht="14.25">
      <c r="A472" s="67">
        <v>3006</v>
      </c>
      <c r="B472" s="73">
        <v>1</v>
      </c>
      <c r="C472" s="78" t="str">
        <f t="shared" si="448"/>
        <v>{10311,1},{23006,2}</v>
      </c>
      <c r="D472" s="78">
        <v>1000</v>
      </c>
      <c r="E472" s="79">
        <v>12</v>
      </c>
      <c r="F472" s="78" t="str">
        <f t="shared" si="449"/>
        <v>{1,766},{2,145},{6,115}</v>
      </c>
      <c r="G472" s="78">
        <f t="shared" si="462"/>
        <v>1</v>
      </c>
      <c r="H472" s="67" t="s">
        <v>375</v>
      </c>
      <c r="I472" s="37">
        <f t="array" ref="I472">INDEX([1]英雄界面!$I$4:$I$41,MATCH(A472,[1]英雄界面!$A$4:$A$41,0))</f>
        <v>1</v>
      </c>
      <c r="J472" s="37">
        <f t="shared" ref="J472:J481" si="472">3</f>
        <v>3</v>
      </c>
      <c r="K472" s="37">
        <v>10311</v>
      </c>
      <c r="L472" s="37">
        <f t="array" ref="L472">INDEX([2]图纸掉落!$H$4:$H$38,MATCH(H472,[2]图纸掉落!$G$4:$G$38,0))</f>
        <v>23006</v>
      </c>
      <c r="M472" s="37">
        <f t="shared" ref="M472:M491" si="473">M454</f>
        <v>1</v>
      </c>
      <c r="N472" s="37">
        <f t="shared" si="469"/>
        <v>2</v>
      </c>
      <c r="O472" s="47">
        <f>INDEX([1]英雄界面!$J$4:$J$41,MATCH(A472,[1]英雄界面!$A$4:$A$41,0))/2</f>
        <v>1</v>
      </c>
      <c r="P472" s="37">
        <f t="shared" si="470"/>
        <v>1.6</v>
      </c>
      <c r="Q472" s="37">
        <f>INT(INDEX([1]等级属性!B$4:B$203,MATCH($AC472,[1]等级属性!$A$4:$A$203,0))*V472/10000)</f>
        <v>91</v>
      </c>
      <c r="R472" s="37">
        <f>INT(INDEX([1]等级属性!C$4:C$203,MATCH($AC472,[1]等级属性!$A$4:$A$203,0))*W472/10000)</f>
        <v>0</v>
      </c>
      <c r="S472" s="37">
        <f>INT(INDEX([1]等级属性!D$4:D$203,MATCH($AC472,[1]等级属性!$A$4:$A$203,0))*X472/10000)</f>
        <v>479</v>
      </c>
      <c r="T472" s="37">
        <f>INT(INDEX([1]等级属性!E$4:E$203,MATCH($AC472,[1]等级属性!$A$4:$A$203,0))*Y472/10000)</f>
        <v>72</v>
      </c>
      <c r="U472" s="37"/>
      <c r="V472" s="37">
        <f t="array" ref="V472">INDEX(单位特点规划!D$2:D$37,MATCH($A472,单位特点规划!$A$2:$A$37,0))</f>
        <v>7000</v>
      </c>
      <c r="W472" s="37">
        <f t="array" ref="W472">INDEX(单位特点规划!E$2:E$37,MATCH($A472,单位特点规划!$A$2:$A$37,0))</f>
        <v>0</v>
      </c>
      <c r="X472" s="37">
        <f t="array" ref="X472">INDEX(单位特点规划!F$2:F$37,MATCH($A472,单位特点规划!$A$2:$A$37,0))</f>
        <v>12300</v>
      </c>
      <c r="Y472" s="37">
        <f t="array" ref="Y472">INDEX(单位特点规划!G$2:G$37,MATCH($A472,单位特点规划!$A$2:$A$37,0))</f>
        <v>8100</v>
      </c>
      <c r="Z472" s="37"/>
      <c r="AA472" s="37">
        <f>1/0.44</f>
        <v>2.2727272727272698</v>
      </c>
      <c r="AB472" s="37">
        <f>INT(INDEX([3]进阶属性!$C$2:$C$19,MATCH(B472,[3]进阶属性!$A$2:$A$19,0))/2*AH472)</f>
        <v>300</v>
      </c>
      <c r="AC472" s="37">
        <f t="shared" si="471"/>
        <v>10</v>
      </c>
      <c r="AD472" s="37">
        <f>INT((INDEX([3]标准单位!$J$2:$J$201,MATCH($AC472,[3]标准单位!$A$2:$A$201,0))*AE472)/(1-AE472))</f>
        <v>0</v>
      </c>
      <c r="AE472" s="37">
        <f t="shared" si="464"/>
        <v>0</v>
      </c>
      <c r="AF472" s="83">
        <f>AG472/AG$4</f>
        <v>0.73607758193061901</v>
      </c>
      <c r="AG472" s="37">
        <f t="shared" si="457"/>
        <v>105.991666666667</v>
      </c>
      <c r="AH472" s="37">
        <f t="array" ref="AH472">INDEX([4]Sheet1!H$2:H$36,MATCH($H472,[4]Sheet1!$A$2:$A$36,0))</f>
        <v>2</v>
      </c>
      <c r="AI472">
        <f>INDEX([4]Sheet1!T$2:T$36,MATCH($H472,[4]Sheet1!$A$2:$A$36,0))</f>
        <v>0</v>
      </c>
      <c r="AJ472">
        <f>INDEX([4]Sheet1!U$2:U$36,MATCH($H472,[4]Sheet1!$A$2:$A$36,0))</f>
        <v>12</v>
      </c>
      <c r="AK472">
        <f>INDEX([4]Sheet1!V$2:V$36,MATCH($H472,[4]Sheet1!$A$2:$A$36,0))</f>
        <v>0</v>
      </c>
      <c r="AL472">
        <f>INDEX([4]Sheet1!W$2:W$36,MATCH($H472,[4]Sheet1!$A$2:$A$36,0))</f>
        <v>14.5833333333333</v>
      </c>
      <c r="AM472" s="2">
        <f>INDEX([4]Sheet1!N$2:N$36,MATCH($H472,[4]Sheet1!$A$2:$A$36,0))</f>
        <v>2400</v>
      </c>
      <c r="AN472" s="2" t="str">
        <f>INDEX([4]Sheet1!O$2:O$36,MATCH($H472,[4]Sheet1!$A$2:$A$36,0))</f>
        <v/>
      </c>
    </row>
    <row r="473" spans="1:40" ht="14.25">
      <c r="A473" s="67">
        <v>3006</v>
      </c>
      <c r="B473" s="73">
        <v>2</v>
      </c>
      <c r="C473" s="78" t="str">
        <f t="shared" si="448"/>
        <v>{10312,5},{23006,5}</v>
      </c>
      <c r="D473" s="78">
        <v>5000</v>
      </c>
      <c r="E473" s="79">
        <v>17</v>
      </c>
      <c r="F473" s="78" t="str">
        <f t="shared" si="449"/>
        <v>{1,934},{2,177},{6,139}</v>
      </c>
      <c r="G473" s="78">
        <f t="shared" si="462"/>
        <v>1</v>
      </c>
      <c r="H473" s="67" t="s">
        <v>375</v>
      </c>
      <c r="I473" s="37">
        <f t="array" ref="I473">INDEX([1]英雄界面!$I$4:$I$41,MATCH(A473,[1]英雄界面!$A$4:$A$41,0))</f>
        <v>1</v>
      </c>
      <c r="J473" s="37">
        <f t="shared" si="472"/>
        <v>3</v>
      </c>
      <c r="K473" s="37">
        <v>10312</v>
      </c>
      <c r="L473" s="37">
        <f t="array" ref="L473">INDEX([2]图纸掉落!$H$4:$H$38,MATCH(H473,[2]图纸掉落!$G$4:$G$38,0))</f>
        <v>23006</v>
      </c>
      <c r="M473" s="37">
        <f t="shared" si="473"/>
        <v>5</v>
      </c>
      <c r="N473" s="37">
        <f t="shared" si="469"/>
        <v>5</v>
      </c>
      <c r="O473" s="47">
        <f>INDEX([1]英雄界面!$J$4:$J$41,MATCH(A473,[1]英雄界面!$A$4:$A$41,0))/2</f>
        <v>1</v>
      </c>
      <c r="P473" s="37">
        <f t="shared" si="470"/>
        <v>1.5</v>
      </c>
      <c r="Q473" s="37">
        <f>INT(INDEX([1]等级属性!B$4:B$203,MATCH($AC473,[1]等级属性!$A$4:$A$203,0))*V473/10000)</f>
        <v>118</v>
      </c>
      <c r="R473" s="37">
        <f>INT(INDEX([1]等级属性!C$4:C$203,MATCH($AC473,[1]等级属性!$A$4:$A$203,0))*W473/10000)</f>
        <v>0</v>
      </c>
      <c r="S473" s="37">
        <f>INT(INDEX([1]等级属性!D$4:D$203,MATCH($AC473,[1]等级属性!$A$4:$A$203,0))*X473/10000)</f>
        <v>623</v>
      </c>
      <c r="T473" s="37">
        <f>INT(INDEX([1]等级属性!E$4:E$203,MATCH($AC473,[1]等级属性!$A$4:$A$203,0))*Y473/10000)</f>
        <v>93</v>
      </c>
      <c r="U473" s="37"/>
      <c r="V473" s="37">
        <f t="array" ref="V473">INDEX(单位特点规划!D$2:D$37,MATCH($A473,单位特点规划!$A$2:$A$37,0))</f>
        <v>7000</v>
      </c>
      <c r="W473" s="37">
        <f t="array" ref="W473">INDEX(单位特点规划!E$2:E$37,MATCH($A473,单位特点规划!$A$2:$A$37,0))</f>
        <v>0</v>
      </c>
      <c r="X473" s="37">
        <f t="array" ref="X473">INDEX(单位特点规划!F$2:F$37,MATCH($A473,单位特点规划!$A$2:$A$37,0))</f>
        <v>12300</v>
      </c>
      <c r="Y473" s="37">
        <f t="array" ref="Y473">INDEX(单位特点规划!G$2:G$37,MATCH($A473,单位特点规划!$A$2:$A$37,0))</f>
        <v>8100</v>
      </c>
      <c r="Z473" s="37"/>
      <c r="AA473" s="37">
        <f t="shared" ref="AA473" si="474">1/0.44</f>
        <v>2.2727272727272698</v>
      </c>
      <c r="AB473" s="37">
        <f>INT(INDEX([3]进阶属性!$C$2:$C$19,MATCH(B473,[3]进阶属性!$A$2:$A$19,0))/2*AH473)</f>
        <v>390</v>
      </c>
      <c r="AC473" s="37">
        <f t="shared" si="471"/>
        <v>20</v>
      </c>
      <c r="AD473" s="37">
        <f>INT((INDEX([3]标准单位!$J$2:$J$201,MATCH($AC473,[3]标准单位!$A$2:$A$201,0))*AE473)/(1-AE473))</f>
        <v>0</v>
      </c>
      <c r="AE473" s="37">
        <f t="shared" si="464"/>
        <v>0</v>
      </c>
      <c r="AF473" s="83">
        <f>AG473/AG$5</f>
        <v>0.735534983087057</v>
      </c>
      <c r="AG473" s="37">
        <f t="shared" si="457"/>
        <v>137.71666666666701</v>
      </c>
      <c r="AH473" s="37">
        <f t="array" ref="AH473">INDEX([4]Sheet1!H$2:H$36,MATCH($H473,[4]Sheet1!$A$2:$A$36,0))</f>
        <v>2</v>
      </c>
      <c r="AI473">
        <f>INDEX([4]Sheet1!T$2:T$36,MATCH($H473,[4]Sheet1!$A$2:$A$36,0))</f>
        <v>0</v>
      </c>
      <c r="AJ473">
        <f>INDEX([4]Sheet1!U$2:U$36,MATCH($H473,[4]Sheet1!$A$2:$A$36,0))</f>
        <v>12</v>
      </c>
      <c r="AK473">
        <f>INDEX([4]Sheet1!V$2:V$36,MATCH($H473,[4]Sheet1!$A$2:$A$36,0))</f>
        <v>0</v>
      </c>
      <c r="AL473">
        <f>INDEX([4]Sheet1!W$2:W$36,MATCH($H473,[4]Sheet1!$A$2:$A$36,0))</f>
        <v>14.5833333333333</v>
      </c>
      <c r="AM473" s="2">
        <f>INDEX([4]Sheet1!N$2:N$36,MATCH($H473,[4]Sheet1!$A$2:$A$36,0))</f>
        <v>2400</v>
      </c>
      <c r="AN473" s="2" t="str">
        <f>INDEX([4]Sheet1!O$2:O$36,MATCH($H473,[4]Sheet1!$A$2:$A$36,0))</f>
        <v/>
      </c>
    </row>
    <row r="474" spans="1:40" ht="14.25">
      <c r="A474" s="67">
        <v>3006</v>
      </c>
      <c r="B474" s="73">
        <v>3</v>
      </c>
      <c r="C474" s="78" t="str">
        <f t="shared" si="448"/>
        <v>{10313,7},{23006,8}</v>
      </c>
      <c r="D474" s="78">
        <v>10000</v>
      </c>
      <c r="E474" s="79">
        <v>26</v>
      </c>
      <c r="F474" s="78" t="str">
        <f t="shared" si="449"/>
        <v>{1,1131},{2,214},{6,172}</v>
      </c>
      <c r="G474" s="78">
        <f t="shared" si="462"/>
        <v>1</v>
      </c>
      <c r="H474" s="67" t="s">
        <v>375</v>
      </c>
      <c r="I474" s="37">
        <f t="array" ref="I474">INDEX([1]英雄界面!$I$4:$I$41,MATCH(A474,[1]英雄界面!$A$4:$A$41,0))</f>
        <v>1</v>
      </c>
      <c r="J474" s="37">
        <f t="shared" si="472"/>
        <v>3</v>
      </c>
      <c r="K474" s="37">
        <v>10313</v>
      </c>
      <c r="L474" s="37">
        <f t="array" ref="L474">INDEX([2]图纸掉落!$H$4:$H$38,MATCH(H474,[2]图纸掉落!$G$4:$G$38,0))</f>
        <v>23006</v>
      </c>
      <c r="M474" s="37">
        <f t="shared" si="473"/>
        <v>7</v>
      </c>
      <c r="N474" s="37">
        <f t="shared" si="469"/>
        <v>8</v>
      </c>
      <c r="O474" s="47">
        <f>INDEX([1]英雄界面!$J$4:$J$41,MATCH(A474,[1]英雄界面!$A$4:$A$41,0))/2</f>
        <v>1</v>
      </c>
      <c r="P474" s="37">
        <f t="shared" si="470"/>
        <v>1.4</v>
      </c>
      <c r="Q474" s="37">
        <f>INT(INDEX([1]等级属性!B$4:B$203,MATCH($AC474,[1]等级属性!$A$4:$A$203,0))*V474/10000)</f>
        <v>153</v>
      </c>
      <c r="R474" s="37">
        <f>INT(INDEX([1]等级属性!C$4:C$203,MATCH($AC474,[1]等级属性!$A$4:$A$203,0))*W474/10000)</f>
        <v>0</v>
      </c>
      <c r="S474" s="37">
        <f>INT(INDEX([1]等级属性!D$4:D$203,MATCH($AC474,[1]等级属性!$A$4:$A$203,0))*X474/10000)</f>
        <v>808</v>
      </c>
      <c r="T474" s="37">
        <f>INT(INDEX([1]等级属性!E$4:E$203,MATCH($AC474,[1]等级属性!$A$4:$A$203,0))*Y474/10000)</f>
        <v>123</v>
      </c>
      <c r="U474" s="37"/>
      <c r="V474" s="37">
        <f t="array" ref="V474">INDEX(单位特点规划!D$2:D$37,MATCH($A474,单位特点规划!$A$2:$A$37,0))</f>
        <v>7000</v>
      </c>
      <c r="W474" s="37">
        <f t="array" ref="W474">INDEX(单位特点规划!E$2:E$37,MATCH($A474,单位特点规划!$A$2:$A$37,0))</f>
        <v>0</v>
      </c>
      <c r="X474" s="37">
        <f t="array" ref="X474">INDEX(单位特点规划!F$2:F$37,MATCH($A474,单位特点规划!$A$2:$A$37,0))</f>
        <v>12300</v>
      </c>
      <c r="Y474" s="37">
        <f t="array" ref="Y474">INDEX(单位特点规划!G$2:G$37,MATCH($A474,单位特点规划!$A$2:$A$37,0))</f>
        <v>8100</v>
      </c>
      <c r="Z474" s="37"/>
      <c r="AA474" s="37">
        <f t="shared" ref="AA474" si="475">1/0.44</f>
        <v>2.2727272727272698</v>
      </c>
      <c r="AB474" s="37">
        <f>INT(INDEX([3]进阶属性!$C$2:$C$19,MATCH(B474,[3]进阶属性!$A$2:$A$19,0))/2*AH474)</f>
        <v>507</v>
      </c>
      <c r="AC474" s="37">
        <f t="shared" si="471"/>
        <v>30</v>
      </c>
      <c r="AD474" s="37">
        <f>INT((INDEX([3]标准单位!$J$2:$J$201,MATCH($AC474,[3]标准单位!$A$2:$A$201,0))*AE474)/(1-AE474))</f>
        <v>0</v>
      </c>
      <c r="AE474" s="37">
        <f t="shared" si="464"/>
        <v>0</v>
      </c>
      <c r="AF474" s="83">
        <f>AG474/AG$6</f>
        <v>0.73552711462760201</v>
      </c>
      <c r="AG474" s="37">
        <f t="shared" si="457"/>
        <v>178.84166666666701</v>
      </c>
      <c r="AH474" s="37">
        <f t="array" ref="AH474">INDEX([4]Sheet1!H$2:H$36,MATCH($H474,[4]Sheet1!$A$2:$A$36,0))</f>
        <v>2</v>
      </c>
      <c r="AI474">
        <f>INDEX([4]Sheet1!T$2:T$36,MATCH($H474,[4]Sheet1!$A$2:$A$36,0))</f>
        <v>0</v>
      </c>
      <c r="AJ474">
        <f>INDEX([4]Sheet1!U$2:U$36,MATCH($H474,[4]Sheet1!$A$2:$A$36,0))</f>
        <v>12</v>
      </c>
      <c r="AK474">
        <f>INDEX([4]Sheet1!V$2:V$36,MATCH($H474,[4]Sheet1!$A$2:$A$36,0))</f>
        <v>0</v>
      </c>
      <c r="AL474">
        <f>INDEX([4]Sheet1!W$2:W$36,MATCH($H474,[4]Sheet1!$A$2:$A$36,0))</f>
        <v>14.5833333333333</v>
      </c>
      <c r="AM474" s="2">
        <f>INDEX([4]Sheet1!N$2:N$36,MATCH($H474,[4]Sheet1!$A$2:$A$36,0))</f>
        <v>2400</v>
      </c>
      <c r="AN474" s="2" t="str">
        <f>INDEX([4]Sheet1!O$2:O$36,MATCH($H474,[4]Sheet1!$A$2:$A$36,0))</f>
        <v/>
      </c>
    </row>
    <row r="475" spans="1:40" ht="14.25">
      <c r="A475" s="67">
        <v>3006</v>
      </c>
      <c r="B475" s="73">
        <v>4</v>
      </c>
      <c r="C475" s="78" t="str">
        <f t="shared" si="448"/>
        <v>{10314,10},{23006,12}</v>
      </c>
      <c r="D475" s="78">
        <v>80000</v>
      </c>
      <c r="E475" s="79">
        <v>32</v>
      </c>
      <c r="F475" s="78" t="str">
        <f t="shared" si="449"/>
        <v>{1,1203},{2,227},{6,180}</v>
      </c>
      <c r="G475" s="78">
        <f t="shared" ref="G475:G484" si="476">1</f>
        <v>1</v>
      </c>
      <c r="H475" s="67" t="s">
        <v>375</v>
      </c>
      <c r="I475" s="37">
        <f t="array" ref="I475">INDEX([1]英雄界面!$I$4:$I$41,MATCH(A475,[1]英雄界面!$A$4:$A$41,0))</f>
        <v>1</v>
      </c>
      <c r="J475" s="37">
        <f t="shared" si="472"/>
        <v>3</v>
      </c>
      <c r="K475" s="37">
        <v>10314</v>
      </c>
      <c r="L475" s="37">
        <f t="array" ref="L475">INDEX([2]图纸掉落!$H$4:$H$38,MATCH(H475,[2]图纸掉落!$G$4:$G$38,0))</f>
        <v>23006</v>
      </c>
      <c r="M475" s="37">
        <f t="shared" si="473"/>
        <v>10</v>
      </c>
      <c r="N475" s="37">
        <f t="shared" si="469"/>
        <v>12</v>
      </c>
      <c r="O475" s="47">
        <f>INDEX([1]英雄界面!$J$4:$J$41,MATCH(A475,[1]英雄界面!$A$4:$A$41,0))/2</f>
        <v>1</v>
      </c>
      <c r="P475" s="37">
        <f t="shared" si="470"/>
        <v>1.3</v>
      </c>
      <c r="Q475" s="37">
        <f>INT(INDEX([1]等级属性!B$4:B$203,MATCH($AC475,[1]等级属性!$A$4:$A$203,0))*V475/10000)</f>
        <v>175</v>
      </c>
      <c r="R475" s="37">
        <f>INT(INDEX([1]等级属性!C$4:C$203,MATCH($AC475,[1]等级属性!$A$4:$A$203,0))*W475/10000)</f>
        <v>0</v>
      </c>
      <c r="S475" s="37">
        <f>INT(INDEX([1]等级属性!D$4:D$203,MATCH($AC475,[1]等级属性!$A$4:$A$203,0))*X475/10000)</f>
        <v>926</v>
      </c>
      <c r="T475" s="37">
        <f>INT(INDEX([1]等级属性!E$4:E$203,MATCH($AC475,[1]等级属性!$A$4:$A$203,0))*Y475/10000)</f>
        <v>139</v>
      </c>
      <c r="U475" s="37"/>
      <c r="V475" s="37">
        <f t="array" ref="V475">INDEX(单位特点规划!D$2:D$37,MATCH($A475,单位特点规划!$A$2:$A$37,0))</f>
        <v>7000</v>
      </c>
      <c r="W475" s="37">
        <f t="array" ref="W475">INDEX(单位特点规划!E$2:E$37,MATCH($A475,单位特点规划!$A$2:$A$37,0))</f>
        <v>0</v>
      </c>
      <c r="X475" s="37">
        <f t="array" ref="X475">INDEX(单位特点规划!F$2:F$37,MATCH($A475,单位特点规划!$A$2:$A$37,0))</f>
        <v>12300</v>
      </c>
      <c r="Y475" s="37">
        <f t="array" ref="Y475">INDEX(单位特点规划!G$2:G$37,MATCH($A475,单位特点规划!$A$2:$A$37,0))</f>
        <v>8100</v>
      </c>
      <c r="Z475" s="37"/>
      <c r="AA475" s="37">
        <f t="shared" ref="AA475" si="477">1/0.44</f>
        <v>2.2727272727272698</v>
      </c>
      <c r="AB475" s="37">
        <f>INT(INDEX([3]进阶属性!$C$2:$C$19,MATCH(B475,[3]进阶属性!$A$2:$A$19,0))/2*AH475)</f>
        <v>657</v>
      </c>
      <c r="AC475" s="37">
        <f t="shared" si="471"/>
        <v>35</v>
      </c>
      <c r="AD475" s="37">
        <f>INT((INDEX([3]标准单位!$J$2:$J$201,MATCH($AC475,[3]标准单位!$A$2:$A$201,0))*AE475)/(1-AE475))</f>
        <v>0</v>
      </c>
      <c r="AE475" s="37">
        <f t="shared" ref="AE475:AE484" si="478">0</f>
        <v>0</v>
      </c>
      <c r="AF475" s="83">
        <f>AG475/AG$7</f>
        <v>0.73544432658089298</v>
      </c>
      <c r="AG475" s="37">
        <f t="shared" si="457"/>
        <v>204.691666666667</v>
      </c>
      <c r="AH475" s="37">
        <f t="array" ref="AH475">INDEX([4]Sheet1!H$2:H$36,MATCH($H475,[4]Sheet1!$A$2:$A$36,0))</f>
        <v>2</v>
      </c>
      <c r="AI475">
        <f>INDEX([4]Sheet1!T$2:T$36,MATCH($H475,[4]Sheet1!$A$2:$A$36,0))</f>
        <v>0</v>
      </c>
      <c r="AJ475">
        <f>INDEX([4]Sheet1!U$2:U$36,MATCH($H475,[4]Sheet1!$A$2:$A$36,0))</f>
        <v>12</v>
      </c>
      <c r="AK475">
        <f>INDEX([4]Sheet1!V$2:V$36,MATCH($H475,[4]Sheet1!$A$2:$A$36,0))</f>
        <v>0</v>
      </c>
      <c r="AL475">
        <f>INDEX([4]Sheet1!W$2:W$36,MATCH($H475,[4]Sheet1!$A$2:$A$36,0))</f>
        <v>14.5833333333333</v>
      </c>
      <c r="AM475" s="2">
        <f>INDEX([4]Sheet1!N$2:N$36,MATCH($H475,[4]Sheet1!$A$2:$A$36,0))</f>
        <v>2400</v>
      </c>
      <c r="AN475" s="2" t="str">
        <f>INDEX([4]Sheet1!O$2:O$36,MATCH($H475,[4]Sheet1!$A$2:$A$36,0))</f>
        <v/>
      </c>
    </row>
    <row r="476" spans="1:40" ht="14.25">
      <c r="A476" s="67">
        <v>3006</v>
      </c>
      <c r="B476" s="73">
        <v>5</v>
      </c>
      <c r="C476" s="78" t="str">
        <f t="shared" si="448"/>
        <v>{10315,15},{23006,15}</v>
      </c>
      <c r="D476" s="78">
        <v>150000</v>
      </c>
      <c r="E476" s="79">
        <v>37</v>
      </c>
      <c r="F476" s="78" t="str">
        <f t="shared" si="449"/>
        <v>{1,1256},{2,237},{6,188}</v>
      </c>
      <c r="G476" s="78">
        <f t="shared" si="476"/>
        <v>1</v>
      </c>
      <c r="H476" s="67" t="s">
        <v>375</v>
      </c>
      <c r="I476" s="37">
        <f t="array" ref="I476">INDEX([1]英雄界面!$I$4:$I$41,MATCH(A476,[1]英雄界面!$A$4:$A$41,0))</f>
        <v>1</v>
      </c>
      <c r="J476" s="37">
        <f t="shared" si="472"/>
        <v>3</v>
      </c>
      <c r="K476" s="37">
        <v>10315</v>
      </c>
      <c r="L476" s="37">
        <f t="array" ref="L476">INDEX([2]图纸掉落!$H$4:$H$38,MATCH(H476,[2]图纸掉落!$G$4:$G$38,0))</f>
        <v>23006</v>
      </c>
      <c r="M476" s="37">
        <f t="shared" si="473"/>
        <v>15</v>
      </c>
      <c r="N476" s="37">
        <f t="shared" si="469"/>
        <v>15</v>
      </c>
      <c r="O476" s="47">
        <f>INDEX([1]英雄界面!$J$4:$J$41,MATCH(A476,[1]英雄界面!$A$4:$A$41,0))/2</f>
        <v>1</v>
      </c>
      <c r="P476" s="37">
        <f t="shared" si="470"/>
        <v>1.2</v>
      </c>
      <c r="Q476" s="37">
        <f>INT(INDEX([1]等级属性!B$4:B$203,MATCH($AC476,[1]等级属性!$A$4:$A$203,0))*V476/10000)</f>
        <v>198</v>
      </c>
      <c r="R476" s="37">
        <f>INT(INDEX([1]等级属性!C$4:C$203,MATCH($AC476,[1]等级属性!$A$4:$A$203,0))*W476/10000)</f>
        <v>0</v>
      </c>
      <c r="S476" s="37">
        <f>INT(INDEX([1]等级属性!D$4:D$203,MATCH($AC476,[1]等级属性!$A$4:$A$203,0))*X476/10000)</f>
        <v>1047</v>
      </c>
      <c r="T476" s="37">
        <f>INT(INDEX([1]等级属性!E$4:E$203,MATCH($AC476,[1]等级属性!$A$4:$A$203,0))*Y476/10000)</f>
        <v>157</v>
      </c>
      <c r="U476" s="37"/>
      <c r="V476" s="37">
        <f t="array" ref="V476">INDEX(单位特点规划!D$2:D$37,MATCH($A476,单位特点规划!$A$2:$A$37,0))</f>
        <v>7000</v>
      </c>
      <c r="W476" s="37">
        <f t="array" ref="W476">INDEX(单位特点规划!E$2:E$37,MATCH($A476,单位特点规划!$A$2:$A$37,0))</f>
        <v>0</v>
      </c>
      <c r="X476" s="37">
        <f t="array" ref="X476">INDEX(单位特点规划!F$2:F$37,MATCH($A476,单位特点规划!$A$2:$A$37,0))</f>
        <v>12300</v>
      </c>
      <c r="Y476" s="37">
        <f t="array" ref="Y476">INDEX(单位特点规划!G$2:G$37,MATCH($A476,单位特点规划!$A$2:$A$37,0))</f>
        <v>8100</v>
      </c>
      <c r="Z476" s="37"/>
      <c r="AA476" s="37">
        <f t="shared" ref="AA476" si="479">1/0.44</f>
        <v>2.2727272727272698</v>
      </c>
      <c r="AB476" s="37">
        <f>INT(INDEX([3]进阶属性!$C$2:$C$19,MATCH(B476,[3]进阶属性!$A$2:$A$19,0))/2*AH476)</f>
        <v>852</v>
      </c>
      <c r="AC476" s="37">
        <f t="shared" si="471"/>
        <v>40</v>
      </c>
      <c r="AD476" s="37">
        <f>INT((INDEX([3]标准单位!$J$2:$J$201,MATCH($AC476,[3]标准单位!$A$2:$A$201,0))*AE476)/(1-AE476))</f>
        <v>0</v>
      </c>
      <c r="AE476" s="37">
        <f t="shared" si="478"/>
        <v>0</v>
      </c>
      <c r="AF476" s="83">
        <f>AG476/AG$8</f>
        <v>0.734984122183578</v>
      </c>
      <c r="AG476" s="37">
        <f t="shared" si="457"/>
        <v>231.45</v>
      </c>
      <c r="AH476" s="37">
        <f t="array" ref="AH476">INDEX([4]Sheet1!H$2:H$36,MATCH($H476,[4]Sheet1!$A$2:$A$36,0))</f>
        <v>2</v>
      </c>
      <c r="AI476">
        <f>INDEX([4]Sheet1!T$2:T$36,MATCH($H476,[4]Sheet1!$A$2:$A$36,0))</f>
        <v>0</v>
      </c>
      <c r="AJ476">
        <f>INDEX([4]Sheet1!U$2:U$36,MATCH($H476,[4]Sheet1!$A$2:$A$36,0))</f>
        <v>12</v>
      </c>
      <c r="AK476">
        <f>INDEX([4]Sheet1!V$2:V$36,MATCH($H476,[4]Sheet1!$A$2:$A$36,0))</f>
        <v>0</v>
      </c>
      <c r="AL476">
        <f>INDEX([4]Sheet1!W$2:W$36,MATCH($H476,[4]Sheet1!$A$2:$A$36,0))</f>
        <v>14.5833333333333</v>
      </c>
      <c r="AM476" s="2">
        <f>INDEX([4]Sheet1!N$2:N$36,MATCH($H476,[4]Sheet1!$A$2:$A$36,0))</f>
        <v>2400</v>
      </c>
      <c r="AN476" s="2" t="str">
        <f>INDEX([4]Sheet1!O$2:O$36,MATCH($H476,[4]Sheet1!$A$2:$A$36,0))</f>
        <v/>
      </c>
    </row>
    <row r="477" spans="1:40" ht="14.25">
      <c r="A477" s="67">
        <v>3006</v>
      </c>
      <c r="B477" s="73">
        <v>6</v>
      </c>
      <c r="C477" s="78" t="str">
        <f t="shared" si="448"/>
        <v>{10316,20},{23006,16}</v>
      </c>
      <c r="D477" s="78">
        <v>250000</v>
      </c>
      <c r="E477" s="79">
        <v>42</v>
      </c>
      <c r="F477" s="78" t="str">
        <f t="shared" si="449"/>
        <v>{1,1322},{2,250},{6,200}</v>
      </c>
      <c r="G477" s="78">
        <f t="shared" si="476"/>
        <v>1</v>
      </c>
      <c r="H477" s="67" t="s">
        <v>375</v>
      </c>
      <c r="I477" s="37">
        <f t="array" ref="I477">INDEX([1]英雄界面!$I$4:$I$41,MATCH(A477,[1]英雄界面!$A$4:$A$41,0))</f>
        <v>1</v>
      </c>
      <c r="J477" s="37">
        <f t="shared" si="472"/>
        <v>3</v>
      </c>
      <c r="K477" s="37">
        <v>10316</v>
      </c>
      <c r="L477" s="37">
        <f t="array" ref="L477">INDEX([2]图纸掉落!$H$4:$H$38,MATCH(H477,[2]图纸掉落!$G$4:$G$38,0))</f>
        <v>23006</v>
      </c>
      <c r="M477" s="37">
        <f t="shared" si="473"/>
        <v>20</v>
      </c>
      <c r="N477" s="37">
        <f t="shared" si="469"/>
        <v>16</v>
      </c>
      <c r="O477" s="47">
        <f>INDEX([1]英雄界面!$J$4:$J$41,MATCH(A477,[1]英雄界面!$A$4:$A$41,0))/2</f>
        <v>1</v>
      </c>
      <c r="P477" s="37">
        <f t="shared" si="470"/>
        <v>1.1000000000000001</v>
      </c>
      <c r="Q477" s="37">
        <f>INT(INDEX([1]等级属性!B$4:B$203,MATCH($AC477,[1]等级属性!$A$4:$A$203,0))*V477/10000)</f>
        <v>228</v>
      </c>
      <c r="R477" s="37">
        <f>INT(INDEX([1]等级属性!C$4:C$203,MATCH($AC477,[1]等级属性!$A$4:$A$203,0))*W477/10000)</f>
        <v>0</v>
      </c>
      <c r="S477" s="37">
        <f>INT(INDEX([1]等级属性!D$4:D$203,MATCH($AC477,[1]等级属性!$A$4:$A$203,0))*X477/10000)</f>
        <v>1202</v>
      </c>
      <c r="T477" s="37">
        <f>INT(INDEX([1]等级属性!E$4:E$203,MATCH($AC477,[1]等级属性!$A$4:$A$203,0))*Y477/10000)</f>
        <v>182</v>
      </c>
      <c r="U477" s="37"/>
      <c r="V477" s="37">
        <f t="array" ref="V477">INDEX(单位特点规划!D$2:D$37,MATCH($A477,单位特点规划!$A$2:$A$37,0))</f>
        <v>7000</v>
      </c>
      <c r="W477" s="37">
        <f t="array" ref="W477">INDEX(单位特点规划!E$2:E$37,MATCH($A477,单位特点规划!$A$2:$A$37,0))</f>
        <v>0</v>
      </c>
      <c r="X477" s="37">
        <f t="array" ref="X477">INDEX(单位特点规划!F$2:F$37,MATCH($A477,单位特点规划!$A$2:$A$37,0))</f>
        <v>12300</v>
      </c>
      <c r="Y477" s="37">
        <f t="array" ref="Y477">INDEX(单位特点规划!G$2:G$37,MATCH($A477,单位特点规划!$A$2:$A$37,0))</f>
        <v>8100</v>
      </c>
      <c r="Z477" s="37"/>
      <c r="AA477" s="37">
        <f t="shared" ref="AA477:AA482" si="480">1/0.44</f>
        <v>2.2727272727272698</v>
      </c>
      <c r="AB477" s="37">
        <f>INT(INDEX([3]进阶属性!$C$2:$C$19,MATCH(B477,[3]进阶属性!$A$2:$A$19,0))/2*AH477)</f>
        <v>1107</v>
      </c>
      <c r="AC477" s="37">
        <f t="shared" si="471"/>
        <v>45</v>
      </c>
      <c r="AD477" s="37">
        <f>INT((INDEX([3]标准单位!$J$2:$J$201,MATCH($AC477,[3]标准单位!$A$2:$A$201,0))*AE477)/(1-AE477))</f>
        <v>0</v>
      </c>
      <c r="AE477" s="37">
        <f t="shared" si="478"/>
        <v>0</v>
      </c>
      <c r="AF477" s="83">
        <f>AG477/AG$9</f>
        <v>0.73522754191561601</v>
      </c>
      <c r="AG477" s="37">
        <f t="shared" si="457"/>
        <v>266.03333333333302</v>
      </c>
      <c r="AH477" s="37">
        <f t="array" ref="AH477">INDEX([4]Sheet1!H$2:H$36,MATCH($H477,[4]Sheet1!$A$2:$A$36,0))</f>
        <v>2</v>
      </c>
      <c r="AI477">
        <f>INDEX([4]Sheet1!T$2:T$36,MATCH($H477,[4]Sheet1!$A$2:$A$36,0))</f>
        <v>0</v>
      </c>
      <c r="AJ477">
        <f>INDEX([4]Sheet1!U$2:U$36,MATCH($H477,[4]Sheet1!$A$2:$A$36,0))</f>
        <v>12</v>
      </c>
      <c r="AK477">
        <f>INDEX([4]Sheet1!V$2:V$36,MATCH($H477,[4]Sheet1!$A$2:$A$36,0))</f>
        <v>0</v>
      </c>
      <c r="AL477">
        <f>INDEX([4]Sheet1!W$2:W$36,MATCH($H477,[4]Sheet1!$A$2:$A$36,0))</f>
        <v>14.5833333333333</v>
      </c>
      <c r="AM477" s="2">
        <f>INDEX([4]Sheet1!N$2:N$36,MATCH($H477,[4]Sheet1!$A$2:$A$36,0))</f>
        <v>2400</v>
      </c>
      <c r="AN477" s="2" t="str">
        <f>INDEX([4]Sheet1!O$2:O$36,MATCH($H477,[4]Sheet1!$A$2:$A$36,0))</f>
        <v/>
      </c>
    </row>
    <row r="478" spans="1:40" ht="14.25">
      <c r="A478" s="67">
        <v>3006</v>
      </c>
      <c r="B478" s="73">
        <v>7</v>
      </c>
      <c r="C478" s="78" t="str">
        <f t="shared" si="448"/>
        <v>{10317,22},{23006,26}</v>
      </c>
      <c r="D478" s="78">
        <v>300000</v>
      </c>
      <c r="E478" s="79">
        <v>47</v>
      </c>
      <c r="F478" s="78" t="str">
        <f t="shared" si="449"/>
        <v>{1,1361},{2,258},{6,207}</v>
      </c>
      <c r="G478" s="78">
        <f t="shared" si="476"/>
        <v>1</v>
      </c>
      <c r="H478" s="67" t="s">
        <v>375</v>
      </c>
      <c r="I478" s="37">
        <f t="array" ref="I478">INDEX([1]英雄界面!$I$4:$I$41,MATCH(A478,[1]英雄界面!$A$4:$A$41,0))</f>
        <v>1</v>
      </c>
      <c r="J478" s="37">
        <f t="shared" si="472"/>
        <v>3</v>
      </c>
      <c r="K478" s="37">
        <v>10317</v>
      </c>
      <c r="L478" s="37">
        <f t="array" ref="L478">INDEX([2]图纸掉落!$H$4:$H$38,MATCH(H478,[2]图纸掉落!$G$4:$G$38,0))</f>
        <v>23006</v>
      </c>
      <c r="M478" s="37">
        <f t="shared" si="473"/>
        <v>22</v>
      </c>
      <c r="N478" s="37">
        <f t="shared" si="469"/>
        <v>26</v>
      </c>
      <c r="O478" s="47">
        <f>INDEX([1]英雄界面!$J$4:$J$41,MATCH(A478,[1]英雄界面!$A$4:$A$41,0))/2</f>
        <v>1</v>
      </c>
      <c r="P478" s="37">
        <f t="shared" si="470"/>
        <v>1</v>
      </c>
      <c r="Q478" s="37">
        <f>INT(INDEX([1]等级属性!B$4:B$203,MATCH($AC478,[1]等级属性!$A$4:$A$203,0))*V478/10000)</f>
        <v>258</v>
      </c>
      <c r="R478" s="37">
        <f>INT(INDEX([1]等级属性!C$4:C$203,MATCH($AC478,[1]等级属性!$A$4:$A$203,0))*W478/10000)</f>
        <v>0</v>
      </c>
      <c r="S478" s="37">
        <f>INT(INDEX([1]等级属性!D$4:D$203,MATCH($AC478,[1]等级属性!$A$4:$A$203,0))*X478/10000)</f>
        <v>1361</v>
      </c>
      <c r="T478" s="37">
        <f>INT(INDEX([1]等级属性!E$4:E$203,MATCH($AC478,[1]等级属性!$A$4:$A$203,0))*Y478/10000)</f>
        <v>207</v>
      </c>
      <c r="U478" s="37"/>
      <c r="V478" s="37">
        <f t="array" ref="V478">INDEX(单位特点规划!D$2:D$37,MATCH($A478,单位特点规划!$A$2:$A$37,0))</f>
        <v>7000</v>
      </c>
      <c r="W478" s="37">
        <f t="array" ref="W478">INDEX(单位特点规划!E$2:E$37,MATCH($A478,单位特点规划!$A$2:$A$37,0))</f>
        <v>0</v>
      </c>
      <c r="X478" s="37">
        <f t="array" ref="X478">INDEX(单位特点规划!F$2:F$37,MATCH($A478,单位特点规划!$A$2:$A$37,0))</f>
        <v>12300</v>
      </c>
      <c r="Y478" s="37">
        <f t="array" ref="Y478">INDEX(单位特点规划!G$2:G$37,MATCH($A478,单位特点规划!$A$2:$A$37,0))</f>
        <v>8100</v>
      </c>
      <c r="Z478" s="37"/>
      <c r="AA478" s="37">
        <f t="shared" si="480"/>
        <v>2.2727272727272698</v>
      </c>
      <c r="AB478" s="37">
        <f>INT(INDEX([3]进阶属性!$C$2:$C$19,MATCH(B478,[3]进阶属性!$A$2:$A$19,0))/2*AH478)</f>
        <v>1437</v>
      </c>
      <c r="AC478" s="37">
        <f t="shared" si="471"/>
        <v>50</v>
      </c>
      <c r="AD478" s="37">
        <f>INT((INDEX([3]标准单位!$J$2:$J$201,MATCH($AC478,[3]标准单位!$A$2:$A$201,0))*AE478)/(1-AE478))</f>
        <v>0</v>
      </c>
      <c r="AE478" s="37">
        <f t="shared" si="478"/>
        <v>0</v>
      </c>
      <c r="AF478" s="83">
        <f>AG478/AG$10</f>
        <v>0.73545241084298096</v>
      </c>
      <c r="AG478" s="37">
        <f t="shared" si="457"/>
        <v>301.28333333333302</v>
      </c>
      <c r="AH478" s="37">
        <f t="array" ref="AH478">INDEX([4]Sheet1!H$2:H$36,MATCH($H478,[4]Sheet1!$A$2:$A$36,0))</f>
        <v>2</v>
      </c>
      <c r="AI478">
        <f>INDEX([4]Sheet1!T$2:T$36,MATCH($H478,[4]Sheet1!$A$2:$A$36,0))</f>
        <v>0</v>
      </c>
      <c r="AJ478">
        <f>INDEX([4]Sheet1!U$2:U$36,MATCH($H478,[4]Sheet1!$A$2:$A$36,0))</f>
        <v>12</v>
      </c>
      <c r="AK478">
        <f>INDEX([4]Sheet1!V$2:V$36,MATCH($H478,[4]Sheet1!$A$2:$A$36,0))</f>
        <v>0</v>
      </c>
      <c r="AL478">
        <f>INDEX([4]Sheet1!W$2:W$36,MATCH($H478,[4]Sheet1!$A$2:$A$36,0))</f>
        <v>14.5833333333333</v>
      </c>
      <c r="AM478" s="2">
        <f>INDEX([4]Sheet1!N$2:N$36,MATCH($H478,[4]Sheet1!$A$2:$A$36,0))</f>
        <v>2400</v>
      </c>
      <c r="AN478" s="2" t="str">
        <f>INDEX([4]Sheet1!O$2:O$36,MATCH($H478,[4]Sheet1!$A$2:$A$36,0))</f>
        <v/>
      </c>
    </row>
    <row r="479" spans="1:40" ht="14.25">
      <c r="A479" s="67">
        <v>3006</v>
      </c>
      <c r="B479" s="73">
        <v>8</v>
      </c>
      <c r="C479" s="78" t="str">
        <f t="shared" si="448"/>
        <v>{10318,25},{23006,29}</v>
      </c>
      <c r="D479" s="78">
        <v>350000</v>
      </c>
      <c r="E479" s="79">
        <v>52</v>
      </c>
      <c r="F479" s="78" t="str">
        <f t="shared" si="449"/>
        <v>{1,1564},{2,296},{6,237}</v>
      </c>
      <c r="G479" s="78">
        <f t="shared" si="476"/>
        <v>1</v>
      </c>
      <c r="H479" s="67" t="s">
        <v>375</v>
      </c>
      <c r="I479" s="37">
        <f t="array" ref="I479">INDEX([1]英雄界面!$I$4:$I$41,MATCH(A479,[1]英雄界面!$A$4:$A$41,0))</f>
        <v>1</v>
      </c>
      <c r="J479" s="37">
        <f t="shared" si="472"/>
        <v>3</v>
      </c>
      <c r="K479" s="37">
        <v>10318</v>
      </c>
      <c r="L479" s="37">
        <f t="array" ref="L479">INDEX([2]图纸掉落!$H$4:$H$38,MATCH(H479,[2]图纸掉落!$G$4:$G$38,0))</f>
        <v>23006</v>
      </c>
      <c r="M479" s="37">
        <f t="shared" si="473"/>
        <v>25</v>
      </c>
      <c r="N479" s="37">
        <f t="shared" si="469"/>
        <v>29</v>
      </c>
      <c r="O479" s="47">
        <f>INDEX([1]英雄界面!$J$4:$J$41,MATCH(A479,[1]英雄界面!$A$4:$A$41,0))/2</f>
        <v>1</v>
      </c>
      <c r="P479" s="37">
        <f t="shared" si="470"/>
        <v>1</v>
      </c>
      <c r="Q479" s="37">
        <f>INT(INDEX([1]等级属性!B$4:B$203,MATCH($AC479,[1]等级属性!$A$4:$A$203,0))*V479/10000)</f>
        <v>296</v>
      </c>
      <c r="R479" s="37">
        <f>INT(INDEX([1]等级属性!C$4:C$203,MATCH($AC479,[1]等级属性!$A$4:$A$203,0))*W479/10000)</f>
        <v>0</v>
      </c>
      <c r="S479" s="37">
        <f>INT(INDEX([1]等级属性!D$4:D$203,MATCH($AC479,[1]等级属性!$A$4:$A$203,0))*X479/10000)</f>
        <v>1564</v>
      </c>
      <c r="T479" s="37">
        <f>INT(INDEX([1]等级属性!E$4:E$203,MATCH($AC479,[1]等级属性!$A$4:$A$203,0))*Y479/10000)</f>
        <v>237</v>
      </c>
      <c r="U479" s="37"/>
      <c r="V479" s="37">
        <f t="array" ref="V479">INDEX(单位特点规划!D$2:D$37,MATCH($A479,单位特点规划!$A$2:$A$37,0))</f>
        <v>7000</v>
      </c>
      <c r="W479" s="37">
        <f t="array" ref="W479">INDEX(单位特点规划!E$2:E$37,MATCH($A479,单位特点规划!$A$2:$A$37,0))</f>
        <v>0</v>
      </c>
      <c r="X479" s="37">
        <f t="array" ref="X479">INDEX(单位特点规划!F$2:F$37,MATCH($A479,单位特点规划!$A$2:$A$37,0))</f>
        <v>12300</v>
      </c>
      <c r="Y479" s="37">
        <f t="array" ref="Y479">INDEX(单位特点规划!G$2:G$37,MATCH($A479,单位特点规划!$A$2:$A$37,0))</f>
        <v>8100</v>
      </c>
      <c r="Z479" s="37"/>
      <c r="AA479" s="37">
        <f t="shared" si="480"/>
        <v>2.2727272727272698</v>
      </c>
      <c r="AB479" s="37">
        <f>INT(INDEX([3]进阶属性!$C$2:$C$19,MATCH(B479,[3]进阶属性!$A$2:$A$19,0))/2*AH479)</f>
        <v>1866</v>
      </c>
      <c r="AC479" s="37">
        <f t="shared" si="471"/>
        <v>55</v>
      </c>
      <c r="AD479" s="37">
        <f>INT((INDEX([3]标准单位!$J$2:$J$201,MATCH($AC479,[3]标准单位!$A$2:$A$201,0))*AE479)/(1-AE479))</f>
        <v>0</v>
      </c>
      <c r="AE479" s="37">
        <f t="shared" si="478"/>
        <v>0</v>
      </c>
      <c r="AF479" s="83">
        <f>AG479/AG$11</f>
        <v>0.73510905191599596</v>
      </c>
      <c r="AG479" s="37">
        <f t="shared" si="457"/>
        <v>346.03333333333302</v>
      </c>
      <c r="AH479" s="37">
        <f t="array" ref="AH479">INDEX([4]Sheet1!H$2:H$36,MATCH($H479,[4]Sheet1!$A$2:$A$36,0))</f>
        <v>2</v>
      </c>
      <c r="AI479">
        <f>INDEX([4]Sheet1!T$2:T$36,MATCH($H479,[4]Sheet1!$A$2:$A$36,0))</f>
        <v>0</v>
      </c>
      <c r="AJ479">
        <f>INDEX([4]Sheet1!U$2:U$36,MATCH($H479,[4]Sheet1!$A$2:$A$36,0))</f>
        <v>12</v>
      </c>
      <c r="AK479">
        <f>INDEX([4]Sheet1!V$2:V$36,MATCH($H479,[4]Sheet1!$A$2:$A$36,0))</f>
        <v>0</v>
      </c>
      <c r="AL479">
        <f>INDEX([4]Sheet1!W$2:W$36,MATCH($H479,[4]Sheet1!$A$2:$A$36,0))</f>
        <v>14.5833333333333</v>
      </c>
      <c r="AM479" s="2">
        <f>INDEX([4]Sheet1!N$2:N$36,MATCH($H479,[4]Sheet1!$A$2:$A$36,0))</f>
        <v>2400</v>
      </c>
      <c r="AN479" s="2" t="str">
        <f>INDEX([4]Sheet1!O$2:O$36,MATCH($H479,[4]Sheet1!$A$2:$A$36,0))</f>
        <v/>
      </c>
    </row>
    <row r="480" spans="1:40" ht="14.25">
      <c r="A480" s="67">
        <v>3006</v>
      </c>
      <c r="B480" s="73">
        <v>9</v>
      </c>
      <c r="C480" s="78" t="str">
        <f t="shared" si="448"/>
        <v>{10319,27},{23006,30}</v>
      </c>
      <c r="D480" s="78">
        <v>400000</v>
      </c>
      <c r="E480" s="79">
        <v>57</v>
      </c>
      <c r="F480" s="78" t="str">
        <f t="shared" si="449"/>
        <v>{1,1767},{2,335},{6,268}</v>
      </c>
      <c r="G480" s="78">
        <f t="shared" si="476"/>
        <v>1</v>
      </c>
      <c r="H480" s="67" t="s">
        <v>375</v>
      </c>
      <c r="I480" s="37">
        <f t="array" ref="I480">INDEX([1]英雄界面!$I$4:$I$41,MATCH(A480,[1]英雄界面!$A$4:$A$41,0))</f>
        <v>1</v>
      </c>
      <c r="J480" s="37">
        <f t="shared" si="472"/>
        <v>3</v>
      </c>
      <c r="K480" s="37">
        <v>10319</v>
      </c>
      <c r="L480" s="37">
        <f t="array" ref="L480">INDEX([2]图纸掉落!$H$4:$H$38,MATCH(H480,[2]图纸掉落!$G$4:$G$38,0))</f>
        <v>23006</v>
      </c>
      <c r="M480" s="37">
        <f t="shared" si="473"/>
        <v>27</v>
      </c>
      <c r="N480" s="37">
        <f t="shared" si="469"/>
        <v>30</v>
      </c>
      <c r="O480" s="47">
        <f>INDEX([1]英雄界面!$J$4:$J$41,MATCH(A480,[1]英雄界面!$A$4:$A$41,0))/2</f>
        <v>1</v>
      </c>
      <c r="P480" s="37">
        <f t="shared" si="470"/>
        <v>1</v>
      </c>
      <c r="Q480" s="37">
        <f>INT(INDEX([1]等级属性!B$4:B$203,MATCH($AC480,[1]等级属性!$A$4:$A$203,0))*V480/10000)</f>
        <v>335</v>
      </c>
      <c r="R480" s="37">
        <f>INT(INDEX([1]等级属性!C$4:C$203,MATCH($AC480,[1]等级属性!$A$4:$A$203,0))*W480/10000)</f>
        <v>0</v>
      </c>
      <c r="S480" s="37">
        <f>INT(INDEX([1]等级属性!D$4:D$203,MATCH($AC480,[1]等级属性!$A$4:$A$203,0))*X480/10000)</f>
        <v>1767</v>
      </c>
      <c r="T480" s="37">
        <f>INT(INDEX([1]等级属性!E$4:E$203,MATCH($AC480,[1]等级属性!$A$4:$A$203,0))*Y480/10000)</f>
        <v>268</v>
      </c>
      <c r="U480" s="37"/>
      <c r="V480" s="37">
        <f t="array" ref="V480">INDEX(单位特点规划!D$2:D$37,MATCH($A480,单位特点规划!$A$2:$A$37,0))</f>
        <v>7000</v>
      </c>
      <c r="W480" s="37">
        <f t="array" ref="W480">INDEX(单位特点规划!E$2:E$37,MATCH($A480,单位特点规划!$A$2:$A$37,0))</f>
        <v>0</v>
      </c>
      <c r="X480" s="37">
        <f t="array" ref="X480">INDEX(单位特点规划!F$2:F$37,MATCH($A480,单位特点规划!$A$2:$A$37,0))</f>
        <v>12300</v>
      </c>
      <c r="Y480" s="37">
        <f t="array" ref="Y480">INDEX(单位特点规划!G$2:G$37,MATCH($A480,单位特点规划!$A$2:$A$37,0))</f>
        <v>8100</v>
      </c>
      <c r="Z480" s="37"/>
      <c r="AA480" s="37">
        <f t="shared" si="480"/>
        <v>2.2727272727272698</v>
      </c>
      <c r="AB480" s="37">
        <f>INT(INDEX([3]进阶属性!$C$2:$C$19,MATCH(B480,[3]进阶属性!$A$2:$A$19,0))/2*AH480)</f>
        <v>2424</v>
      </c>
      <c r="AC480" s="37">
        <f t="shared" si="471"/>
        <v>60</v>
      </c>
      <c r="AD480" s="37">
        <f>INT((INDEX([3]标准单位!$J$2:$J$201,MATCH($AC480,[3]标准单位!$A$2:$A$201,0))*AE480)/(1-AE480))</f>
        <v>0</v>
      </c>
      <c r="AE480" s="37">
        <f t="shared" si="478"/>
        <v>0</v>
      </c>
      <c r="AF480" s="83">
        <f>AG480/AG$12</f>
        <v>0.735351920993491</v>
      </c>
      <c r="AG480" s="37">
        <f t="shared" si="457"/>
        <v>391.09166666666698</v>
      </c>
      <c r="AH480" s="37">
        <f t="array" ref="AH480">INDEX([4]Sheet1!H$2:H$36,MATCH($H480,[4]Sheet1!$A$2:$A$36,0))</f>
        <v>2</v>
      </c>
      <c r="AI480">
        <f>INDEX([4]Sheet1!T$2:T$36,MATCH($H480,[4]Sheet1!$A$2:$A$36,0))</f>
        <v>0</v>
      </c>
      <c r="AJ480">
        <f>INDEX([4]Sheet1!U$2:U$36,MATCH($H480,[4]Sheet1!$A$2:$A$36,0))</f>
        <v>12</v>
      </c>
      <c r="AK480">
        <f>INDEX([4]Sheet1!V$2:V$36,MATCH($H480,[4]Sheet1!$A$2:$A$36,0))</f>
        <v>0</v>
      </c>
      <c r="AL480">
        <f>INDEX([4]Sheet1!W$2:W$36,MATCH($H480,[4]Sheet1!$A$2:$A$36,0))</f>
        <v>14.5833333333333</v>
      </c>
      <c r="AM480" s="2">
        <f>INDEX([4]Sheet1!N$2:N$36,MATCH($H480,[4]Sheet1!$A$2:$A$36,0))</f>
        <v>2400</v>
      </c>
      <c r="AN480" s="2" t="str">
        <f>INDEX([4]Sheet1!O$2:O$36,MATCH($H480,[4]Sheet1!$A$2:$A$36,0))</f>
        <v/>
      </c>
    </row>
    <row r="481" spans="1:46" ht="14.25">
      <c r="A481" s="67">
        <v>3006</v>
      </c>
      <c r="B481" s="73">
        <v>10</v>
      </c>
      <c r="C481" s="78" t="str">
        <f t="shared" si="448"/>
        <v>{10320,30},{23006,45}</v>
      </c>
      <c r="D481" s="78">
        <v>450000</v>
      </c>
      <c r="E481" s="79">
        <v>62</v>
      </c>
      <c r="F481" s="78" t="str">
        <f t="shared" si="449"/>
        <v>{1,2029},{2,385},{6,308}</v>
      </c>
      <c r="G481" s="78">
        <f t="shared" si="476"/>
        <v>1</v>
      </c>
      <c r="H481" s="67" t="s">
        <v>375</v>
      </c>
      <c r="I481" s="37">
        <f t="array" ref="I481">INDEX([1]英雄界面!$I$4:$I$41,MATCH(A481,[1]英雄界面!$A$4:$A$41,0))</f>
        <v>1</v>
      </c>
      <c r="J481" s="37">
        <f t="shared" si="472"/>
        <v>3</v>
      </c>
      <c r="K481" s="37">
        <v>10320</v>
      </c>
      <c r="L481" s="37">
        <f t="array" ref="L481">INDEX([2]图纸掉落!$H$4:$H$38,MATCH(H481,[2]图纸掉落!$G$4:$G$38,0))</f>
        <v>23006</v>
      </c>
      <c r="M481" s="37">
        <f t="shared" si="473"/>
        <v>30</v>
      </c>
      <c r="N481" s="37">
        <f t="shared" si="469"/>
        <v>45</v>
      </c>
      <c r="O481" s="47">
        <f>INDEX([1]英雄界面!$J$4:$J$41,MATCH(A481,[1]英雄界面!$A$4:$A$41,0))/2</f>
        <v>1</v>
      </c>
      <c r="P481" s="37">
        <f t="shared" si="470"/>
        <v>1</v>
      </c>
      <c r="Q481" s="37">
        <f>INT(INDEX([1]等级属性!B$4:B$203,MATCH($AC481,[1]等级属性!$A$4:$A$203,0))*V481/10000)</f>
        <v>385</v>
      </c>
      <c r="R481" s="37">
        <f>INT(INDEX([1]等级属性!C$4:C$203,MATCH($AC481,[1]等级属性!$A$4:$A$203,0))*W481/10000)</f>
        <v>0</v>
      </c>
      <c r="S481" s="37">
        <f>INT(INDEX([1]等级属性!D$4:D$203,MATCH($AC481,[1]等级属性!$A$4:$A$203,0))*X481/10000)</f>
        <v>2029</v>
      </c>
      <c r="T481" s="37">
        <f>INT(INDEX([1]等级属性!E$4:E$203,MATCH($AC481,[1]等级属性!$A$4:$A$203,0))*Y481/10000)</f>
        <v>308</v>
      </c>
      <c r="U481" s="37"/>
      <c r="V481" s="37">
        <f t="array" ref="V481">INDEX(单位特点规划!D$2:D$37,MATCH($A481,单位特点规划!$A$2:$A$37,0))</f>
        <v>7000</v>
      </c>
      <c r="W481" s="37">
        <f t="array" ref="W481">INDEX(单位特点规划!E$2:E$37,MATCH($A481,单位特点规划!$A$2:$A$37,0))</f>
        <v>0</v>
      </c>
      <c r="X481" s="37">
        <f t="array" ref="X481">INDEX(单位特点规划!F$2:F$37,MATCH($A481,单位特点规划!$A$2:$A$37,0))</f>
        <v>12300</v>
      </c>
      <c r="Y481" s="37">
        <f t="array" ref="Y481">INDEX(单位特点规划!G$2:G$37,MATCH($A481,单位特点规划!$A$2:$A$37,0))</f>
        <v>8100</v>
      </c>
      <c r="Z481" s="37"/>
      <c r="AA481" s="37">
        <f t="shared" si="480"/>
        <v>2.2727272727272698</v>
      </c>
      <c r="AB481" s="37">
        <f>INT(INDEX([3]进阶属性!$C$2:$C$19,MATCH(B481,[3]进阶属性!$A$2:$A$19,0))/2*AH481)</f>
        <v>3150</v>
      </c>
      <c r="AC481" s="37">
        <f t="shared" si="471"/>
        <v>65</v>
      </c>
      <c r="AD481" s="37">
        <f>INT((INDEX([3]标准单位!$J$2:$J$201,MATCH($AC481,[3]标准单位!$A$2:$A$201,0))*AE481)/(1-AE481))</f>
        <v>0</v>
      </c>
      <c r="AE481" s="37">
        <f t="shared" si="478"/>
        <v>0</v>
      </c>
      <c r="AF481" s="83">
        <f>AG481/AG$13</f>
        <v>0.73543961827240201</v>
      </c>
      <c r="AG481" s="37">
        <f t="shared" si="457"/>
        <v>449.17500000000001</v>
      </c>
      <c r="AH481" s="37">
        <f t="array" ref="AH481">INDEX([4]Sheet1!H$2:H$36,MATCH($H481,[4]Sheet1!$A$2:$A$36,0))</f>
        <v>2</v>
      </c>
      <c r="AI481">
        <f>INDEX([4]Sheet1!T$2:T$36,MATCH($H481,[4]Sheet1!$A$2:$A$36,0))</f>
        <v>0</v>
      </c>
      <c r="AJ481">
        <f>INDEX([4]Sheet1!U$2:U$36,MATCH($H481,[4]Sheet1!$A$2:$A$36,0))</f>
        <v>12</v>
      </c>
      <c r="AK481">
        <f>INDEX([4]Sheet1!V$2:V$36,MATCH($H481,[4]Sheet1!$A$2:$A$36,0))</f>
        <v>0</v>
      </c>
      <c r="AL481">
        <f>INDEX([4]Sheet1!W$2:W$36,MATCH($H481,[4]Sheet1!$A$2:$A$36,0))</f>
        <v>14.5833333333333</v>
      </c>
      <c r="AM481" s="2">
        <f>INDEX([4]Sheet1!N$2:N$36,MATCH($H481,[4]Sheet1!$A$2:$A$36,0))</f>
        <v>2400</v>
      </c>
      <c r="AN481" s="2" t="str">
        <f>INDEX([4]Sheet1!O$2:O$36,MATCH($H481,[4]Sheet1!$A$2:$A$36,0))</f>
        <v/>
      </c>
    </row>
    <row r="482" spans="1:46" ht="14.25">
      <c r="A482" s="67">
        <v>3006</v>
      </c>
      <c r="B482" s="73">
        <v>11</v>
      </c>
      <c r="C482" s="78" t="str">
        <f t="shared" si="448"/>
        <v>{10321,32},{23006,61}</v>
      </c>
      <c r="D482" s="78">
        <v>500000</v>
      </c>
      <c r="E482" s="79">
        <v>67</v>
      </c>
      <c r="F482" s="78" t="str">
        <f t="shared" si="449"/>
        <v>{1,2295},{2,435},{6,349}</v>
      </c>
      <c r="G482" s="78">
        <f t="shared" si="476"/>
        <v>1</v>
      </c>
      <c r="H482" s="67" t="s">
        <v>375</v>
      </c>
      <c r="I482" s="37">
        <f t="array" ref="I482">INDEX([1]英雄界面!$I$4:$I$41,MATCH(A482,[1]英雄界面!$A$4:$A$41,0))</f>
        <v>1</v>
      </c>
      <c r="J482" s="37">
        <f t="shared" ref="J482:J491" si="481">3</f>
        <v>3</v>
      </c>
      <c r="K482" s="37">
        <v>10321</v>
      </c>
      <c r="L482" s="37">
        <f t="array" ref="L482">INDEX([2]图纸掉落!$H$4:$H$38,MATCH(H482,[2]图纸掉落!$G$4:$G$38,0))</f>
        <v>23006</v>
      </c>
      <c r="M482" s="37">
        <f t="shared" si="473"/>
        <v>32</v>
      </c>
      <c r="N482" s="37">
        <f t="shared" si="469"/>
        <v>61</v>
      </c>
      <c r="O482" s="47">
        <f>INDEX([1]英雄界面!$J$4:$J$41,MATCH(A482,[1]英雄界面!$A$4:$A$41,0))/2</f>
        <v>1</v>
      </c>
      <c r="P482" s="37">
        <f t="shared" si="470"/>
        <v>1</v>
      </c>
      <c r="Q482" s="37">
        <f>INT(INDEX([1]等级属性!B$4:B$203,MATCH($AC482,[1]等级属性!$A$4:$A$203,0))*V482/10000)</f>
        <v>435</v>
      </c>
      <c r="R482" s="37">
        <f>INT(INDEX([1]等级属性!C$4:C$203,MATCH($AC482,[1]等级属性!$A$4:$A$203,0))*W482/10000)</f>
        <v>0</v>
      </c>
      <c r="S482" s="37">
        <f>INT(INDEX([1]等级属性!D$4:D$203,MATCH($AC482,[1]等级属性!$A$4:$A$203,0))*X482/10000)</f>
        <v>2295</v>
      </c>
      <c r="T482" s="37">
        <f>INT(INDEX([1]等级属性!E$4:E$203,MATCH($AC482,[1]等级属性!$A$4:$A$203,0))*Y482/10000)</f>
        <v>349</v>
      </c>
      <c r="U482" s="37"/>
      <c r="V482" s="37">
        <f t="array" ref="V482">INDEX(单位特点规划!D$2:D$37,MATCH($A482,单位特点规划!$A$2:$A$37,0))</f>
        <v>7000</v>
      </c>
      <c r="W482" s="37">
        <f t="array" ref="W482">INDEX(单位特点规划!E$2:E$37,MATCH($A482,单位特点规划!$A$2:$A$37,0))</f>
        <v>0</v>
      </c>
      <c r="X482" s="37">
        <f t="array" ref="X482">INDEX(单位特点规划!F$2:F$37,MATCH($A482,单位特点规划!$A$2:$A$37,0))</f>
        <v>12300</v>
      </c>
      <c r="Y482" s="37">
        <f t="array" ref="Y482">INDEX(单位特点规划!G$2:G$37,MATCH($A482,单位特点规划!$A$2:$A$37,0))</f>
        <v>8100</v>
      </c>
      <c r="Z482" s="37"/>
      <c r="AA482" s="37">
        <f t="shared" si="480"/>
        <v>2.2727272727272698</v>
      </c>
      <c r="AB482" s="37">
        <f>INT(INDEX([3]进阶属性!$C$2:$C$19,MATCH(B482,[3]进阶属性!$A$2:$A$19,0))/2*AH482)</f>
        <v>4095</v>
      </c>
      <c r="AC482" s="37">
        <f t="shared" si="471"/>
        <v>70</v>
      </c>
      <c r="AD482" s="37">
        <f>INT((INDEX([3]标准单位!$J$2:$J$201,MATCH($AC482,[3]标准单位!$A$2:$A$201,0))*AE482)/(1-AE482))</f>
        <v>0</v>
      </c>
      <c r="AE482" s="37">
        <f t="shared" si="478"/>
        <v>0</v>
      </c>
      <c r="AF482" s="83">
        <f>AG482/AG$14</f>
        <v>0.73549658053663503</v>
      </c>
      <c r="AG482" s="37">
        <f t="shared" si="457"/>
        <v>508.02499999999998</v>
      </c>
      <c r="AH482" s="37">
        <f t="array" ref="AH482">INDEX([4]Sheet1!H$2:H$36,MATCH($H482,[4]Sheet1!$A$2:$A$36,0))</f>
        <v>2</v>
      </c>
      <c r="AI482">
        <f>INDEX([4]Sheet1!T$2:T$36,MATCH($H482,[4]Sheet1!$A$2:$A$36,0))</f>
        <v>0</v>
      </c>
      <c r="AJ482">
        <f>INDEX([4]Sheet1!U$2:U$36,MATCH($H482,[4]Sheet1!$A$2:$A$36,0))</f>
        <v>12</v>
      </c>
      <c r="AK482">
        <f>INDEX([4]Sheet1!V$2:V$36,MATCH($H482,[4]Sheet1!$A$2:$A$36,0))</f>
        <v>0</v>
      </c>
      <c r="AL482">
        <f>INDEX([4]Sheet1!W$2:W$36,MATCH($H482,[4]Sheet1!$A$2:$A$36,0))</f>
        <v>14.5833333333333</v>
      </c>
      <c r="AM482" s="2">
        <f>INDEX([4]Sheet1!N$2:N$36,MATCH($H482,[4]Sheet1!$A$2:$A$36,0))</f>
        <v>2400</v>
      </c>
      <c r="AN482" s="2" t="str">
        <f>INDEX([4]Sheet1!O$2:O$36,MATCH($H482,[4]Sheet1!$A$2:$A$36,0))</f>
        <v/>
      </c>
    </row>
    <row r="483" spans="1:46" ht="14.25">
      <c r="A483" s="67">
        <v>3006</v>
      </c>
      <c r="B483" s="73">
        <v>12</v>
      </c>
      <c r="C483" s="78" t="str">
        <f t="shared" si="448"/>
        <v>{10322,35},{23006,66}</v>
      </c>
      <c r="D483" s="78">
        <v>550000</v>
      </c>
      <c r="E483" s="79">
        <v>72</v>
      </c>
      <c r="F483" s="78" t="str">
        <f t="shared" si="449"/>
        <v>{1,2638},{2,500},{6,400}</v>
      </c>
      <c r="G483" s="78">
        <f t="shared" si="476"/>
        <v>1</v>
      </c>
      <c r="H483" s="67" t="s">
        <v>375</v>
      </c>
      <c r="I483" s="37">
        <f t="array" ref="I483">INDEX([1]英雄界面!$I$4:$I$41,MATCH(A483,[1]英雄界面!$A$4:$A$41,0))</f>
        <v>1</v>
      </c>
      <c r="J483" s="37">
        <f t="shared" si="481"/>
        <v>3</v>
      </c>
      <c r="K483" s="37">
        <v>10322</v>
      </c>
      <c r="L483" s="37">
        <f t="array" ref="L483">INDEX([2]图纸掉落!$H$4:$H$38,MATCH(H483,[2]图纸掉落!$G$4:$G$38,0))</f>
        <v>23006</v>
      </c>
      <c r="M483" s="37">
        <f t="shared" si="473"/>
        <v>35</v>
      </c>
      <c r="N483" s="37">
        <f t="shared" si="469"/>
        <v>66</v>
      </c>
      <c r="O483" s="47">
        <f>INDEX([1]英雄界面!$J$4:$J$41,MATCH(A483,[1]英雄界面!$A$4:$A$41,0))/2</f>
        <v>1</v>
      </c>
      <c r="P483" s="37">
        <f t="shared" si="470"/>
        <v>1</v>
      </c>
      <c r="Q483" s="37">
        <f>INT(INDEX([1]等级属性!B$4:B$203,MATCH($AC483,[1]等级属性!$A$4:$A$203,0))*V483/10000)</f>
        <v>500</v>
      </c>
      <c r="R483" s="37">
        <f>INT(INDEX([1]等级属性!C$4:C$203,MATCH($AC483,[1]等级属性!$A$4:$A$203,0))*W483/10000)</f>
        <v>0</v>
      </c>
      <c r="S483" s="37">
        <f>INT(INDEX([1]等级属性!D$4:D$203,MATCH($AC483,[1]等级属性!$A$4:$A$203,0))*X483/10000)</f>
        <v>2638</v>
      </c>
      <c r="T483" s="37">
        <f>INT(INDEX([1]等级属性!E$4:E$203,MATCH($AC483,[1]等级属性!$A$4:$A$203,0))*Y483/10000)</f>
        <v>400</v>
      </c>
      <c r="U483" s="37"/>
      <c r="V483" s="37">
        <f t="array" ref="V483">INDEX(单位特点规划!D$2:D$37,MATCH($A483,单位特点规划!$A$2:$A$37,0))</f>
        <v>7000</v>
      </c>
      <c r="W483" s="37">
        <f t="array" ref="W483">INDEX(单位特点规划!E$2:E$37,MATCH($A483,单位特点规划!$A$2:$A$37,0))</f>
        <v>0</v>
      </c>
      <c r="X483" s="37">
        <f t="array" ref="X483">INDEX(单位特点规划!F$2:F$37,MATCH($A483,单位特点规划!$A$2:$A$37,0))</f>
        <v>12300</v>
      </c>
      <c r="Y483" s="37">
        <f t="array" ref="Y483">INDEX(单位特点规划!G$2:G$37,MATCH($A483,单位特点规划!$A$2:$A$37,0))</f>
        <v>8100</v>
      </c>
      <c r="Z483" s="37"/>
      <c r="AA483" s="37">
        <f t="shared" ref="AA483" si="482">1/0.44</f>
        <v>2.2727272727272698</v>
      </c>
      <c r="AB483" s="37">
        <f>INT(INDEX([3]进阶属性!$C$2:$C$19,MATCH(B483,[3]进阶属性!$A$2:$A$19,0))/2*AH483)</f>
        <v>5322</v>
      </c>
      <c r="AC483" s="37">
        <f t="shared" si="471"/>
        <v>75</v>
      </c>
      <c r="AD483" s="37">
        <f>INT((INDEX([3]标准单位!$J$2:$J$201,MATCH($AC483,[3]标准单位!$A$2:$A$201,0))*AE483)/(1-AE483))</f>
        <v>0</v>
      </c>
      <c r="AE483" s="37">
        <f t="shared" si="478"/>
        <v>0</v>
      </c>
      <c r="AF483" s="83">
        <f>AG483/AG$15</f>
        <v>0.73543878591566203</v>
      </c>
      <c r="AG483" s="37">
        <f t="shared" si="457"/>
        <v>583.83333333333303</v>
      </c>
      <c r="AH483" s="37">
        <f t="array" ref="AH483">INDEX([4]Sheet1!H$2:H$36,MATCH($H483,[4]Sheet1!$A$2:$A$36,0))</f>
        <v>2</v>
      </c>
      <c r="AI483">
        <f>INDEX([4]Sheet1!T$2:T$36,MATCH($H483,[4]Sheet1!$A$2:$A$36,0))</f>
        <v>0</v>
      </c>
      <c r="AJ483">
        <f>INDEX([4]Sheet1!U$2:U$36,MATCH($H483,[4]Sheet1!$A$2:$A$36,0))</f>
        <v>12</v>
      </c>
      <c r="AK483">
        <f>INDEX([4]Sheet1!V$2:V$36,MATCH($H483,[4]Sheet1!$A$2:$A$36,0))</f>
        <v>0</v>
      </c>
      <c r="AL483">
        <f>INDEX([4]Sheet1!W$2:W$36,MATCH($H483,[4]Sheet1!$A$2:$A$36,0))</f>
        <v>14.5833333333333</v>
      </c>
      <c r="AM483" s="2">
        <f>INDEX([4]Sheet1!N$2:N$36,MATCH($H483,[4]Sheet1!$A$2:$A$36,0))</f>
        <v>2400</v>
      </c>
      <c r="AN483" s="2" t="str">
        <f>INDEX([4]Sheet1!O$2:O$36,MATCH($H483,[4]Sheet1!$A$2:$A$36,0))</f>
        <v/>
      </c>
    </row>
    <row r="484" spans="1:46" ht="14.25">
      <c r="A484" s="67">
        <v>3006</v>
      </c>
      <c r="B484" s="73">
        <v>13</v>
      </c>
      <c r="C484" s="78" t="str">
        <f t="shared" si="448"/>
        <v>{10323,37},{23006,70}</v>
      </c>
      <c r="D484" s="78">
        <v>600000</v>
      </c>
      <c r="E484" s="79">
        <v>77</v>
      </c>
      <c r="F484" s="78" t="str">
        <f t="shared" si="449"/>
        <v>{1,2981},{2,565},{6,453}</v>
      </c>
      <c r="G484" s="78">
        <f t="shared" si="476"/>
        <v>1</v>
      </c>
      <c r="H484" s="67" t="s">
        <v>375</v>
      </c>
      <c r="I484" s="37">
        <f t="array" ref="I484">INDEX([1]英雄界面!$I$4:$I$41,MATCH(A484,[1]英雄界面!$A$4:$A$41,0))</f>
        <v>1</v>
      </c>
      <c r="J484" s="37">
        <f t="shared" si="481"/>
        <v>3</v>
      </c>
      <c r="K484" s="37">
        <v>10323</v>
      </c>
      <c r="L484" s="37">
        <f t="array" ref="L484">INDEX([2]图纸掉落!$H$4:$H$38,MATCH(H484,[2]图纸掉落!$G$4:$G$38,0))</f>
        <v>23006</v>
      </c>
      <c r="M484" s="37">
        <f t="shared" si="473"/>
        <v>37</v>
      </c>
      <c r="N484" s="37">
        <f t="shared" si="469"/>
        <v>70</v>
      </c>
      <c r="O484" s="47">
        <f>INDEX([1]英雄界面!$J$4:$J$41,MATCH(A484,[1]英雄界面!$A$4:$A$41,0))/2</f>
        <v>1</v>
      </c>
      <c r="P484" s="37">
        <f t="shared" si="470"/>
        <v>1</v>
      </c>
      <c r="Q484" s="37">
        <f>INT(INDEX([1]等级属性!B$4:B$203,MATCH($AC484,[1]等级属性!$A$4:$A$203,0))*V484/10000)</f>
        <v>565</v>
      </c>
      <c r="R484" s="37">
        <f>INT(INDEX([1]等级属性!C$4:C$203,MATCH($AC484,[1]等级属性!$A$4:$A$203,0))*W484/10000)</f>
        <v>0</v>
      </c>
      <c r="S484" s="37">
        <f>INT(INDEX([1]等级属性!D$4:D$203,MATCH($AC484,[1]等级属性!$A$4:$A$203,0))*X484/10000)</f>
        <v>2981</v>
      </c>
      <c r="T484" s="37">
        <f>INT(INDEX([1]等级属性!E$4:E$203,MATCH($AC484,[1]等级属性!$A$4:$A$203,0))*Y484/10000)</f>
        <v>453</v>
      </c>
      <c r="U484" s="37"/>
      <c r="V484" s="37">
        <f t="array" ref="V484">INDEX(单位特点规划!D$2:D$37,MATCH($A484,单位特点规划!$A$2:$A$37,0))</f>
        <v>7000</v>
      </c>
      <c r="W484" s="37">
        <f t="array" ref="W484">INDEX(单位特点规划!E$2:E$37,MATCH($A484,单位特点规划!$A$2:$A$37,0))</f>
        <v>0</v>
      </c>
      <c r="X484" s="37">
        <f t="array" ref="X484">INDEX(单位特点规划!F$2:F$37,MATCH($A484,单位特点规划!$A$2:$A$37,0))</f>
        <v>12300</v>
      </c>
      <c r="Y484" s="37">
        <f t="array" ref="Y484">INDEX(单位特点规划!G$2:G$37,MATCH($A484,单位特点规划!$A$2:$A$37,0))</f>
        <v>8100</v>
      </c>
      <c r="Z484" s="37"/>
      <c r="AA484" s="37">
        <f t="shared" ref="AA484:AA489" si="483">1/0.44</f>
        <v>2.2727272727272698</v>
      </c>
      <c r="AB484" s="37">
        <f>INT(INDEX([3]进阶属性!$C$2:$C$19,MATCH(B484,[3]进阶属性!$A$2:$A$19,0))/2*AH484)</f>
        <v>6918</v>
      </c>
      <c r="AC484" s="37">
        <f t="shared" si="471"/>
        <v>80</v>
      </c>
      <c r="AD484" s="37">
        <f>INT((INDEX([3]标准单位!$J$2:$J$201,MATCH($AC484,[3]标准单位!$A$2:$A$201,0))*AE484)/(1-AE484))</f>
        <v>0</v>
      </c>
      <c r="AE484" s="37">
        <f t="shared" si="478"/>
        <v>0</v>
      </c>
      <c r="AF484" s="83">
        <f>AG484/AG$16</f>
        <v>0.73527375090206704</v>
      </c>
      <c r="AG484" s="37">
        <f t="shared" si="457"/>
        <v>659.84166666666704</v>
      </c>
      <c r="AH484" s="37">
        <f t="array" ref="AH484">INDEX([4]Sheet1!H$2:H$36,MATCH($H484,[4]Sheet1!$A$2:$A$36,0))</f>
        <v>2</v>
      </c>
      <c r="AI484">
        <f>INDEX([4]Sheet1!T$2:T$36,MATCH($H484,[4]Sheet1!$A$2:$A$36,0))</f>
        <v>0</v>
      </c>
      <c r="AJ484">
        <f>INDEX([4]Sheet1!U$2:U$36,MATCH($H484,[4]Sheet1!$A$2:$A$36,0))</f>
        <v>12</v>
      </c>
      <c r="AK484">
        <f>INDEX([4]Sheet1!V$2:V$36,MATCH($H484,[4]Sheet1!$A$2:$A$36,0))</f>
        <v>0</v>
      </c>
      <c r="AL484">
        <f>INDEX([4]Sheet1!W$2:W$36,MATCH($H484,[4]Sheet1!$A$2:$A$36,0))</f>
        <v>14.5833333333333</v>
      </c>
      <c r="AM484" s="2">
        <f>INDEX([4]Sheet1!N$2:N$36,MATCH($H484,[4]Sheet1!$A$2:$A$36,0))</f>
        <v>2400</v>
      </c>
      <c r="AN484" s="2" t="str">
        <f>INDEX([4]Sheet1!O$2:O$36,MATCH($H484,[4]Sheet1!$A$2:$A$36,0))</f>
        <v/>
      </c>
    </row>
    <row r="485" spans="1:46" ht="14.25">
      <c r="A485" s="67">
        <v>3006</v>
      </c>
      <c r="B485" s="73">
        <v>14</v>
      </c>
      <c r="C485" s="78" t="str">
        <f t="shared" si="448"/>
        <v>{10324,40},{23006,91}</v>
      </c>
      <c r="D485" s="78">
        <v>650000</v>
      </c>
      <c r="E485" s="79">
        <v>82</v>
      </c>
      <c r="F485" s="78" t="str">
        <f t="shared" si="449"/>
        <v>{1,3428},{2,650},{6,520}</v>
      </c>
      <c r="G485" s="78">
        <f t="shared" ref="G485:G494" si="484">1</f>
        <v>1</v>
      </c>
      <c r="H485" s="67" t="s">
        <v>375</v>
      </c>
      <c r="I485" s="37">
        <f t="array" ref="I485">INDEX([1]英雄界面!$I$4:$I$41,MATCH(A485,[1]英雄界面!$A$4:$A$41,0))</f>
        <v>1</v>
      </c>
      <c r="J485" s="37">
        <f t="shared" si="481"/>
        <v>3</v>
      </c>
      <c r="K485" s="37">
        <v>10324</v>
      </c>
      <c r="L485" s="37">
        <f t="array" ref="L485">INDEX([2]图纸掉落!$H$4:$H$38,MATCH(H485,[2]图纸掉落!$G$4:$G$38,0))</f>
        <v>23006</v>
      </c>
      <c r="M485" s="37">
        <f t="shared" si="473"/>
        <v>40</v>
      </c>
      <c r="N485" s="37">
        <f t="shared" si="469"/>
        <v>91</v>
      </c>
      <c r="O485" s="47">
        <f>INDEX([1]英雄界面!$J$4:$J$41,MATCH(A485,[1]英雄界面!$A$4:$A$41,0))/2</f>
        <v>1</v>
      </c>
      <c r="P485" s="37">
        <f t="shared" si="470"/>
        <v>1</v>
      </c>
      <c r="Q485" s="37">
        <f>INT(INDEX([1]等级属性!B$4:B$203,MATCH($AC485,[1]等级属性!$A$4:$A$203,0))*V485/10000)</f>
        <v>650</v>
      </c>
      <c r="R485" s="37">
        <f>INT(INDEX([1]等级属性!C$4:C$203,MATCH($AC485,[1]等级属性!$A$4:$A$203,0))*W485/10000)</f>
        <v>0</v>
      </c>
      <c r="S485" s="37">
        <f>INT(INDEX([1]等级属性!D$4:D$203,MATCH($AC485,[1]等级属性!$A$4:$A$203,0))*X485/10000)</f>
        <v>3428</v>
      </c>
      <c r="T485" s="37">
        <f>INT(INDEX([1]等级属性!E$4:E$203,MATCH($AC485,[1]等级属性!$A$4:$A$203,0))*Y485/10000)</f>
        <v>520</v>
      </c>
      <c r="U485" s="37"/>
      <c r="V485" s="37">
        <f t="array" ref="V485">INDEX(单位特点规划!D$2:D$37,MATCH($A485,单位特点规划!$A$2:$A$37,0))</f>
        <v>7000</v>
      </c>
      <c r="W485" s="37">
        <f t="array" ref="W485">INDEX(单位特点规划!E$2:E$37,MATCH($A485,单位特点规划!$A$2:$A$37,0))</f>
        <v>0</v>
      </c>
      <c r="X485" s="37">
        <f t="array" ref="X485">INDEX(单位特点规划!F$2:F$37,MATCH($A485,单位特点规划!$A$2:$A$37,0))</f>
        <v>12300</v>
      </c>
      <c r="Y485" s="37">
        <f t="array" ref="Y485">INDEX(单位特点规划!G$2:G$37,MATCH($A485,单位特点规划!$A$2:$A$37,0))</f>
        <v>8100</v>
      </c>
      <c r="Z485" s="37"/>
      <c r="AA485" s="37">
        <f t="shared" si="483"/>
        <v>2.2727272727272698</v>
      </c>
      <c r="AB485" s="37">
        <f>INT(INDEX([3]进阶属性!$C$2:$C$19,MATCH(B485,[3]进阶属性!$A$2:$A$19,0))/2*AH485)</f>
        <v>8991</v>
      </c>
      <c r="AC485" s="37">
        <f t="shared" si="471"/>
        <v>85</v>
      </c>
      <c r="AD485" s="37">
        <f>INT((INDEX([3]标准单位!$J$2:$J$201,MATCH($AC485,[3]标准单位!$A$2:$A$201,0))*AE485)/(1-AE485))</f>
        <v>0</v>
      </c>
      <c r="AE485" s="37">
        <f t="shared" ref="AE485:AE494" si="485">0</f>
        <v>0</v>
      </c>
      <c r="AF485" s="83">
        <f>AG485/AG$17</f>
        <v>0.73548078875943901</v>
      </c>
      <c r="AG485" s="37">
        <f t="shared" si="457"/>
        <v>758.75</v>
      </c>
      <c r="AH485" s="37">
        <f t="array" ref="AH485">INDEX([4]Sheet1!H$2:H$36,MATCH($H485,[4]Sheet1!$A$2:$A$36,0))</f>
        <v>2</v>
      </c>
      <c r="AI485">
        <f>INDEX([4]Sheet1!T$2:T$36,MATCH($H485,[4]Sheet1!$A$2:$A$36,0))</f>
        <v>0</v>
      </c>
      <c r="AJ485">
        <f>INDEX([4]Sheet1!U$2:U$36,MATCH($H485,[4]Sheet1!$A$2:$A$36,0))</f>
        <v>12</v>
      </c>
      <c r="AK485">
        <f>INDEX([4]Sheet1!V$2:V$36,MATCH($H485,[4]Sheet1!$A$2:$A$36,0))</f>
        <v>0</v>
      </c>
      <c r="AL485">
        <f>INDEX([4]Sheet1!W$2:W$36,MATCH($H485,[4]Sheet1!$A$2:$A$36,0))</f>
        <v>14.5833333333333</v>
      </c>
      <c r="AM485" s="2">
        <f>INDEX([4]Sheet1!N$2:N$36,MATCH($H485,[4]Sheet1!$A$2:$A$36,0))</f>
        <v>2400</v>
      </c>
      <c r="AN485" s="2" t="str">
        <f>INDEX([4]Sheet1!O$2:O$36,MATCH($H485,[4]Sheet1!$A$2:$A$36,0))</f>
        <v/>
      </c>
    </row>
    <row r="486" spans="1:46" ht="14.25">
      <c r="A486" s="67">
        <v>3006</v>
      </c>
      <c r="B486" s="73">
        <v>15</v>
      </c>
      <c r="C486" s="78" t="str">
        <f t="shared" si="448"/>
        <v>{10325,42},{23006,95}</v>
      </c>
      <c r="D486" s="78">
        <v>700000</v>
      </c>
      <c r="E486" s="79">
        <v>87</v>
      </c>
      <c r="F486" s="78" t="str">
        <f t="shared" si="449"/>
        <v>{1,3874},{2,735},{6,590}</v>
      </c>
      <c r="G486" s="78">
        <f t="shared" si="484"/>
        <v>1</v>
      </c>
      <c r="H486" s="67" t="s">
        <v>375</v>
      </c>
      <c r="I486" s="37">
        <f t="array" ref="I486">INDEX([1]英雄界面!$I$4:$I$41,MATCH(A486,[1]英雄界面!$A$4:$A$41,0))</f>
        <v>1</v>
      </c>
      <c r="J486" s="37">
        <f t="shared" si="481"/>
        <v>3</v>
      </c>
      <c r="K486" s="37">
        <v>10325</v>
      </c>
      <c r="L486" s="37">
        <f t="array" ref="L486">INDEX([2]图纸掉落!$H$4:$H$38,MATCH(H486,[2]图纸掉落!$G$4:$G$38,0))</f>
        <v>23006</v>
      </c>
      <c r="M486" s="37">
        <f t="shared" si="473"/>
        <v>42</v>
      </c>
      <c r="N486" s="37">
        <f t="shared" si="469"/>
        <v>95</v>
      </c>
      <c r="O486" s="47">
        <f>INDEX([1]英雄界面!$J$4:$J$41,MATCH(A486,[1]英雄界面!$A$4:$A$41,0))/2</f>
        <v>1</v>
      </c>
      <c r="P486" s="37">
        <f t="shared" si="470"/>
        <v>1</v>
      </c>
      <c r="Q486" s="37">
        <f>INT(INDEX([1]等级属性!B$4:B$203,MATCH($AC486,[1]等级属性!$A$4:$A$203,0))*V486/10000)</f>
        <v>735</v>
      </c>
      <c r="R486" s="37">
        <f>INT(INDEX([1]等级属性!C$4:C$203,MATCH($AC486,[1]等级属性!$A$4:$A$203,0))*W486/10000)</f>
        <v>0</v>
      </c>
      <c r="S486" s="37">
        <f>INT(INDEX([1]等级属性!D$4:D$203,MATCH($AC486,[1]等级属性!$A$4:$A$203,0))*X486/10000)</f>
        <v>3874</v>
      </c>
      <c r="T486" s="37">
        <f>INT(INDEX([1]等级属性!E$4:E$203,MATCH($AC486,[1]等级属性!$A$4:$A$203,0))*Y486/10000)</f>
        <v>590</v>
      </c>
      <c r="U486" s="37"/>
      <c r="V486" s="37">
        <f t="array" ref="V486">INDEX(单位特点规划!D$2:D$37,MATCH($A486,单位特点规划!$A$2:$A$37,0))</f>
        <v>7000</v>
      </c>
      <c r="W486" s="37">
        <f t="array" ref="W486">INDEX(单位特点规划!E$2:E$37,MATCH($A486,单位特点规划!$A$2:$A$37,0))</f>
        <v>0</v>
      </c>
      <c r="X486" s="37">
        <f t="array" ref="X486">INDEX(单位特点规划!F$2:F$37,MATCH($A486,单位特点规划!$A$2:$A$37,0))</f>
        <v>12300</v>
      </c>
      <c r="Y486" s="37">
        <f t="array" ref="Y486">INDEX(单位特点规划!G$2:G$37,MATCH($A486,单位特点规划!$A$2:$A$37,0))</f>
        <v>8100</v>
      </c>
      <c r="Z486" s="37"/>
      <c r="AA486" s="37">
        <f t="shared" si="483"/>
        <v>2.2727272727272698</v>
      </c>
      <c r="AB486" s="37">
        <f>INT(INDEX([3]进阶属性!$C$2:$C$19,MATCH(B486,[3]进阶属性!$A$2:$A$19,0))/2*AH486)</f>
        <v>11688</v>
      </c>
      <c r="AC486" s="37">
        <f t="shared" si="471"/>
        <v>90</v>
      </c>
      <c r="AD486" s="37">
        <f>INT((INDEX([3]标准单位!$J$2:$J$201,MATCH($AC486,[3]标准单位!$A$2:$A$201,0))*AE486)/(1-AE486))</f>
        <v>0</v>
      </c>
      <c r="AE486" s="37">
        <f t="shared" si="485"/>
        <v>0</v>
      </c>
      <c r="AF486" s="83">
        <f>AG486/AG$18</f>
        <v>0.73537606446819503</v>
      </c>
      <c r="AG486" s="37">
        <f t="shared" ref="AG486" si="486">(Q486/AM486*1000+IF(AN486&lt;&gt;"",R486/AN486*1000,0)+S486/3+T486/5)/AH486</f>
        <v>857.79166666666697</v>
      </c>
      <c r="AH486" s="37">
        <f t="array" ref="AH486">INDEX([4]Sheet1!H$2:H$36,MATCH($H486,[4]Sheet1!$A$2:$A$36,0))</f>
        <v>2</v>
      </c>
      <c r="AI486">
        <f>INDEX([4]Sheet1!T$2:T$36,MATCH($H486,[4]Sheet1!$A$2:$A$36,0))</f>
        <v>0</v>
      </c>
      <c r="AJ486">
        <f>INDEX([4]Sheet1!U$2:U$36,MATCH($H486,[4]Sheet1!$A$2:$A$36,0))</f>
        <v>12</v>
      </c>
      <c r="AK486">
        <f>INDEX([4]Sheet1!V$2:V$36,MATCH($H486,[4]Sheet1!$A$2:$A$36,0))</f>
        <v>0</v>
      </c>
      <c r="AL486">
        <f>INDEX([4]Sheet1!W$2:W$36,MATCH($H486,[4]Sheet1!$A$2:$A$36,0))</f>
        <v>14.5833333333333</v>
      </c>
      <c r="AM486" s="2">
        <f>INDEX([4]Sheet1!N$2:N$36,MATCH($H486,[4]Sheet1!$A$2:$A$36,0))</f>
        <v>2400</v>
      </c>
      <c r="AN486" s="2" t="str">
        <f>INDEX([4]Sheet1!O$2:O$36,MATCH($H486,[4]Sheet1!$A$2:$A$36,0))</f>
        <v/>
      </c>
    </row>
    <row r="487" spans="1:46" ht="14.25">
      <c r="A487" s="67">
        <v>3006</v>
      </c>
      <c r="B487" s="73">
        <v>16</v>
      </c>
      <c r="C487" s="78" t="str">
        <f t="shared" si="448"/>
        <v>{10326,45},{23006,101}</v>
      </c>
      <c r="D487" s="78">
        <v>750000</v>
      </c>
      <c r="E487" s="79">
        <v>92</v>
      </c>
      <c r="F487" s="78" t="str">
        <f t="shared" si="449"/>
        <v>{1,4453},{2,844},{6,677}</v>
      </c>
      <c r="G487" s="78">
        <f t="shared" si="484"/>
        <v>1</v>
      </c>
      <c r="H487" s="67" t="s">
        <v>375</v>
      </c>
      <c r="I487" s="37">
        <f t="array" ref="I487">INDEX([1]英雄界面!$I$4:$I$41,MATCH(A487,[1]英雄界面!$A$4:$A$41,0))</f>
        <v>1</v>
      </c>
      <c r="J487" s="37">
        <f t="shared" si="481"/>
        <v>3</v>
      </c>
      <c r="K487" s="37">
        <v>10326</v>
      </c>
      <c r="L487" s="37">
        <f t="array" ref="L487">INDEX([2]图纸掉落!$H$4:$H$38,MATCH(H487,[2]图纸掉落!$G$4:$G$38,0))</f>
        <v>23006</v>
      </c>
      <c r="M487" s="37">
        <f t="shared" si="473"/>
        <v>45</v>
      </c>
      <c r="N487" s="37">
        <f t="shared" si="469"/>
        <v>101</v>
      </c>
      <c r="O487" s="47">
        <f>INDEX([1]英雄界面!$J$4:$J$41,MATCH(A487,[1]英雄界面!$A$4:$A$41,0))/2</f>
        <v>1</v>
      </c>
      <c r="P487" s="37">
        <f t="shared" si="470"/>
        <v>1</v>
      </c>
      <c r="Q487" s="37">
        <f>INT(INDEX([1]等级属性!B$4:B$203,MATCH($AC487,[1]等级属性!$A$4:$A$203,0))*V487/10000)</f>
        <v>844</v>
      </c>
      <c r="R487" s="37">
        <f>INT(INDEX([1]等级属性!C$4:C$203,MATCH($AC487,[1]等级属性!$A$4:$A$203,0))*W487/10000)</f>
        <v>0</v>
      </c>
      <c r="S487" s="37">
        <f>INT(INDEX([1]等级属性!D$4:D$203,MATCH($AC487,[1]等级属性!$A$4:$A$203,0))*X487/10000)</f>
        <v>4453</v>
      </c>
      <c r="T487" s="37">
        <f>INT(INDEX([1]等级属性!E$4:E$203,MATCH($AC487,[1]等级属性!$A$4:$A$203,0))*Y487/10000)</f>
        <v>677</v>
      </c>
      <c r="U487" s="37"/>
      <c r="V487" s="37">
        <f t="array" ref="V487">INDEX(单位特点规划!D$2:D$37,MATCH($A487,单位特点规划!$A$2:$A$37,0))</f>
        <v>7000</v>
      </c>
      <c r="W487" s="37">
        <f t="array" ref="W487">INDEX(单位特点规划!E$2:E$37,MATCH($A487,单位特点规划!$A$2:$A$37,0))</f>
        <v>0</v>
      </c>
      <c r="X487" s="37">
        <f t="array" ref="X487">INDEX(单位特点规划!F$2:F$37,MATCH($A487,单位特点规划!$A$2:$A$37,0))</f>
        <v>12300</v>
      </c>
      <c r="Y487" s="37">
        <f t="array" ref="Y487">INDEX(单位特点规划!G$2:G$37,MATCH($A487,单位特点规划!$A$2:$A$37,0))</f>
        <v>8100</v>
      </c>
      <c r="Z487" s="37"/>
      <c r="AA487" s="37">
        <f t="shared" si="483"/>
        <v>2.2727272727272698</v>
      </c>
      <c r="AB487" s="37">
        <f>INT(INDEX([3]进阶属性!$C$2:$C$19,MATCH(B487,[3]进阶属性!$A$2:$A$19,0))/2*AH487)</f>
        <v>15192</v>
      </c>
      <c r="AC487" s="37">
        <f t="shared" si="471"/>
        <v>95</v>
      </c>
      <c r="AD487" s="37">
        <f>INT((INDEX([3]标准单位!$J$2:$J$201,MATCH($AC487,[3]标准单位!$A$2:$A$201,0))*AE487)/(1-AE487))</f>
        <v>0</v>
      </c>
      <c r="AE487" s="37">
        <f t="shared" si="485"/>
        <v>0</v>
      </c>
      <c r="AF487" s="83">
        <f>AG487/AG$19</f>
        <v>0.735275625792564</v>
      </c>
      <c r="AG487" s="37">
        <f t="shared" ref="AG487" si="487">(Q487/AM487*1000+IF(AN487&lt;&gt;"",R487/AN487*1000,0)+S487/3+T487/5)/AH487</f>
        <v>985.7</v>
      </c>
      <c r="AH487" s="37">
        <f t="array" ref="AH487">INDEX([4]Sheet1!H$2:H$36,MATCH($H487,[4]Sheet1!$A$2:$A$36,0))</f>
        <v>2</v>
      </c>
      <c r="AI487">
        <f>INDEX([4]Sheet1!T$2:T$36,MATCH($H487,[4]Sheet1!$A$2:$A$36,0))</f>
        <v>0</v>
      </c>
      <c r="AJ487">
        <f>INDEX([4]Sheet1!U$2:U$36,MATCH($H487,[4]Sheet1!$A$2:$A$36,0))</f>
        <v>12</v>
      </c>
      <c r="AK487">
        <f>INDEX([4]Sheet1!V$2:V$36,MATCH($H487,[4]Sheet1!$A$2:$A$36,0))</f>
        <v>0</v>
      </c>
      <c r="AL487">
        <f>INDEX([4]Sheet1!W$2:W$36,MATCH($H487,[4]Sheet1!$A$2:$A$36,0))</f>
        <v>14.5833333333333</v>
      </c>
      <c r="AM487" s="2">
        <f>INDEX([4]Sheet1!N$2:N$36,MATCH($H487,[4]Sheet1!$A$2:$A$36,0))</f>
        <v>2400</v>
      </c>
      <c r="AN487" s="2" t="str">
        <f>INDEX([4]Sheet1!O$2:O$36,MATCH($H487,[4]Sheet1!$A$2:$A$36,0))</f>
        <v/>
      </c>
    </row>
    <row r="488" spans="1:46" ht="14.25">
      <c r="A488" s="67">
        <v>3006</v>
      </c>
      <c r="B488" s="73">
        <v>17</v>
      </c>
      <c r="C488" s="78" t="str">
        <f t="shared" si="448"/>
        <v>{10327,47},{23006,105}</v>
      </c>
      <c r="D488" s="78">
        <v>800000</v>
      </c>
      <c r="E488" s="79">
        <v>97</v>
      </c>
      <c r="F488" s="78" t="str">
        <f t="shared" si="449"/>
        <v>{1,4686},{2,889},{6,713}</v>
      </c>
      <c r="G488" s="78">
        <f t="shared" si="484"/>
        <v>1</v>
      </c>
      <c r="H488" s="67" t="s">
        <v>375</v>
      </c>
      <c r="I488" s="37">
        <f t="array" ref="I488">INDEX([1]英雄界面!$I$4:$I$41,MATCH(A488,[1]英雄界面!$A$4:$A$41,0))</f>
        <v>1</v>
      </c>
      <c r="J488" s="37">
        <f t="shared" si="481"/>
        <v>3</v>
      </c>
      <c r="K488" s="37">
        <v>10327</v>
      </c>
      <c r="L488" s="37">
        <f t="array" ref="L488">INDEX([2]图纸掉落!$H$4:$H$38,MATCH(H488,[2]图纸掉落!$G$4:$G$38,0))</f>
        <v>23006</v>
      </c>
      <c r="M488" s="37">
        <f t="shared" si="473"/>
        <v>47</v>
      </c>
      <c r="N488" s="37">
        <f t="shared" si="469"/>
        <v>105</v>
      </c>
      <c r="O488" s="47">
        <f>INDEX([1]英雄界面!$J$4:$J$41,MATCH(A488,[1]英雄界面!$A$4:$A$41,0))/2</f>
        <v>1</v>
      </c>
      <c r="P488" s="37">
        <f t="shared" si="470"/>
        <v>1</v>
      </c>
      <c r="Q488" s="37">
        <f>INT(INDEX([1]等级属性!B$4:B$203,MATCH($AC488,[1]等级属性!$A$4:$A$203,0))*V488/10000)</f>
        <v>889</v>
      </c>
      <c r="R488" s="37">
        <f>INT(INDEX([1]等级属性!C$4:C$203,MATCH($AC488,[1]等级属性!$A$4:$A$203,0))*W488/10000)</f>
        <v>0</v>
      </c>
      <c r="S488" s="37">
        <f>INT(INDEX([1]等级属性!D$4:D$203,MATCH($AC488,[1]等级属性!$A$4:$A$203,0))*X488/10000)</f>
        <v>4686</v>
      </c>
      <c r="T488" s="37">
        <f>INT(INDEX([1]等级属性!E$4:E$203,MATCH($AC488,[1]等级属性!$A$4:$A$203,0))*Y488/10000)</f>
        <v>713</v>
      </c>
      <c r="U488" s="37"/>
      <c r="V488" s="37">
        <f t="array" ref="V488">INDEX(单位特点规划!D$2:D$37,MATCH($A488,单位特点规划!$A$2:$A$37,0))</f>
        <v>7000</v>
      </c>
      <c r="W488" s="37">
        <f t="array" ref="W488">INDEX(单位特点规划!E$2:E$37,MATCH($A488,单位特点规划!$A$2:$A$37,0))</f>
        <v>0</v>
      </c>
      <c r="X488" s="37">
        <f t="array" ref="X488">INDEX(单位特点规划!F$2:F$37,MATCH($A488,单位特点规划!$A$2:$A$37,0))</f>
        <v>12300</v>
      </c>
      <c r="Y488" s="37">
        <f t="array" ref="Y488">INDEX(单位特点规划!G$2:G$37,MATCH($A488,单位特点规划!$A$2:$A$37,0))</f>
        <v>8100</v>
      </c>
      <c r="Z488" s="37"/>
      <c r="AA488" s="37">
        <f t="shared" si="483"/>
        <v>2.2727272727272698</v>
      </c>
      <c r="AB488" s="37">
        <f>INT(INDEX([3]进阶属性!$C$2:$C$19,MATCH(B488,[3]进阶属性!$A$2:$A$19,0))/2*AH488)</f>
        <v>19749</v>
      </c>
      <c r="AC488" s="37">
        <f t="shared" si="471"/>
        <v>97</v>
      </c>
      <c r="AD488" s="37">
        <f>INT((INDEX([3]标准单位!$J$2:$J$201,MATCH($AC488,[3]标准单位!$A$2:$A$201,0))*AE488)/(1-AE488))</f>
        <v>0</v>
      </c>
      <c r="AE488" s="37">
        <f t="shared" si="485"/>
        <v>0</v>
      </c>
      <c r="AF488" s="83">
        <f>AG488/AG$20</f>
        <v>0.68426263539890297</v>
      </c>
      <c r="AG488" s="37">
        <f t="shared" ref="AG488:AG516" si="488">(Q488/AM488*1000+IF(AN488&lt;&gt;"",R488/AN488*1000,0)+S488/3+T488/5)/AH488</f>
        <v>1037.50833333333</v>
      </c>
      <c r="AH488" s="37">
        <f t="array" ref="AH488">INDEX([4]Sheet1!H$2:H$36,MATCH($H488,[4]Sheet1!$A$2:$A$36,0))</f>
        <v>2</v>
      </c>
      <c r="AI488">
        <f>INDEX([4]Sheet1!T$2:T$36,MATCH($H488,[4]Sheet1!$A$2:$A$36,0))</f>
        <v>0</v>
      </c>
      <c r="AJ488">
        <f>INDEX([4]Sheet1!U$2:U$36,MATCH($H488,[4]Sheet1!$A$2:$A$36,0))</f>
        <v>12</v>
      </c>
      <c r="AK488">
        <f>INDEX([4]Sheet1!V$2:V$36,MATCH($H488,[4]Sheet1!$A$2:$A$36,0))</f>
        <v>0</v>
      </c>
      <c r="AL488">
        <f>INDEX([4]Sheet1!W$2:W$36,MATCH($H488,[4]Sheet1!$A$2:$A$36,0))</f>
        <v>14.5833333333333</v>
      </c>
      <c r="AM488" s="2">
        <f>INDEX([4]Sheet1!N$2:N$36,MATCH($H488,[4]Sheet1!$A$2:$A$36,0))</f>
        <v>2400</v>
      </c>
      <c r="AN488" s="2" t="str">
        <f>INDEX([4]Sheet1!O$2:O$36,MATCH($H488,[4]Sheet1!$A$2:$A$36,0))</f>
        <v/>
      </c>
    </row>
    <row r="489" spans="1:46" ht="14.25">
      <c r="A489" s="67">
        <v>3006</v>
      </c>
      <c r="B489" s="73">
        <v>18</v>
      </c>
      <c r="C489" s="78" t="str">
        <f t="shared" si="448"/>
        <v>{10328,50},{23006,112}</v>
      </c>
      <c r="D489" s="78">
        <v>800000</v>
      </c>
      <c r="E489" s="79">
        <v>102</v>
      </c>
      <c r="F489" s="78" t="str">
        <f t="shared" si="449"/>
        <v>{1,5036},{2,955},{6,767}</v>
      </c>
      <c r="G489" s="78">
        <f t="shared" si="484"/>
        <v>1</v>
      </c>
      <c r="H489" s="67" t="s">
        <v>375</v>
      </c>
      <c r="I489" s="37">
        <f t="array" ref="I489">INDEX([1]英雄界面!$I$4:$I$41,MATCH(A489,[1]英雄界面!$A$4:$A$41,0))</f>
        <v>1</v>
      </c>
      <c r="J489" s="37">
        <f t="shared" si="481"/>
        <v>3</v>
      </c>
      <c r="K489" s="37">
        <v>10328</v>
      </c>
      <c r="L489" s="37">
        <f t="array" ref="L489">INDEX([2]图纸掉落!$H$4:$H$38,MATCH(H489,[2]图纸掉落!$G$4:$G$38,0))</f>
        <v>23006</v>
      </c>
      <c r="M489" s="37">
        <f t="shared" si="473"/>
        <v>50</v>
      </c>
      <c r="N489" s="37">
        <f t="shared" si="469"/>
        <v>112</v>
      </c>
      <c r="O489" s="47">
        <f>INDEX([1]英雄界面!$J$4:$J$41,MATCH(A489,[1]英雄界面!$A$4:$A$41,0))/2</f>
        <v>1</v>
      </c>
      <c r="P489" s="37">
        <f t="shared" si="470"/>
        <v>1</v>
      </c>
      <c r="Q489" s="37">
        <f>INT(INDEX([1]等级属性!B$4:B$203,MATCH($AC489,[1]等级属性!$A$4:$A$203,0))*V489/10000)</f>
        <v>955</v>
      </c>
      <c r="R489" s="37">
        <f>INT(INDEX([1]等级属性!C$4:C$203,MATCH($AC489,[1]等级属性!$A$4:$A$203,0))*W489/10000)</f>
        <v>0</v>
      </c>
      <c r="S489" s="37">
        <f>INT(INDEX([1]等级属性!D$4:D$203,MATCH($AC489,[1]等级属性!$A$4:$A$203,0))*X489/10000)</f>
        <v>5036</v>
      </c>
      <c r="T489" s="37">
        <f>INT(INDEX([1]等级属性!E$4:E$203,MATCH($AC489,[1]等级属性!$A$4:$A$203,0))*Y489/10000)</f>
        <v>767</v>
      </c>
      <c r="U489" s="37"/>
      <c r="V489" s="37">
        <f t="array" ref="V489">INDEX(单位特点规划!D$2:D$37,MATCH($A489,单位特点规划!$A$2:$A$37,0))</f>
        <v>7000</v>
      </c>
      <c r="W489" s="37">
        <f t="array" ref="W489">INDEX(单位特点规划!E$2:E$37,MATCH($A489,单位特点规划!$A$2:$A$37,0))</f>
        <v>0</v>
      </c>
      <c r="X489" s="37">
        <f t="array" ref="X489">INDEX(单位特点规划!F$2:F$37,MATCH($A489,单位特点规划!$A$2:$A$37,0))</f>
        <v>12300</v>
      </c>
      <c r="Y489" s="37">
        <f t="array" ref="Y489">INDEX(单位特点规划!G$2:G$37,MATCH($A489,单位特点规划!$A$2:$A$37,0))</f>
        <v>8100</v>
      </c>
      <c r="Z489" s="37"/>
      <c r="AA489" s="37">
        <f t="shared" si="483"/>
        <v>2.2727272727272698</v>
      </c>
      <c r="AB489" s="37">
        <f>INT(INDEX([3]进阶属性!$C$2:$C$19,MATCH(B489,[3]进阶属性!$A$2:$A$19,0))/2*AH489)</f>
        <v>25671</v>
      </c>
      <c r="AC489" s="37">
        <f t="shared" si="471"/>
        <v>100</v>
      </c>
      <c r="AD489" s="37">
        <f>INT((INDEX([3]标准单位!$J$2:$J$201,MATCH($AC489,[3]标准单位!$A$2:$A$201,0))*AE489)/(1-AE489))</f>
        <v>0</v>
      </c>
      <c r="AE489" s="37">
        <f t="shared" si="485"/>
        <v>0</v>
      </c>
      <c r="AF489" s="83">
        <f>AG489/AG$21</f>
        <v>0.63973358578614203</v>
      </c>
      <c r="AG489" s="37">
        <f t="shared" si="488"/>
        <v>1114.99166666667</v>
      </c>
      <c r="AH489" s="37">
        <f t="array" ref="AH489">INDEX([4]Sheet1!H$2:H$36,MATCH($H489,[4]Sheet1!$A$2:$A$36,0))</f>
        <v>2</v>
      </c>
      <c r="AI489">
        <f>INDEX([4]Sheet1!T$2:T$36,MATCH($H489,[4]Sheet1!$A$2:$A$36,0))</f>
        <v>0</v>
      </c>
      <c r="AJ489">
        <f>INDEX([4]Sheet1!U$2:U$36,MATCH($H489,[4]Sheet1!$A$2:$A$36,0))</f>
        <v>12</v>
      </c>
      <c r="AK489">
        <f>INDEX([4]Sheet1!V$2:V$36,MATCH($H489,[4]Sheet1!$A$2:$A$36,0))</f>
        <v>0</v>
      </c>
      <c r="AL489">
        <f>INDEX([4]Sheet1!W$2:W$36,MATCH($H489,[4]Sheet1!$A$2:$A$36,0))</f>
        <v>14.5833333333333</v>
      </c>
      <c r="AM489" s="2">
        <f>INDEX([4]Sheet1!N$2:N$36,MATCH($H489,[4]Sheet1!$A$2:$A$36,0))</f>
        <v>2400</v>
      </c>
      <c r="AN489" s="2" t="str">
        <f>INDEX([4]Sheet1!O$2:O$36,MATCH($H489,[4]Sheet1!$A$2:$A$36,0))</f>
        <v/>
      </c>
    </row>
    <row r="490" spans="1:46" ht="14.25">
      <c r="A490" s="11">
        <v>3007</v>
      </c>
      <c r="B490" s="78">
        <v>1</v>
      </c>
      <c r="C490" s="78" t="str">
        <f t="shared" si="448"/>
        <v>{10311,1},{23007,2}</v>
      </c>
      <c r="D490" s="78">
        <v>1000</v>
      </c>
      <c r="E490" s="79">
        <v>11</v>
      </c>
      <c r="F490" s="78" t="str">
        <f t="shared" si="449"/>
        <v>{1,2240},{2,468},{3,385},{6,174}</v>
      </c>
      <c r="G490" s="78">
        <f t="shared" si="484"/>
        <v>1</v>
      </c>
      <c r="H490" s="11" t="s">
        <v>382</v>
      </c>
      <c r="I490" s="37">
        <f t="array" ref="I490">INDEX([1]英雄界面!$I$4:$I$41,MATCH(A490,[1]英雄界面!$A$4:$A$41,0))</f>
        <v>55</v>
      </c>
      <c r="J490" s="37">
        <f t="shared" si="481"/>
        <v>3</v>
      </c>
      <c r="K490" s="37">
        <v>10311</v>
      </c>
      <c r="L490" s="37">
        <f t="array" ref="L490">INDEX([2]图纸掉落!$H$4:$H$38,MATCH(H490,[2]图纸掉落!$G$4:$G$38,0))</f>
        <v>23007</v>
      </c>
      <c r="M490" s="37">
        <f t="shared" si="473"/>
        <v>1</v>
      </c>
      <c r="N490" s="37">
        <f t="shared" si="469"/>
        <v>2</v>
      </c>
      <c r="O490" s="47">
        <f>INDEX([1]英雄界面!$J$4:$J$41,MATCH(A490,[1]英雄界面!$A$4:$A$41,0))/2</f>
        <v>3</v>
      </c>
      <c r="P490" s="37">
        <f t="shared" si="470"/>
        <v>1.6</v>
      </c>
      <c r="Q490" s="37">
        <f>INT(INDEX([1]等级属性!B$4:B$203,MATCH($AC490,[1]等级属性!$A$4:$A$203,0))*V490/10000)</f>
        <v>293</v>
      </c>
      <c r="R490" s="37">
        <f>INT(INDEX([1]等级属性!C$4:C$203,MATCH($AC490,[1]等级属性!$A$4:$A$203,0))*W490/10000)</f>
        <v>241</v>
      </c>
      <c r="S490" s="37">
        <f>INT(INDEX([1]等级属性!D$4:D$203,MATCH($AC490,[1]等级属性!$A$4:$A$203,0))*X490/10000)</f>
        <v>1400</v>
      </c>
      <c r="T490" s="37">
        <f>INT(INDEX([1]等级属性!E$4:E$203,MATCH($AC490,[1]等级属性!$A$4:$A$203,0))*Y490/10000)</f>
        <v>109</v>
      </c>
      <c r="U490" s="37"/>
      <c r="V490" s="37">
        <f t="array" ref="V490">INDEX(单位特点规划!D$2:D$37,MATCH($A490,单位特点规划!$A$2:$A$37,0))</f>
        <v>22600</v>
      </c>
      <c r="W490" s="37">
        <f t="array" ref="W490">INDEX(单位特点规划!E$2:E$37,MATCH($A490,单位特点规划!$A$2:$A$37,0))</f>
        <v>18600</v>
      </c>
      <c r="X490" s="37">
        <f t="array" ref="X490">INDEX(单位特点规划!F$2:F$37,MATCH($A490,单位特点规划!$A$2:$A$37,0))</f>
        <v>35900</v>
      </c>
      <c r="Y490" s="37">
        <f t="array" ref="Y490">INDEX(单位特点规划!G$2:G$37,MATCH($A490,单位特点规划!$A$2:$A$37,0))</f>
        <v>12300</v>
      </c>
      <c r="Z490" s="37"/>
      <c r="AA490" s="37">
        <f>1/6.7</f>
        <v>0.14925373134328401</v>
      </c>
      <c r="AB490" s="37">
        <f>INT(INDEX([3]进阶属性!$C$2:$C$19,MATCH(B490,[3]进阶属性!$A$2:$A$19,0))/2*AH490)</f>
        <v>900</v>
      </c>
      <c r="AC490" s="37">
        <f t="shared" si="471"/>
        <v>10</v>
      </c>
      <c r="AD490" s="37">
        <f>INT((INDEX([3]标准单位!$J$2:$J$201,MATCH($AC490,[3]标准单位!$A$2:$A$201,0))*AE490)/(1-AE490))</f>
        <v>0</v>
      </c>
      <c r="AE490" s="37">
        <f t="shared" si="485"/>
        <v>0</v>
      </c>
      <c r="AF490" s="83">
        <f>AG490/AG$4</f>
        <v>0.75378007062255903</v>
      </c>
      <c r="AG490" s="37">
        <f t="shared" si="488"/>
        <v>108.540740740741</v>
      </c>
      <c r="AH490" s="37">
        <f t="array" ref="AH490">INDEX([4]Sheet1!H$2:H$36,MATCH($H490,[4]Sheet1!$A$2:$A$36,0))</f>
        <v>6</v>
      </c>
      <c r="AI490">
        <f>INDEX([4]Sheet1!T$2:T$36,MATCH($H490,[4]Sheet1!$A$2:$A$36,0))</f>
        <v>0</v>
      </c>
      <c r="AJ490">
        <f>INDEX([4]Sheet1!U$2:U$36,MATCH($H490,[4]Sheet1!$A$2:$A$36,0))</f>
        <v>29.7</v>
      </c>
      <c r="AK490">
        <f>INDEX([4]Sheet1!V$2:V$36,MATCH($H490,[4]Sheet1!$A$2:$A$36,0))</f>
        <v>0</v>
      </c>
      <c r="AL490">
        <f>INDEX([4]Sheet1!W$2:W$36,MATCH($H490,[4]Sheet1!$A$2:$A$36,0))</f>
        <v>111.111111111111</v>
      </c>
      <c r="AM490" s="2">
        <f>INDEX([4]Sheet1!N$2:N$36,MATCH($H490,[4]Sheet1!$A$2:$A$36,0))</f>
        <v>1800</v>
      </c>
      <c r="AN490" s="2" t="str">
        <f>INDEX([4]Sheet1!O$2:O$36,MATCH($H490,[4]Sheet1!$A$2:$A$36,0))</f>
        <v/>
      </c>
      <c r="AO490" s="37"/>
      <c r="AP490" s="37"/>
      <c r="AQ490" s="37"/>
      <c r="AT490" s="37"/>
    </row>
    <row r="491" spans="1:46" ht="14.25">
      <c r="A491" s="11">
        <v>3007</v>
      </c>
      <c r="B491" s="78">
        <v>2</v>
      </c>
      <c r="C491" s="78" t="str">
        <f t="shared" si="448"/>
        <v>{10312,5},{23007,5}</v>
      </c>
      <c r="D491" s="78">
        <v>5000</v>
      </c>
      <c r="E491" s="79">
        <v>18</v>
      </c>
      <c r="F491" s="78" t="str">
        <f t="shared" si="449"/>
        <v>{1,2730},{2,571},{3,471},{6,213}</v>
      </c>
      <c r="G491" s="78">
        <f t="shared" si="484"/>
        <v>1</v>
      </c>
      <c r="H491" s="11" t="s">
        <v>382</v>
      </c>
      <c r="I491" s="37">
        <f t="array" ref="I491">INDEX([1]英雄界面!$I$4:$I$41,MATCH(A491,[1]英雄界面!$A$4:$A$41,0))</f>
        <v>55</v>
      </c>
      <c r="J491" s="37">
        <f t="shared" si="481"/>
        <v>3</v>
      </c>
      <c r="K491" s="37">
        <v>10312</v>
      </c>
      <c r="L491" s="37">
        <f t="array" ref="L491">INDEX([2]图纸掉落!$H$4:$H$38,MATCH(H491,[2]图纸掉落!$G$4:$G$38,0))</f>
        <v>23007</v>
      </c>
      <c r="M491" s="37">
        <f t="shared" si="473"/>
        <v>5</v>
      </c>
      <c r="N491" s="37">
        <f t="shared" si="469"/>
        <v>5</v>
      </c>
      <c r="O491" s="47">
        <f>INDEX([1]英雄界面!$J$4:$J$41,MATCH(A491,[1]英雄界面!$A$4:$A$41,0))/2</f>
        <v>3</v>
      </c>
      <c r="P491" s="37">
        <f t="shared" si="470"/>
        <v>1.5</v>
      </c>
      <c r="Q491" s="37">
        <f>INT(INDEX([1]等级属性!B$4:B$203,MATCH($AC491,[1]等级属性!$A$4:$A$203,0))*V491/10000)</f>
        <v>381</v>
      </c>
      <c r="R491" s="37">
        <f>INT(INDEX([1]等级属性!C$4:C$203,MATCH($AC491,[1]等级属性!$A$4:$A$203,0))*W491/10000)</f>
        <v>314</v>
      </c>
      <c r="S491" s="37">
        <f>INT(INDEX([1]等级属性!D$4:D$203,MATCH($AC491,[1]等级属性!$A$4:$A$203,0))*X491/10000)</f>
        <v>1820</v>
      </c>
      <c r="T491" s="37">
        <f>INT(INDEX([1]等级属性!E$4:E$203,MATCH($AC491,[1]等级属性!$A$4:$A$203,0))*Y491/10000)</f>
        <v>142</v>
      </c>
      <c r="U491" s="37"/>
      <c r="V491" s="37">
        <f t="array" ref="V491">INDEX(单位特点规划!D$2:D$37,MATCH($A491,单位特点规划!$A$2:$A$37,0))</f>
        <v>22600</v>
      </c>
      <c r="W491" s="37">
        <f t="array" ref="W491">INDEX(单位特点规划!E$2:E$37,MATCH($A491,单位特点规划!$A$2:$A$37,0))</f>
        <v>18600</v>
      </c>
      <c r="X491" s="37">
        <f t="array" ref="X491">INDEX(单位特点规划!F$2:F$37,MATCH($A491,单位特点规划!$A$2:$A$37,0))</f>
        <v>35900</v>
      </c>
      <c r="Y491" s="37">
        <f t="array" ref="Y491">INDEX(单位特点规划!G$2:G$37,MATCH($A491,单位特点规划!$A$2:$A$37,0))</f>
        <v>12300</v>
      </c>
      <c r="Z491" s="37"/>
      <c r="AA491" s="37">
        <f t="shared" ref="AA491" si="489">1/6.7</f>
        <v>0.14925373134328401</v>
      </c>
      <c r="AB491" s="37">
        <f>INT(INDEX([3]进阶属性!$C$2:$C$19,MATCH(B491,[3]进阶属性!$A$2:$A$19,0))/2*AH491)</f>
        <v>1170</v>
      </c>
      <c r="AC491" s="37">
        <f t="shared" si="471"/>
        <v>20</v>
      </c>
      <c r="AD491" s="37">
        <f>INT((INDEX([3]标准单位!$J$2:$J$201,MATCH($AC491,[3]标准单位!$A$2:$A$201,0))*AE491)/(1-AE491))</f>
        <v>0</v>
      </c>
      <c r="AE491" s="37">
        <f t="shared" si="485"/>
        <v>0</v>
      </c>
      <c r="AF491" s="83">
        <f>AG491/AG$5</f>
        <v>0.75372381461040905</v>
      </c>
      <c r="AG491" s="37">
        <f t="shared" si="488"/>
        <v>141.12222222222201</v>
      </c>
      <c r="AH491" s="37">
        <f t="array" ref="AH491">INDEX([4]Sheet1!H$2:H$36,MATCH($H491,[4]Sheet1!$A$2:$A$36,0))</f>
        <v>6</v>
      </c>
      <c r="AI491">
        <f>INDEX([4]Sheet1!T$2:T$36,MATCH($H491,[4]Sheet1!$A$2:$A$36,0))</f>
        <v>0</v>
      </c>
      <c r="AJ491">
        <f>INDEX([4]Sheet1!U$2:U$36,MATCH($H491,[4]Sheet1!$A$2:$A$36,0))</f>
        <v>29.7</v>
      </c>
      <c r="AK491">
        <f>INDEX([4]Sheet1!V$2:V$36,MATCH($H491,[4]Sheet1!$A$2:$A$36,0))</f>
        <v>0</v>
      </c>
      <c r="AL491">
        <f>INDEX([4]Sheet1!W$2:W$36,MATCH($H491,[4]Sheet1!$A$2:$A$36,0))</f>
        <v>111.111111111111</v>
      </c>
      <c r="AM491" s="2">
        <f>INDEX([4]Sheet1!N$2:N$36,MATCH($H491,[4]Sheet1!$A$2:$A$36,0))</f>
        <v>1800</v>
      </c>
      <c r="AN491" s="2" t="str">
        <f>INDEX([4]Sheet1!O$2:O$36,MATCH($H491,[4]Sheet1!$A$2:$A$36,0))</f>
        <v/>
      </c>
      <c r="AO491" s="37"/>
      <c r="AP491" s="37"/>
      <c r="AQ491" s="37"/>
      <c r="AT491" s="37"/>
    </row>
    <row r="492" spans="1:46" ht="14.25">
      <c r="A492" s="11">
        <v>3007</v>
      </c>
      <c r="B492" s="78">
        <v>3</v>
      </c>
      <c r="C492" s="78" t="str">
        <f t="shared" si="448"/>
        <v>{10313,7},{23007,8}</v>
      </c>
      <c r="D492" s="78">
        <v>10000</v>
      </c>
      <c r="E492" s="79">
        <v>26</v>
      </c>
      <c r="F492" s="78" t="str">
        <f t="shared" si="449"/>
        <v>{1,3301},{2,691},{3,569},{6,260}</v>
      </c>
      <c r="G492" s="78">
        <f t="shared" si="484"/>
        <v>1</v>
      </c>
      <c r="H492" s="11" t="s">
        <v>382</v>
      </c>
      <c r="I492" s="37">
        <f t="array" ref="I492">INDEX([1]英雄界面!$I$4:$I$41,MATCH(A492,[1]英雄界面!$A$4:$A$41,0))</f>
        <v>55</v>
      </c>
      <c r="J492" s="37">
        <f t="shared" ref="J492:J507" si="490">3</f>
        <v>3</v>
      </c>
      <c r="K492" s="37">
        <v>10313</v>
      </c>
      <c r="L492" s="37">
        <f t="array" ref="L492">INDEX([2]图纸掉落!$H$4:$H$38,MATCH(H492,[2]图纸掉落!$G$4:$G$38,0))</f>
        <v>23007</v>
      </c>
      <c r="M492" s="37">
        <f t="shared" ref="M492" si="491">M474</f>
        <v>7</v>
      </c>
      <c r="N492" s="37">
        <f t="shared" si="469"/>
        <v>8</v>
      </c>
      <c r="O492" s="47">
        <f>INDEX([1]英雄界面!$J$4:$J$41,MATCH(A492,[1]英雄界面!$A$4:$A$41,0))/2</f>
        <v>3</v>
      </c>
      <c r="P492" s="37">
        <f t="shared" si="470"/>
        <v>1.4</v>
      </c>
      <c r="Q492" s="37">
        <f>INT(INDEX([1]等级属性!B$4:B$203,MATCH($AC492,[1]等级属性!$A$4:$A$203,0))*V492/10000)</f>
        <v>494</v>
      </c>
      <c r="R492" s="37">
        <f>INT(INDEX([1]等级属性!C$4:C$203,MATCH($AC492,[1]等级属性!$A$4:$A$203,0))*W492/10000)</f>
        <v>407</v>
      </c>
      <c r="S492" s="37">
        <f>INT(INDEX([1]等级属性!D$4:D$203,MATCH($AC492,[1]等级属性!$A$4:$A$203,0))*X492/10000)</f>
        <v>2358</v>
      </c>
      <c r="T492" s="37">
        <f>INT(INDEX([1]等级属性!E$4:E$203,MATCH($AC492,[1]等级属性!$A$4:$A$203,0))*Y492/10000)</f>
        <v>186</v>
      </c>
      <c r="U492" s="37"/>
      <c r="V492" s="37">
        <f t="array" ref="V492">INDEX(单位特点规划!D$2:D$37,MATCH($A492,单位特点规划!$A$2:$A$37,0))</f>
        <v>22600</v>
      </c>
      <c r="W492" s="37">
        <f t="array" ref="W492">INDEX(单位特点规划!E$2:E$37,MATCH($A492,单位特点规划!$A$2:$A$37,0))</f>
        <v>18600</v>
      </c>
      <c r="X492" s="37">
        <f t="array" ref="X492">INDEX(单位特点规划!F$2:F$37,MATCH($A492,单位特点规划!$A$2:$A$37,0))</f>
        <v>35900</v>
      </c>
      <c r="Y492" s="37">
        <f t="array" ref="Y492">INDEX(单位特点规划!G$2:G$37,MATCH($A492,单位特点规划!$A$2:$A$37,0))</f>
        <v>12300</v>
      </c>
      <c r="Z492" s="37"/>
      <c r="AA492" s="37">
        <f t="shared" ref="AA492" si="492">1/6.7</f>
        <v>0.14925373134328401</v>
      </c>
      <c r="AB492" s="37">
        <f>INT(INDEX([3]进阶属性!$C$2:$C$19,MATCH(B492,[3]进阶属性!$A$2:$A$19,0))/2*AH492)</f>
        <v>1521</v>
      </c>
      <c r="AC492" s="37">
        <f t="shared" si="471"/>
        <v>30</v>
      </c>
      <c r="AD492" s="37">
        <f>INT((INDEX([3]标准单位!$J$2:$J$201,MATCH($AC492,[3]标准单位!$A$2:$A$201,0))*AE492)/(1-AE492))</f>
        <v>0</v>
      </c>
      <c r="AE492" s="37">
        <f t="shared" si="485"/>
        <v>0</v>
      </c>
      <c r="AF492" s="83">
        <f>AG492/AG$6</f>
        <v>0.75238549099225505</v>
      </c>
      <c r="AG492" s="37">
        <f t="shared" si="488"/>
        <v>182.94074074074101</v>
      </c>
      <c r="AH492" s="37">
        <f t="array" ref="AH492">INDEX([4]Sheet1!H$2:H$36,MATCH($H492,[4]Sheet1!$A$2:$A$36,0))</f>
        <v>6</v>
      </c>
      <c r="AI492">
        <f>INDEX([4]Sheet1!T$2:T$36,MATCH($H492,[4]Sheet1!$A$2:$A$36,0))</f>
        <v>0</v>
      </c>
      <c r="AJ492">
        <f>INDEX([4]Sheet1!U$2:U$36,MATCH($H492,[4]Sheet1!$A$2:$A$36,0))</f>
        <v>29.7</v>
      </c>
      <c r="AK492">
        <f>INDEX([4]Sheet1!V$2:V$36,MATCH($H492,[4]Sheet1!$A$2:$A$36,0))</f>
        <v>0</v>
      </c>
      <c r="AL492">
        <f>INDEX([4]Sheet1!W$2:W$36,MATCH($H492,[4]Sheet1!$A$2:$A$36,0))</f>
        <v>111.111111111111</v>
      </c>
      <c r="AM492" s="2">
        <f>INDEX([4]Sheet1!N$2:N$36,MATCH($H492,[4]Sheet1!$A$2:$A$36,0))</f>
        <v>1800</v>
      </c>
      <c r="AN492" s="2" t="str">
        <f>INDEX([4]Sheet1!O$2:O$36,MATCH($H492,[4]Sheet1!$A$2:$A$36,0))</f>
        <v/>
      </c>
      <c r="AO492" s="37"/>
      <c r="AP492" s="37"/>
      <c r="AQ492" s="37"/>
      <c r="AT492" s="37"/>
    </row>
    <row r="493" spans="1:46" ht="14.25">
      <c r="A493" s="11">
        <v>3007</v>
      </c>
      <c r="B493" s="78">
        <v>4</v>
      </c>
      <c r="C493" s="78" t="str">
        <f t="shared" si="448"/>
        <v>{10314,10},{23007,12}</v>
      </c>
      <c r="D493" s="78">
        <v>80000</v>
      </c>
      <c r="E493" s="79">
        <v>28</v>
      </c>
      <c r="F493" s="78" t="str">
        <f t="shared" si="449"/>
        <v>{1,3513},{2,737},{3,605},{6,274}</v>
      </c>
      <c r="G493" s="78">
        <f t="shared" si="484"/>
        <v>1</v>
      </c>
      <c r="H493" s="11" t="s">
        <v>382</v>
      </c>
      <c r="I493" s="37">
        <f t="array" ref="I493">INDEX([1]英雄界面!$I$4:$I$41,MATCH(A493,[1]英雄界面!$A$4:$A$41,0))</f>
        <v>55</v>
      </c>
      <c r="J493" s="37">
        <f t="shared" si="490"/>
        <v>3</v>
      </c>
      <c r="K493" s="37">
        <v>10314</v>
      </c>
      <c r="L493" s="37">
        <f t="array" ref="L493">INDEX([2]图纸掉落!$H$4:$H$38,MATCH(H493,[2]图纸掉落!$G$4:$G$38,0))</f>
        <v>23007</v>
      </c>
      <c r="M493" s="37">
        <f t="shared" ref="M493:M511" si="493">M475</f>
        <v>10</v>
      </c>
      <c r="N493" s="37">
        <f t="shared" si="469"/>
        <v>12</v>
      </c>
      <c r="O493" s="47">
        <f>INDEX([1]英雄界面!$J$4:$J$41,MATCH(A493,[1]英雄界面!$A$4:$A$41,0))/2</f>
        <v>3</v>
      </c>
      <c r="P493" s="37">
        <f t="shared" si="470"/>
        <v>1.3</v>
      </c>
      <c r="Q493" s="37">
        <f>INT(INDEX([1]等级属性!B$4:B$203,MATCH($AC493,[1]等级属性!$A$4:$A$203,0))*V493/10000)</f>
        <v>567</v>
      </c>
      <c r="R493" s="37">
        <f>INT(INDEX([1]等级属性!C$4:C$203,MATCH($AC493,[1]等级属性!$A$4:$A$203,0))*W493/10000)</f>
        <v>466</v>
      </c>
      <c r="S493" s="37">
        <f>INT(INDEX([1]等级属性!D$4:D$203,MATCH($AC493,[1]等级属性!$A$4:$A$203,0))*X493/10000)</f>
        <v>2703</v>
      </c>
      <c r="T493" s="37">
        <f>INT(INDEX([1]等级属性!E$4:E$203,MATCH($AC493,[1]等级属性!$A$4:$A$203,0))*Y493/10000)</f>
        <v>211</v>
      </c>
      <c r="U493" s="37"/>
      <c r="V493" s="37">
        <f t="array" ref="V493">INDEX(单位特点规划!D$2:D$37,MATCH($A493,单位特点规划!$A$2:$A$37,0))</f>
        <v>22600</v>
      </c>
      <c r="W493" s="37">
        <f t="array" ref="W493">INDEX(单位特点规划!E$2:E$37,MATCH($A493,单位特点规划!$A$2:$A$37,0))</f>
        <v>18600</v>
      </c>
      <c r="X493" s="37">
        <f t="array" ref="X493">INDEX(单位特点规划!F$2:F$37,MATCH($A493,单位特点规划!$A$2:$A$37,0))</f>
        <v>35900</v>
      </c>
      <c r="Y493" s="37">
        <f t="array" ref="Y493">INDEX(单位特点规划!G$2:G$37,MATCH($A493,单位特点规划!$A$2:$A$37,0))</f>
        <v>12300</v>
      </c>
      <c r="Z493" s="37"/>
      <c r="AA493" s="37">
        <f t="shared" ref="AA493" si="494">1/6.7</f>
        <v>0.14925373134328401</v>
      </c>
      <c r="AB493" s="37">
        <f>INT(INDEX([3]进阶属性!$C$2:$C$19,MATCH(B493,[3]进阶属性!$A$2:$A$19,0))/2*AH493)</f>
        <v>1971</v>
      </c>
      <c r="AC493" s="37">
        <f t="shared" si="471"/>
        <v>35</v>
      </c>
      <c r="AD493" s="37">
        <f>INT((INDEX([3]标准单位!$J$2:$J$201,MATCH($AC493,[3]标准单位!$A$2:$A$201,0))*AE493)/(1-AE493))</f>
        <v>0</v>
      </c>
      <c r="AE493" s="37">
        <f t="shared" si="485"/>
        <v>0</v>
      </c>
      <c r="AF493" s="83">
        <f>AG493/AG$7</f>
        <v>0.75343895428414998</v>
      </c>
      <c r="AG493" s="37">
        <f t="shared" si="488"/>
        <v>209.7</v>
      </c>
      <c r="AH493" s="37">
        <f t="array" ref="AH493">INDEX([4]Sheet1!H$2:H$36,MATCH($H493,[4]Sheet1!$A$2:$A$36,0))</f>
        <v>6</v>
      </c>
      <c r="AI493">
        <f>INDEX([4]Sheet1!T$2:T$36,MATCH($H493,[4]Sheet1!$A$2:$A$36,0))</f>
        <v>0</v>
      </c>
      <c r="AJ493">
        <f>INDEX([4]Sheet1!U$2:U$36,MATCH($H493,[4]Sheet1!$A$2:$A$36,0))</f>
        <v>29.7</v>
      </c>
      <c r="AK493">
        <f>INDEX([4]Sheet1!V$2:V$36,MATCH($H493,[4]Sheet1!$A$2:$A$36,0))</f>
        <v>0</v>
      </c>
      <c r="AL493">
        <f>INDEX([4]Sheet1!W$2:W$36,MATCH($H493,[4]Sheet1!$A$2:$A$36,0))</f>
        <v>111.111111111111</v>
      </c>
      <c r="AM493" s="2">
        <f>INDEX([4]Sheet1!N$2:N$36,MATCH($H493,[4]Sheet1!$A$2:$A$36,0))</f>
        <v>1800</v>
      </c>
      <c r="AN493" s="2" t="str">
        <f>INDEX([4]Sheet1!O$2:O$36,MATCH($H493,[4]Sheet1!$A$2:$A$36,0))</f>
        <v/>
      </c>
      <c r="AO493" s="37"/>
      <c r="AP493" s="37"/>
      <c r="AQ493" s="37"/>
      <c r="AT493" s="37"/>
    </row>
    <row r="494" spans="1:46" ht="14.25">
      <c r="A494" s="11">
        <v>3007</v>
      </c>
      <c r="B494" s="78">
        <v>5</v>
      </c>
      <c r="C494" s="78" t="str">
        <f t="shared" si="448"/>
        <v>{10315,15},{23007,15}</v>
      </c>
      <c r="D494" s="78">
        <v>150000</v>
      </c>
      <c r="E494" s="79">
        <v>40</v>
      </c>
      <c r="F494" s="78" t="str">
        <f t="shared" si="449"/>
        <v>{1,3669},{2,769},{3,633},{6,286}</v>
      </c>
      <c r="G494" s="78">
        <f t="shared" si="484"/>
        <v>1</v>
      </c>
      <c r="H494" s="11" t="s">
        <v>382</v>
      </c>
      <c r="I494" s="37">
        <f t="array" ref="I494">INDEX([1]英雄界面!$I$4:$I$41,MATCH(A494,[1]英雄界面!$A$4:$A$41,0))</f>
        <v>55</v>
      </c>
      <c r="J494" s="37">
        <f t="shared" si="490"/>
        <v>3</v>
      </c>
      <c r="K494" s="37">
        <v>10315</v>
      </c>
      <c r="L494" s="37">
        <f t="array" ref="L494">INDEX([2]图纸掉落!$H$4:$H$38,MATCH(H494,[2]图纸掉落!$G$4:$G$38,0))</f>
        <v>23007</v>
      </c>
      <c r="M494" s="37">
        <f t="shared" si="493"/>
        <v>15</v>
      </c>
      <c r="N494" s="37">
        <f t="shared" si="469"/>
        <v>15</v>
      </c>
      <c r="O494" s="47">
        <f>INDEX([1]英雄界面!$J$4:$J$41,MATCH(A494,[1]英雄界面!$A$4:$A$41,0))/2</f>
        <v>3</v>
      </c>
      <c r="P494" s="37">
        <f t="shared" si="470"/>
        <v>1.2</v>
      </c>
      <c r="Q494" s="37">
        <f>INT(INDEX([1]等级属性!B$4:B$203,MATCH($AC494,[1]等级属性!$A$4:$A$203,0))*V494/10000)</f>
        <v>641</v>
      </c>
      <c r="R494" s="37">
        <f>INT(INDEX([1]等级属性!C$4:C$203,MATCH($AC494,[1]等级属性!$A$4:$A$203,0))*W494/10000)</f>
        <v>528</v>
      </c>
      <c r="S494" s="37">
        <f>INT(INDEX([1]等级属性!D$4:D$203,MATCH($AC494,[1]等级属性!$A$4:$A$203,0))*X494/10000)</f>
        <v>3058</v>
      </c>
      <c r="T494" s="37">
        <f>INT(INDEX([1]等级属性!E$4:E$203,MATCH($AC494,[1]等级属性!$A$4:$A$203,0))*Y494/10000)</f>
        <v>239</v>
      </c>
      <c r="U494" s="37"/>
      <c r="V494" s="37">
        <f t="array" ref="V494">INDEX(单位特点规划!D$2:D$37,MATCH($A494,单位特点规划!$A$2:$A$37,0))</f>
        <v>22600</v>
      </c>
      <c r="W494" s="37">
        <f t="array" ref="W494">INDEX(单位特点规划!E$2:E$37,MATCH($A494,单位特点规划!$A$2:$A$37,0))</f>
        <v>18600</v>
      </c>
      <c r="X494" s="37">
        <f t="array" ref="X494">INDEX(单位特点规划!F$2:F$37,MATCH($A494,单位特点规划!$A$2:$A$37,0))</f>
        <v>35900</v>
      </c>
      <c r="Y494" s="37">
        <f t="array" ref="Y494">INDEX(单位特点规划!G$2:G$37,MATCH($A494,单位特点规划!$A$2:$A$37,0))</f>
        <v>12300</v>
      </c>
      <c r="Z494" s="37"/>
      <c r="AA494" s="37">
        <f t="shared" ref="AA494" si="495">1/6.7</f>
        <v>0.14925373134328401</v>
      </c>
      <c r="AB494" s="37">
        <f>INT(INDEX([3]进阶属性!$C$2:$C$19,MATCH(B494,[3]进阶属性!$A$2:$A$19,0))/2*AH494)</f>
        <v>2556</v>
      </c>
      <c r="AC494" s="37">
        <f t="shared" si="471"/>
        <v>40</v>
      </c>
      <c r="AD494" s="37">
        <f>INT((INDEX([3]标准单位!$J$2:$J$201,MATCH($AC494,[3]标准单位!$A$2:$A$201,0))*AE494)/(1-AE494))</f>
        <v>0</v>
      </c>
      <c r="AE494" s="37">
        <f t="shared" si="485"/>
        <v>0</v>
      </c>
      <c r="AF494" s="83">
        <f>AG494/AG$8</f>
        <v>0.75326713376010201</v>
      </c>
      <c r="AG494" s="37">
        <f t="shared" si="488"/>
        <v>237.207407407407</v>
      </c>
      <c r="AH494" s="37">
        <f t="array" ref="AH494">INDEX([4]Sheet1!H$2:H$36,MATCH($H494,[4]Sheet1!$A$2:$A$36,0))</f>
        <v>6</v>
      </c>
      <c r="AI494">
        <f>INDEX([4]Sheet1!T$2:T$36,MATCH($H494,[4]Sheet1!$A$2:$A$36,0))</f>
        <v>0</v>
      </c>
      <c r="AJ494">
        <f>INDEX([4]Sheet1!U$2:U$36,MATCH($H494,[4]Sheet1!$A$2:$A$36,0))</f>
        <v>29.7</v>
      </c>
      <c r="AK494">
        <f>INDEX([4]Sheet1!V$2:V$36,MATCH($H494,[4]Sheet1!$A$2:$A$36,0))</f>
        <v>0</v>
      </c>
      <c r="AL494">
        <f>INDEX([4]Sheet1!W$2:W$36,MATCH($H494,[4]Sheet1!$A$2:$A$36,0))</f>
        <v>111.111111111111</v>
      </c>
      <c r="AM494" s="2">
        <f>INDEX([4]Sheet1!N$2:N$36,MATCH($H494,[4]Sheet1!$A$2:$A$36,0))</f>
        <v>1800</v>
      </c>
      <c r="AN494" s="2" t="str">
        <f>INDEX([4]Sheet1!O$2:O$36,MATCH($H494,[4]Sheet1!$A$2:$A$36,0))</f>
        <v/>
      </c>
      <c r="AO494" s="37"/>
      <c r="AP494" s="37"/>
      <c r="AQ494" s="37"/>
      <c r="AT494" s="37"/>
    </row>
    <row r="495" spans="1:46" ht="14.25">
      <c r="A495" s="11">
        <v>3007</v>
      </c>
      <c r="B495" s="78">
        <v>6</v>
      </c>
      <c r="C495" s="78" t="str">
        <f t="shared" si="448"/>
        <v>{10316,20},{23007,16}</v>
      </c>
      <c r="D495" s="78">
        <v>250000</v>
      </c>
      <c r="E495" s="79">
        <v>45</v>
      </c>
      <c r="F495" s="78" t="str">
        <f t="shared" si="449"/>
        <v>{1,3862},{2,809},{3,666},{6,303}</v>
      </c>
      <c r="G495" s="78">
        <f t="shared" ref="G495:G504" si="496">1</f>
        <v>1</v>
      </c>
      <c r="H495" s="11" t="s">
        <v>382</v>
      </c>
      <c r="I495" s="37">
        <f t="array" ref="I495">INDEX([1]英雄界面!$I$4:$I$41,MATCH(A495,[1]英雄界面!$A$4:$A$41,0))</f>
        <v>55</v>
      </c>
      <c r="J495" s="37">
        <f t="shared" si="490"/>
        <v>3</v>
      </c>
      <c r="K495" s="37">
        <v>10316</v>
      </c>
      <c r="L495" s="37">
        <f t="array" ref="L495">INDEX([2]图纸掉落!$H$4:$H$38,MATCH(H495,[2]图纸掉落!$G$4:$G$38,0))</f>
        <v>23007</v>
      </c>
      <c r="M495" s="37">
        <f t="shared" si="493"/>
        <v>20</v>
      </c>
      <c r="N495" s="37">
        <f t="shared" si="469"/>
        <v>16</v>
      </c>
      <c r="O495" s="47">
        <f>INDEX([1]英雄界面!$J$4:$J$41,MATCH(A495,[1]英雄界面!$A$4:$A$41,0))/2</f>
        <v>3</v>
      </c>
      <c r="P495" s="37">
        <f t="shared" si="470"/>
        <v>1.1000000000000001</v>
      </c>
      <c r="Q495" s="37">
        <f>INT(INDEX([1]等级属性!B$4:B$203,MATCH($AC495,[1]等级属性!$A$4:$A$203,0))*V495/10000)</f>
        <v>736</v>
      </c>
      <c r="R495" s="37">
        <f>INT(INDEX([1]等级属性!C$4:C$203,MATCH($AC495,[1]等级属性!$A$4:$A$203,0))*W495/10000)</f>
        <v>606</v>
      </c>
      <c r="S495" s="37">
        <f>INT(INDEX([1]等级属性!D$4:D$203,MATCH($AC495,[1]等级属性!$A$4:$A$203,0))*X495/10000)</f>
        <v>3511</v>
      </c>
      <c r="T495" s="37">
        <f>INT(INDEX([1]等级属性!E$4:E$203,MATCH($AC495,[1]等级属性!$A$4:$A$203,0))*Y495/10000)</f>
        <v>276</v>
      </c>
      <c r="U495" s="37"/>
      <c r="V495" s="37">
        <f t="array" ref="V495">INDEX(单位特点规划!D$2:D$37,MATCH($A495,单位特点规划!$A$2:$A$37,0))</f>
        <v>22600</v>
      </c>
      <c r="W495" s="37">
        <f t="array" ref="W495">INDEX(单位特点规划!E$2:E$37,MATCH($A495,单位特点规划!$A$2:$A$37,0))</f>
        <v>18600</v>
      </c>
      <c r="X495" s="37">
        <f t="array" ref="X495">INDEX(单位特点规划!F$2:F$37,MATCH($A495,单位特点规划!$A$2:$A$37,0))</f>
        <v>35900</v>
      </c>
      <c r="Y495" s="37">
        <f t="array" ref="Y495">INDEX(单位特点规划!G$2:G$37,MATCH($A495,单位特点规划!$A$2:$A$37,0))</f>
        <v>12300</v>
      </c>
      <c r="Z495" s="37"/>
      <c r="AA495" s="37">
        <f t="shared" ref="AA495:AA500" si="497">1/6.7</f>
        <v>0.14925373134328401</v>
      </c>
      <c r="AB495" s="37">
        <f>INT(INDEX([3]进阶属性!$C$2:$C$19,MATCH(B495,[3]进阶属性!$A$2:$A$19,0))/2*AH495)</f>
        <v>3321</v>
      </c>
      <c r="AC495" s="37">
        <f t="shared" si="471"/>
        <v>45</v>
      </c>
      <c r="AD495" s="37">
        <f>INT((INDEX([3]标准单位!$J$2:$J$201,MATCH($AC495,[3]标准单位!$A$2:$A$201,0))*AE495)/(1-AE495))</f>
        <v>0</v>
      </c>
      <c r="AE495" s="37">
        <f t="shared" ref="AE495:AE504" si="498">0</f>
        <v>0</v>
      </c>
      <c r="AF495" s="83">
        <f>AG495/AG$9</f>
        <v>0.75283312423048698</v>
      </c>
      <c r="AG495" s="37">
        <f t="shared" si="488"/>
        <v>272.40370370370402</v>
      </c>
      <c r="AH495" s="37">
        <f t="array" ref="AH495">INDEX([4]Sheet1!H$2:H$36,MATCH($H495,[4]Sheet1!$A$2:$A$36,0))</f>
        <v>6</v>
      </c>
      <c r="AI495">
        <f>INDEX([4]Sheet1!T$2:T$36,MATCH($H495,[4]Sheet1!$A$2:$A$36,0))</f>
        <v>0</v>
      </c>
      <c r="AJ495">
        <f>INDEX([4]Sheet1!U$2:U$36,MATCH($H495,[4]Sheet1!$A$2:$A$36,0))</f>
        <v>29.7</v>
      </c>
      <c r="AK495">
        <f>INDEX([4]Sheet1!V$2:V$36,MATCH($H495,[4]Sheet1!$A$2:$A$36,0))</f>
        <v>0</v>
      </c>
      <c r="AL495">
        <f>INDEX([4]Sheet1!W$2:W$36,MATCH($H495,[4]Sheet1!$A$2:$A$36,0))</f>
        <v>111.111111111111</v>
      </c>
      <c r="AM495" s="2">
        <f>INDEX([4]Sheet1!N$2:N$36,MATCH($H495,[4]Sheet1!$A$2:$A$36,0))</f>
        <v>1800</v>
      </c>
      <c r="AN495" s="2" t="str">
        <f>INDEX([4]Sheet1!O$2:O$36,MATCH($H495,[4]Sheet1!$A$2:$A$36,0))</f>
        <v/>
      </c>
      <c r="AO495" s="37"/>
      <c r="AP495" s="37"/>
      <c r="AQ495" s="37"/>
      <c r="AT495" s="37"/>
    </row>
    <row r="496" spans="1:46" ht="14.25">
      <c r="A496" s="11">
        <v>3007</v>
      </c>
      <c r="B496" s="78">
        <v>7</v>
      </c>
      <c r="C496" s="78" t="str">
        <f t="shared" si="448"/>
        <v>{10317,22},{23007,26}</v>
      </c>
      <c r="D496" s="78">
        <v>300000</v>
      </c>
      <c r="E496" s="79">
        <v>50</v>
      </c>
      <c r="F496" s="78" t="str">
        <f t="shared" si="449"/>
        <v>{1,3974},{2,833},{3,686},{6,314}</v>
      </c>
      <c r="G496" s="78">
        <f t="shared" si="496"/>
        <v>1</v>
      </c>
      <c r="H496" s="11" t="s">
        <v>382</v>
      </c>
      <c r="I496" s="37">
        <f t="array" ref="I496">INDEX([1]英雄界面!$I$4:$I$41,MATCH(A496,[1]英雄界面!$A$4:$A$41,0))</f>
        <v>55</v>
      </c>
      <c r="J496" s="37">
        <f t="shared" si="490"/>
        <v>3</v>
      </c>
      <c r="K496" s="37">
        <v>10317</v>
      </c>
      <c r="L496" s="37">
        <f t="array" ref="L496">INDEX([2]图纸掉落!$H$4:$H$38,MATCH(H496,[2]图纸掉落!$G$4:$G$38,0))</f>
        <v>23007</v>
      </c>
      <c r="M496" s="37">
        <f t="shared" si="493"/>
        <v>22</v>
      </c>
      <c r="N496" s="37">
        <f t="shared" si="469"/>
        <v>26</v>
      </c>
      <c r="O496" s="47">
        <f>INDEX([1]英雄界面!$J$4:$J$41,MATCH(A496,[1]英雄界面!$A$4:$A$41,0))/2</f>
        <v>3</v>
      </c>
      <c r="P496" s="37">
        <f t="shared" si="470"/>
        <v>1</v>
      </c>
      <c r="Q496" s="37">
        <f>INT(INDEX([1]等级属性!B$4:B$203,MATCH($AC496,[1]等级属性!$A$4:$A$203,0))*V496/10000)</f>
        <v>833</v>
      </c>
      <c r="R496" s="37">
        <f>INT(INDEX([1]等级属性!C$4:C$203,MATCH($AC496,[1]等级属性!$A$4:$A$203,0))*W496/10000)</f>
        <v>686</v>
      </c>
      <c r="S496" s="37">
        <f>INT(INDEX([1]等级属性!D$4:D$203,MATCH($AC496,[1]等级属性!$A$4:$A$203,0))*X496/10000)</f>
        <v>3974</v>
      </c>
      <c r="T496" s="37">
        <f>INT(INDEX([1]等级属性!E$4:E$203,MATCH($AC496,[1]等级属性!$A$4:$A$203,0))*Y496/10000)</f>
        <v>314</v>
      </c>
      <c r="U496" s="37"/>
      <c r="V496" s="37">
        <f t="array" ref="V496">INDEX(单位特点规划!D$2:D$37,MATCH($A496,单位特点规划!$A$2:$A$37,0))</f>
        <v>22600</v>
      </c>
      <c r="W496" s="37">
        <f t="array" ref="W496">INDEX(单位特点规划!E$2:E$37,MATCH($A496,单位特点规划!$A$2:$A$37,0))</f>
        <v>18600</v>
      </c>
      <c r="X496" s="37">
        <f t="array" ref="X496">INDEX(单位特点规划!F$2:F$37,MATCH($A496,单位特点规划!$A$2:$A$37,0))</f>
        <v>35900</v>
      </c>
      <c r="Y496" s="37">
        <f t="array" ref="Y496">INDEX(单位特点规划!G$2:G$37,MATCH($A496,单位特点规划!$A$2:$A$37,0))</f>
        <v>12300</v>
      </c>
      <c r="Z496" s="37"/>
      <c r="AA496" s="37">
        <f t="shared" si="497"/>
        <v>0.14925373134328401</v>
      </c>
      <c r="AB496" s="37">
        <f>INT(INDEX([3]进阶属性!$C$2:$C$19,MATCH(B496,[3]进阶属性!$A$2:$A$19,0))/2*AH496)</f>
        <v>4311</v>
      </c>
      <c r="AC496" s="37">
        <f t="shared" si="471"/>
        <v>50</v>
      </c>
      <c r="AD496" s="37">
        <f>INT((INDEX([3]标准单位!$J$2:$J$201,MATCH($AC496,[3]标准单位!$A$2:$A$201,0))*AE496)/(1-AE496))</f>
        <v>0</v>
      </c>
      <c r="AE496" s="37">
        <f t="shared" si="498"/>
        <v>0</v>
      </c>
      <c r="AF496" s="83">
        <f>AG496/AG$10</f>
        <v>0.75276137484953198</v>
      </c>
      <c r="AG496" s="37">
        <f t="shared" si="488"/>
        <v>308.37407407407397</v>
      </c>
      <c r="AH496" s="37">
        <f t="array" ref="AH496">INDEX([4]Sheet1!H$2:H$36,MATCH($H496,[4]Sheet1!$A$2:$A$36,0))</f>
        <v>6</v>
      </c>
      <c r="AI496">
        <f>INDEX([4]Sheet1!T$2:T$36,MATCH($H496,[4]Sheet1!$A$2:$A$36,0))</f>
        <v>0</v>
      </c>
      <c r="AJ496">
        <f>INDEX([4]Sheet1!U$2:U$36,MATCH($H496,[4]Sheet1!$A$2:$A$36,0))</f>
        <v>29.7</v>
      </c>
      <c r="AK496">
        <f>INDEX([4]Sheet1!V$2:V$36,MATCH($H496,[4]Sheet1!$A$2:$A$36,0))</f>
        <v>0</v>
      </c>
      <c r="AL496">
        <f>INDEX([4]Sheet1!W$2:W$36,MATCH($H496,[4]Sheet1!$A$2:$A$36,0))</f>
        <v>111.111111111111</v>
      </c>
      <c r="AM496" s="2">
        <f>INDEX([4]Sheet1!N$2:N$36,MATCH($H496,[4]Sheet1!$A$2:$A$36,0))</f>
        <v>1800</v>
      </c>
      <c r="AN496" s="2" t="str">
        <f>INDEX([4]Sheet1!O$2:O$36,MATCH($H496,[4]Sheet1!$A$2:$A$36,0))</f>
        <v/>
      </c>
      <c r="AO496" s="37"/>
      <c r="AP496" s="37"/>
      <c r="AQ496" s="37"/>
      <c r="AT496" s="37"/>
    </row>
    <row r="497" spans="1:46" ht="14.25">
      <c r="A497" s="11">
        <v>3007</v>
      </c>
      <c r="B497" s="78">
        <v>8</v>
      </c>
      <c r="C497" s="78" t="str">
        <f t="shared" si="448"/>
        <v>{10318,25},{23007,29}</v>
      </c>
      <c r="D497" s="78">
        <v>350000</v>
      </c>
      <c r="E497" s="79">
        <v>55</v>
      </c>
      <c r="F497" s="78" t="str">
        <f t="shared" si="449"/>
        <v>{1,4566},{2,958},{3,788},{6,360}</v>
      </c>
      <c r="G497" s="78">
        <f t="shared" si="496"/>
        <v>1</v>
      </c>
      <c r="H497" s="11" t="s">
        <v>382</v>
      </c>
      <c r="I497" s="37">
        <f t="array" ref="I497">INDEX([1]英雄界面!$I$4:$I$41,MATCH(A497,[1]英雄界面!$A$4:$A$41,0))</f>
        <v>55</v>
      </c>
      <c r="J497" s="37">
        <f t="shared" si="490"/>
        <v>3</v>
      </c>
      <c r="K497" s="37">
        <v>10318</v>
      </c>
      <c r="L497" s="37">
        <f t="array" ref="L497">INDEX([2]图纸掉落!$H$4:$H$38,MATCH(H497,[2]图纸掉落!$G$4:$G$38,0))</f>
        <v>23007</v>
      </c>
      <c r="M497" s="37">
        <f t="shared" si="493"/>
        <v>25</v>
      </c>
      <c r="N497" s="37">
        <f t="shared" si="469"/>
        <v>29</v>
      </c>
      <c r="O497" s="47">
        <f>INDEX([1]英雄界面!$J$4:$J$41,MATCH(A497,[1]英雄界面!$A$4:$A$41,0))/2</f>
        <v>3</v>
      </c>
      <c r="P497" s="37">
        <f t="shared" si="470"/>
        <v>1</v>
      </c>
      <c r="Q497" s="37">
        <f>INT(INDEX([1]等级属性!B$4:B$203,MATCH($AC497,[1]等级属性!$A$4:$A$203,0))*V497/10000)</f>
        <v>958</v>
      </c>
      <c r="R497" s="37">
        <f>INT(INDEX([1]等级属性!C$4:C$203,MATCH($AC497,[1]等级属性!$A$4:$A$203,0))*W497/10000)</f>
        <v>788</v>
      </c>
      <c r="S497" s="37">
        <f>INT(INDEX([1]等级属性!D$4:D$203,MATCH($AC497,[1]等级属性!$A$4:$A$203,0))*X497/10000)</f>
        <v>4566</v>
      </c>
      <c r="T497" s="37">
        <f>INT(INDEX([1]等级属性!E$4:E$203,MATCH($AC497,[1]等级属性!$A$4:$A$203,0))*Y497/10000)</f>
        <v>360</v>
      </c>
      <c r="U497" s="37"/>
      <c r="V497" s="37">
        <f t="array" ref="V497">INDEX(单位特点规划!D$2:D$37,MATCH($A497,单位特点规划!$A$2:$A$37,0))</f>
        <v>22600</v>
      </c>
      <c r="W497" s="37">
        <f t="array" ref="W497">INDEX(单位特点规划!E$2:E$37,MATCH($A497,单位特点规划!$A$2:$A$37,0))</f>
        <v>18600</v>
      </c>
      <c r="X497" s="37">
        <f t="array" ref="X497">INDEX(单位特点规划!F$2:F$37,MATCH($A497,单位特点规划!$A$2:$A$37,0))</f>
        <v>35900</v>
      </c>
      <c r="Y497" s="37">
        <f t="array" ref="Y497">INDEX(单位特点规划!G$2:G$37,MATCH($A497,单位特点规划!$A$2:$A$37,0))</f>
        <v>12300</v>
      </c>
      <c r="Z497" s="37"/>
      <c r="AA497" s="37">
        <f t="shared" si="497"/>
        <v>0.14925373134328401</v>
      </c>
      <c r="AB497" s="37">
        <f>INT(INDEX([3]进阶属性!$C$2:$C$19,MATCH(B497,[3]进阶属性!$A$2:$A$19,0))/2*AH497)</f>
        <v>5598</v>
      </c>
      <c r="AC497" s="37">
        <f t="shared" si="471"/>
        <v>55</v>
      </c>
      <c r="AD497" s="37">
        <f>INT((INDEX([3]标准单位!$J$2:$J$201,MATCH($AC497,[3]标准单位!$A$2:$A$201,0))*AE497)/(1-AE497))</f>
        <v>0</v>
      </c>
      <c r="AE497" s="37">
        <f t="shared" si="498"/>
        <v>0</v>
      </c>
      <c r="AF497" s="83">
        <f>AG497/AG$11</f>
        <v>0.75282015313577699</v>
      </c>
      <c r="AG497" s="37">
        <f t="shared" si="488"/>
        <v>354.37037037036998</v>
      </c>
      <c r="AH497" s="37">
        <f t="array" ref="AH497">INDEX([4]Sheet1!H$2:H$36,MATCH($H497,[4]Sheet1!$A$2:$A$36,0))</f>
        <v>6</v>
      </c>
      <c r="AI497">
        <f>INDEX([4]Sheet1!T$2:T$36,MATCH($H497,[4]Sheet1!$A$2:$A$36,0))</f>
        <v>0</v>
      </c>
      <c r="AJ497">
        <f>INDEX([4]Sheet1!U$2:U$36,MATCH($H497,[4]Sheet1!$A$2:$A$36,0))</f>
        <v>29.7</v>
      </c>
      <c r="AK497">
        <f>INDEX([4]Sheet1!V$2:V$36,MATCH($H497,[4]Sheet1!$A$2:$A$36,0))</f>
        <v>0</v>
      </c>
      <c r="AL497">
        <f>INDEX([4]Sheet1!W$2:W$36,MATCH($H497,[4]Sheet1!$A$2:$A$36,0))</f>
        <v>111.111111111111</v>
      </c>
      <c r="AM497" s="2">
        <f>INDEX([4]Sheet1!N$2:N$36,MATCH($H497,[4]Sheet1!$A$2:$A$36,0))</f>
        <v>1800</v>
      </c>
      <c r="AN497" s="2" t="str">
        <f>INDEX([4]Sheet1!O$2:O$36,MATCH($H497,[4]Sheet1!$A$2:$A$36,0))</f>
        <v/>
      </c>
      <c r="AO497" s="37"/>
      <c r="AP497" s="37"/>
      <c r="AQ497" s="37"/>
      <c r="AT497" s="37"/>
    </row>
    <row r="498" spans="1:46" ht="14.25">
      <c r="A498" s="11">
        <v>3007</v>
      </c>
      <c r="B498" s="78">
        <v>9</v>
      </c>
      <c r="C498" s="78" t="str">
        <f t="shared" si="448"/>
        <v>{10319,27},{23007,30}</v>
      </c>
      <c r="D498" s="78">
        <v>400000</v>
      </c>
      <c r="E498" s="79">
        <v>60</v>
      </c>
      <c r="F498" s="78" t="str">
        <f t="shared" si="449"/>
        <v>{1,5158},{2,1082},{3,890},{6,407}</v>
      </c>
      <c r="G498" s="78">
        <f t="shared" si="496"/>
        <v>1</v>
      </c>
      <c r="H498" s="11" t="s">
        <v>382</v>
      </c>
      <c r="I498" s="37">
        <f t="array" ref="I498">INDEX([1]英雄界面!$I$4:$I$41,MATCH(A498,[1]英雄界面!$A$4:$A$41,0))</f>
        <v>55</v>
      </c>
      <c r="J498" s="37">
        <f t="shared" si="490"/>
        <v>3</v>
      </c>
      <c r="K498" s="37">
        <v>10319</v>
      </c>
      <c r="L498" s="37">
        <f t="array" ref="L498">INDEX([2]图纸掉落!$H$4:$H$38,MATCH(H498,[2]图纸掉落!$G$4:$G$38,0))</f>
        <v>23007</v>
      </c>
      <c r="M498" s="37">
        <f t="shared" si="493"/>
        <v>27</v>
      </c>
      <c r="N498" s="37">
        <f t="shared" si="469"/>
        <v>30</v>
      </c>
      <c r="O498" s="47">
        <f>INDEX([1]英雄界面!$J$4:$J$41,MATCH(A498,[1]英雄界面!$A$4:$A$41,0))/2</f>
        <v>3</v>
      </c>
      <c r="P498" s="37">
        <f t="shared" si="470"/>
        <v>1</v>
      </c>
      <c r="Q498" s="37">
        <f>INT(INDEX([1]等级属性!B$4:B$203,MATCH($AC498,[1]等级属性!$A$4:$A$203,0))*V498/10000)</f>
        <v>1082</v>
      </c>
      <c r="R498" s="37">
        <f>INT(INDEX([1]等级属性!C$4:C$203,MATCH($AC498,[1]等级属性!$A$4:$A$203,0))*W498/10000)</f>
        <v>890</v>
      </c>
      <c r="S498" s="37">
        <f>INT(INDEX([1]等级属性!D$4:D$203,MATCH($AC498,[1]等级属性!$A$4:$A$203,0))*X498/10000)</f>
        <v>5158</v>
      </c>
      <c r="T498" s="37">
        <f>INT(INDEX([1]等级属性!E$4:E$203,MATCH($AC498,[1]等级属性!$A$4:$A$203,0))*Y498/10000)</f>
        <v>407</v>
      </c>
      <c r="U498" s="37"/>
      <c r="V498" s="37">
        <f t="array" ref="V498">INDEX(单位特点规划!D$2:D$37,MATCH($A498,单位特点规划!$A$2:$A$37,0))</f>
        <v>22600</v>
      </c>
      <c r="W498" s="37">
        <f t="array" ref="W498">INDEX(单位特点规划!E$2:E$37,MATCH($A498,单位特点规划!$A$2:$A$37,0))</f>
        <v>18600</v>
      </c>
      <c r="X498" s="37">
        <f t="array" ref="X498">INDEX(单位特点规划!F$2:F$37,MATCH($A498,单位特点规划!$A$2:$A$37,0))</f>
        <v>35900</v>
      </c>
      <c r="Y498" s="37">
        <f t="array" ref="Y498">INDEX(单位特点规划!G$2:G$37,MATCH($A498,单位特点规划!$A$2:$A$37,0))</f>
        <v>12300</v>
      </c>
      <c r="Z498" s="37"/>
      <c r="AA498" s="37">
        <f t="shared" si="497"/>
        <v>0.14925373134328401</v>
      </c>
      <c r="AB498" s="37">
        <f>INT(INDEX([3]进阶属性!$C$2:$C$19,MATCH(B498,[3]进阶属性!$A$2:$A$19,0))/2*AH498)</f>
        <v>7272</v>
      </c>
      <c r="AC498" s="37">
        <f t="shared" si="471"/>
        <v>60</v>
      </c>
      <c r="AD498" s="37">
        <f>INT((INDEX([3]标准单位!$J$2:$J$201,MATCH($AC498,[3]标准单位!$A$2:$A$201,0))*AE498)/(1-AE498))</f>
        <v>0</v>
      </c>
      <c r="AE498" s="37">
        <f t="shared" si="498"/>
        <v>0</v>
      </c>
      <c r="AF498" s="83">
        <f>AG498/AG$12</f>
        <v>0.75267986028414702</v>
      </c>
      <c r="AG498" s="37">
        <f t="shared" si="488"/>
        <v>400.30740740740703</v>
      </c>
      <c r="AH498" s="37">
        <f t="array" ref="AH498">INDEX([4]Sheet1!H$2:H$36,MATCH($H498,[4]Sheet1!$A$2:$A$36,0))</f>
        <v>6</v>
      </c>
      <c r="AI498">
        <f>INDEX([4]Sheet1!T$2:T$36,MATCH($H498,[4]Sheet1!$A$2:$A$36,0))</f>
        <v>0</v>
      </c>
      <c r="AJ498">
        <f>INDEX([4]Sheet1!U$2:U$36,MATCH($H498,[4]Sheet1!$A$2:$A$36,0))</f>
        <v>29.7</v>
      </c>
      <c r="AK498">
        <f>INDEX([4]Sheet1!V$2:V$36,MATCH($H498,[4]Sheet1!$A$2:$A$36,0))</f>
        <v>0</v>
      </c>
      <c r="AL498">
        <f>INDEX([4]Sheet1!W$2:W$36,MATCH($H498,[4]Sheet1!$A$2:$A$36,0))</f>
        <v>111.111111111111</v>
      </c>
      <c r="AM498" s="2">
        <f>INDEX([4]Sheet1!N$2:N$36,MATCH($H498,[4]Sheet1!$A$2:$A$36,0))</f>
        <v>1800</v>
      </c>
      <c r="AN498" s="2" t="str">
        <f>INDEX([4]Sheet1!O$2:O$36,MATCH($H498,[4]Sheet1!$A$2:$A$36,0))</f>
        <v/>
      </c>
      <c r="AO498" s="37"/>
      <c r="AP498" s="37"/>
      <c r="AQ498" s="37"/>
      <c r="AT498" s="37"/>
    </row>
    <row r="499" spans="1:46" ht="14.25">
      <c r="A499" s="11">
        <v>3007</v>
      </c>
      <c r="B499" s="78">
        <v>10</v>
      </c>
      <c r="C499" s="78" t="str">
        <f t="shared" si="448"/>
        <v>{10320,30},{23007,45}</v>
      </c>
      <c r="D499" s="78">
        <v>450000</v>
      </c>
      <c r="E499" s="79">
        <v>65</v>
      </c>
      <c r="F499" s="78" t="str">
        <f t="shared" si="449"/>
        <v>{1,5923},{2,1243},{3,1023},{6,468}</v>
      </c>
      <c r="G499" s="78">
        <f t="shared" si="496"/>
        <v>1</v>
      </c>
      <c r="H499" s="11" t="s">
        <v>382</v>
      </c>
      <c r="I499" s="37">
        <f t="array" ref="I499">INDEX([1]英雄界面!$I$4:$I$41,MATCH(A499,[1]英雄界面!$A$4:$A$41,0))</f>
        <v>55</v>
      </c>
      <c r="J499" s="37">
        <f t="shared" si="490"/>
        <v>3</v>
      </c>
      <c r="K499" s="37">
        <v>10320</v>
      </c>
      <c r="L499" s="37">
        <f t="array" ref="L499">INDEX([2]图纸掉落!$H$4:$H$38,MATCH(H499,[2]图纸掉落!$G$4:$G$38,0))</f>
        <v>23007</v>
      </c>
      <c r="M499" s="37">
        <f t="shared" si="493"/>
        <v>30</v>
      </c>
      <c r="N499" s="37">
        <f t="shared" si="469"/>
        <v>45</v>
      </c>
      <c r="O499" s="47">
        <f>INDEX([1]英雄界面!$J$4:$J$41,MATCH(A499,[1]英雄界面!$A$4:$A$41,0))/2</f>
        <v>3</v>
      </c>
      <c r="P499" s="37">
        <f t="shared" si="470"/>
        <v>1</v>
      </c>
      <c r="Q499" s="37">
        <f>INT(INDEX([1]等级属性!B$4:B$203,MATCH($AC499,[1]等级属性!$A$4:$A$203,0))*V499/10000)</f>
        <v>1243</v>
      </c>
      <c r="R499" s="37">
        <f>INT(INDEX([1]等级属性!C$4:C$203,MATCH($AC499,[1]等级属性!$A$4:$A$203,0))*W499/10000)</f>
        <v>1023</v>
      </c>
      <c r="S499" s="37">
        <f>INT(INDEX([1]等级属性!D$4:D$203,MATCH($AC499,[1]等级属性!$A$4:$A$203,0))*X499/10000)</f>
        <v>5923</v>
      </c>
      <c r="T499" s="37">
        <f>INT(INDEX([1]等级属性!E$4:E$203,MATCH($AC499,[1]等级属性!$A$4:$A$203,0))*Y499/10000)</f>
        <v>468</v>
      </c>
      <c r="U499" s="37"/>
      <c r="V499" s="37">
        <f t="array" ref="V499">INDEX(单位特点规划!D$2:D$37,MATCH($A499,单位特点规划!$A$2:$A$37,0))</f>
        <v>22600</v>
      </c>
      <c r="W499" s="37">
        <f t="array" ref="W499">INDEX(单位特点规划!E$2:E$37,MATCH($A499,单位特点规划!$A$2:$A$37,0))</f>
        <v>18600</v>
      </c>
      <c r="X499" s="37">
        <f t="array" ref="X499">INDEX(单位特点规划!F$2:F$37,MATCH($A499,单位特点规划!$A$2:$A$37,0))</f>
        <v>35900</v>
      </c>
      <c r="Y499" s="37">
        <f t="array" ref="Y499">INDEX(单位特点规划!G$2:G$37,MATCH($A499,单位特点规划!$A$2:$A$37,0))</f>
        <v>12300</v>
      </c>
      <c r="Z499" s="37"/>
      <c r="AA499" s="37">
        <f t="shared" si="497"/>
        <v>0.14925373134328401</v>
      </c>
      <c r="AB499" s="37">
        <f>INT(INDEX([3]进阶属性!$C$2:$C$19,MATCH(B499,[3]进阶属性!$A$2:$A$19,0))/2*AH499)</f>
        <v>9450</v>
      </c>
      <c r="AC499" s="37">
        <f t="shared" si="471"/>
        <v>65</v>
      </c>
      <c r="AD499" s="37">
        <f>INT((INDEX([3]标准单位!$J$2:$J$201,MATCH($AC499,[3]标准单位!$A$2:$A$201,0))*AE499)/(1-AE499))</f>
        <v>0</v>
      </c>
      <c r="AE499" s="37">
        <f t="shared" si="498"/>
        <v>0</v>
      </c>
      <c r="AF499" s="83">
        <f>AG499/AG$13</f>
        <v>0.75275116062896996</v>
      </c>
      <c r="AG499" s="37">
        <f t="shared" si="488"/>
        <v>459.748148148148</v>
      </c>
      <c r="AH499" s="37">
        <f t="array" ref="AH499">INDEX([4]Sheet1!H$2:H$36,MATCH($H499,[4]Sheet1!$A$2:$A$36,0))</f>
        <v>6</v>
      </c>
      <c r="AI499">
        <f>INDEX([4]Sheet1!T$2:T$36,MATCH($H499,[4]Sheet1!$A$2:$A$36,0))</f>
        <v>0</v>
      </c>
      <c r="AJ499">
        <f>INDEX([4]Sheet1!U$2:U$36,MATCH($H499,[4]Sheet1!$A$2:$A$36,0))</f>
        <v>29.7</v>
      </c>
      <c r="AK499">
        <f>INDEX([4]Sheet1!V$2:V$36,MATCH($H499,[4]Sheet1!$A$2:$A$36,0))</f>
        <v>0</v>
      </c>
      <c r="AL499">
        <f>INDEX([4]Sheet1!W$2:W$36,MATCH($H499,[4]Sheet1!$A$2:$A$36,0))</f>
        <v>111.111111111111</v>
      </c>
      <c r="AM499" s="2">
        <f>INDEX([4]Sheet1!N$2:N$36,MATCH($H499,[4]Sheet1!$A$2:$A$36,0))</f>
        <v>1800</v>
      </c>
      <c r="AN499" s="2" t="str">
        <f>INDEX([4]Sheet1!O$2:O$36,MATCH($H499,[4]Sheet1!$A$2:$A$36,0))</f>
        <v/>
      </c>
      <c r="AO499" s="37"/>
      <c r="AP499" s="37"/>
      <c r="AQ499" s="37"/>
      <c r="AT499" s="37"/>
    </row>
    <row r="500" spans="1:46" ht="14.25">
      <c r="A500" s="11">
        <v>3007</v>
      </c>
      <c r="B500" s="78">
        <v>11</v>
      </c>
      <c r="C500" s="78" t="str">
        <f t="shared" si="448"/>
        <v>{10321,32},{23007,61}</v>
      </c>
      <c r="D500" s="78">
        <v>500000</v>
      </c>
      <c r="E500" s="79">
        <v>70</v>
      </c>
      <c r="F500" s="78" t="str">
        <f t="shared" si="449"/>
        <v>{1,6698},{2,1405},{3,1156},{6,530}</v>
      </c>
      <c r="G500" s="78">
        <f t="shared" si="496"/>
        <v>1</v>
      </c>
      <c r="H500" s="11" t="s">
        <v>382</v>
      </c>
      <c r="I500" s="37">
        <f t="array" ref="I500">INDEX([1]英雄界面!$I$4:$I$41,MATCH(A500,[1]英雄界面!$A$4:$A$41,0))</f>
        <v>55</v>
      </c>
      <c r="J500" s="37">
        <f t="shared" si="490"/>
        <v>3</v>
      </c>
      <c r="K500" s="37">
        <v>10321</v>
      </c>
      <c r="L500" s="37">
        <f t="array" ref="L500">INDEX([2]图纸掉落!$H$4:$H$38,MATCH(H500,[2]图纸掉落!$G$4:$G$38,0))</f>
        <v>23007</v>
      </c>
      <c r="M500" s="37">
        <f t="shared" si="493"/>
        <v>32</v>
      </c>
      <c r="N500" s="37">
        <f t="shared" si="469"/>
        <v>61</v>
      </c>
      <c r="O500" s="47">
        <f>INDEX([1]英雄界面!$J$4:$J$41,MATCH(A500,[1]英雄界面!$A$4:$A$41,0))/2</f>
        <v>3</v>
      </c>
      <c r="P500" s="37">
        <f t="shared" si="470"/>
        <v>1</v>
      </c>
      <c r="Q500" s="37">
        <f>INT(INDEX([1]等级属性!B$4:B$203,MATCH($AC500,[1]等级属性!$A$4:$A$203,0))*V500/10000)</f>
        <v>1405</v>
      </c>
      <c r="R500" s="37">
        <f>INT(INDEX([1]等级属性!C$4:C$203,MATCH($AC500,[1]等级属性!$A$4:$A$203,0))*W500/10000)</f>
        <v>1156</v>
      </c>
      <c r="S500" s="37">
        <f>INT(INDEX([1]等级属性!D$4:D$203,MATCH($AC500,[1]等级属性!$A$4:$A$203,0))*X500/10000)</f>
        <v>6698</v>
      </c>
      <c r="T500" s="37">
        <f>INT(INDEX([1]等级属性!E$4:E$203,MATCH($AC500,[1]等级属性!$A$4:$A$203,0))*Y500/10000)</f>
        <v>530</v>
      </c>
      <c r="U500" s="37"/>
      <c r="V500" s="37">
        <f t="array" ref="V500">INDEX(单位特点规划!D$2:D$37,MATCH($A500,单位特点规划!$A$2:$A$37,0))</f>
        <v>22600</v>
      </c>
      <c r="W500" s="37">
        <f t="array" ref="W500">INDEX(单位特点规划!E$2:E$37,MATCH($A500,单位特点规划!$A$2:$A$37,0))</f>
        <v>18600</v>
      </c>
      <c r="X500" s="37">
        <f t="array" ref="X500">INDEX(单位特点规划!F$2:F$37,MATCH($A500,单位特点规划!$A$2:$A$37,0))</f>
        <v>35900</v>
      </c>
      <c r="Y500" s="37">
        <f t="array" ref="Y500">INDEX(单位特点规划!G$2:G$37,MATCH($A500,单位特点规划!$A$2:$A$37,0))</f>
        <v>12300</v>
      </c>
      <c r="Z500" s="37"/>
      <c r="AA500" s="37">
        <f t="shared" si="497"/>
        <v>0.14925373134328401</v>
      </c>
      <c r="AB500" s="37">
        <f>INT(INDEX([3]进阶属性!$C$2:$C$19,MATCH(B500,[3]进阶属性!$A$2:$A$19,0))/2*AH500)</f>
        <v>12285</v>
      </c>
      <c r="AC500" s="37">
        <f t="shared" si="471"/>
        <v>70</v>
      </c>
      <c r="AD500" s="37">
        <f>INT((INDEX([3]标准单位!$J$2:$J$201,MATCH($AC500,[3]标准单位!$A$2:$A$201,0))*AE500)/(1-AE500))</f>
        <v>0</v>
      </c>
      <c r="AE500" s="37">
        <f t="shared" si="498"/>
        <v>0</v>
      </c>
      <c r="AF500" s="83">
        <f>AG500/AG$14</f>
        <v>0.75264579445838597</v>
      </c>
      <c r="AG500" s="37">
        <f t="shared" si="488"/>
        <v>519.87037037036998</v>
      </c>
      <c r="AH500" s="37">
        <f t="array" ref="AH500">INDEX([4]Sheet1!H$2:H$36,MATCH($H500,[4]Sheet1!$A$2:$A$36,0))</f>
        <v>6</v>
      </c>
      <c r="AI500">
        <f>INDEX([4]Sheet1!T$2:T$36,MATCH($H500,[4]Sheet1!$A$2:$A$36,0))</f>
        <v>0</v>
      </c>
      <c r="AJ500">
        <f>INDEX([4]Sheet1!U$2:U$36,MATCH($H500,[4]Sheet1!$A$2:$A$36,0))</f>
        <v>29.7</v>
      </c>
      <c r="AK500">
        <f>INDEX([4]Sheet1!V$2:V$36,MATCH($H500,[4]Sheet1!$A$2:$A$36,0))</f>
        <v>0</v>
      </c>
      <c r="AL500">
        <f>INDEX([4]Sheet1!W$2:W$36,MATCH($H500,[4]Sheet1!$A$2:$A$36,0))</f>
        <v>111.111111111111</v>
      </c>
      <c r="AM500" s="2">
        <f>INDEX([4]Sheet1!N$2:N$36,MATCH($H500,[4]Sheet1!$A$2:$A$36,0))</f>
        <v>1800</v>
      </c>
      <c r="AN500" s="2" t="str">
        <f>INDEX([4]Sheet1!O$2:O$36,MATCH($H500,[4]Sheet1!$A$2:$A$36,0))</f>
        <v/>
      </c>
      <c r="AO500" s="37"/>
      <c r="AP500" s="37"/>
      <c r="AQ500" s="37"/>
      <c r="AT500" s="37"/>
    </row>
    <row r="501" spans="1:46" ht="14.25">
      <c r="A501" s="11">
        <v>3007</v>
      </c>
      <c r="B501" s="78">
        <v>12</v>
      </c>
      <c r="C501" s="78" t="str">
        <f t="shared" si="448"/>
        <v>{10322,35},{23007,66}</v>
      </c>
      <c r="D501" s="78">
        <v>550000</v>
      </c>
      <c r="E501" s="79">
        <v>75</v>
      </c>
      <c r="F501" s="78" t="str">
        <f t="shared" si="449"/>
        <v>{1,7700},{2,1615},{3,1329},{6,608}</v>
      </c>
      <c r="G501" s="78">
        <f t="shared" si="496"/>
        <v>1</v>
      </c>
      <c r="H501" s="11" t="s">
        <v>382</v>
      </c>
      <c r="I501" s="37">
        <f t="array" ref="I501">INDEX([1]英雄界面!$I$4:$I$41,MATCH(A501,[1]英雄界面!$A$4:$A$41,0))</f>
        <v>55</v>
      </c>
      <c r="J501" s="37">
        <f t="shared" si="490"/>
        <v>3</v>
      </c>
      <c r="K501" s="37">
        <v>10322</v>
      </c>
      <c r="L501" s="37">
        <f t="array" ref="L501">INDEX([2]图纸掉落!$H$4:$H$38,MATCH(H501,[2]图纸掉落!$G$4:$G$38,0))</f>
        <v>23007</v>
      </c>
      <c r="M501" s="37">
        <f t="shared" si="493"/>
        <v>35</v>
      </c>
      <c r="N501" s="37">
        <f t="shared" si="469"/>
        <v>66</v>
      </c>
      <c r="O501" s="47">
        <f>INDEX([1]英雄界面!$J$4:$J$41,MATCH(A501,[1]英雄界面!$A$4:$A$41,0))/2</f>
        <v>3</v>
      </c>
      <c r="P501" s="37">
        <f t="shared" si="470"/>
        <v>1</v>
      </c>
      <c r="Q501" s="37">
        <f>INT(INDEX([1]等级属性!B$4:B$203,MATCH($AC501,[1]等级属性!$A$4:$A$203,0))*V501/10000)</f>
        <v>1615</v>
      </c>
      <c r="R501" s="37">
        <f>INT(INDEX([1]等级属性!C$4:C$203,MATCH($AC501,[1]等级属性!$A$4:$A$203,0))*W501/10000)</f>
        <v>1329</v>
      </c>
      <c r="S501" s="37">
        <f>INT(INDEX([1]等级属性!D$4:D$203,MATCH($AC501,[1]等级属性!$A$4:$A$203,0))*X501/10000)</f>
        <v>7700</v>
      </c>
      <c r="T501" s="37">
        <f>INT(INDEX([1]等级属性!E$4:E$203,MATCH($AC501,[1]等级属性!$A$4:$A$203,0))*Y501/10000)</f>
        <v>608</v>
      </c>
      <c r="U501" s="37"/>
      <c r="V501" s="37">
        <f t="array" ref="V501">INDEX(单位特点规划!D$2:D$37,MATCH($A501,单位特点规划!$A$2:$A$37,0))</f>
        <v>22600</v>
      </c>
      <c r="W501" s="37">
        <f t="array" ref="W501">INDEX(单位特点规划!E$2:E$37,MATCH($A501,单位特点规划!$A$2:$A$37,0))</f>
        <v>18600</v>
      </c>
      <c r="X501" s="37">
        <f t="array" ref="X501">INDEX(单位特点规划!F$2:F$37,MATCH($A501,单位特点规划!$A$2:$A$37,0))</f>
        <v>35900</v>
      </c>
      <c r="Y501" s="37">
        <f t="array" ref="Y501">INDEX(单位特点规划!G$2:G$37,MATCH($A501,单位特点规划!$A$2:$A$37,0))</f>
        <v>12300</v>
      </c>
      <c r="Z501" s="37"/>
      <c r="AA501" s="37">
        <f t="shared" ref="AA501" si="499">1/6.7</f>
        <v>0.14925373134328401</v>
      </c>
      <c r="AB501" s="37">
        <f>INT(INDEX([3]进阶属性!$C$2:$C$19,MATCH(B501,[3]进阶属性!$A$2:$A$19,0))/2*AH501)</f>
        <v>15966</v>
      </c>
      <c r="AC501" s="37">
        <f t="shared" si="471"/>
        <v>75</v>
      </c>
      <c r="AD501" s="37">
        <f>INT((INDEX([3]标准单位!$J$2:$J$201,MATCH($AC501,[3]标准单位!$A$2:$A$201,0))*AE501)/(1-AE501))</f>
        <v>0</v>
      </c>
      <c r="AE501" s="37">
        <f t="shared" si="498"/>
        <v>0</v>
      </c>
      <c r="AF501" s="83">
        <f>AG501/AG$15</f>
        <v>0.75275694985970298</v>
      </c>
      <c r="AG501" s="37">
        <f t="shared" si="488"/>
        <v>597.58148148148098</v>
      </c>
      <c r="AH501" s="37">
        <f t="array" ref="AH501">INDEX([4]Sheet1!H$2:H$36,MATCH($H501,[4]Sheet1!$A$2:$A$36,0))</f>
        <v>6</v>
      </c>
      <c r="AI501">
        <f>INDEX([4]Sheet1!T$2:T$36,MATCH($H501,[4]Sheet1!$A$2:$A$36,0))</f>
        <v>0</v>
      </c>
      <c r="AJ501">
        <f>INDEX([4]Sheet1!U$2:U$36,MATCH($H501,[4]Sheet1!$A$2:$A$36,0))</f>
        <v>29.7</v>
      </c>
      <c r="AK501">
        <f>INDEX([4]Sheet1!V$2:V$36,MATCH($H501,[4]Sheet1!$A$2:$A$36,0))</f>
        <v>0</v>
      </c>
      <c r="AL501">
        <f>INDEX([4]Sheet1!W$2:W$36,MATCH($H501,[4]Sheet1!$A$2:$A$36,0))</f>
        <v>111.111111111111</v>
      </c>
      <c r="AM501" s="2">
        <f>INDEX([4]Sheet1!N$2:N$36,MATCH($H501,[4]Sheet1!$A$2:$A$36,0))</f>
        <v>1800</v>
      </c>
      <c r="AN501" s="2" t="str">
        <f>INDEX([4]Sheet1!O$2:O$36,MATCH($H501,[4]Sheet1!$A$2:$A$36,0))</f>
        <v/>
      </c>
      <c r="AO501" s="37"/>
      <c r="AP501" s="37"/>
      <c r="AQ501" s="37"/>
      <c r="AT501" s="37"/>
    </row>
    <row r="502" spans="1:46" ht="14.25">
      <c r="A502" s="11">
        <v>3007</v>
      </c>
      <c r="B502" s="78">
        <v>13</v>
      </c>
      <c r="C502" s="78" t="str">
        <f t="shared" si="448"/>
        <v>{10323,37},{23007,70}</v>
      </c>
      <c r="D502" s="78">
        <v>600000</v>
      </c>
      <c r="E502" s="79">
        <v>80</v>
      </c>
      <c r="F502" s="78" t="str">
        <f t="shared" si="449"/>
        <v>{1,8702},{2,1826},{3,1502},{6,688}</v>
      </c>
      <c r="G502" s="78">
        <f t="shared" si="496"/>
        <v>1</v>
      </c>
      <c r="H502" s="11" t="s">
        <v>382</v>
      </c>
      <c r="I502" s="37">
        <f t="array" ref="I502">INDEX([1]英雄界面!$I$4:$I$41,MATCH(A502,[1]英雄界面!$A$4:$A$41,0))</f>
        <v>55</v>
      </c>
      <c r="J502" s="37">
        <f t="shared" si="490"/>
        <v>3</v>
      </c>
      <c r="K502" s="37">
        <v>10323</v>
      </c>
      <c r="L502" s="37">
        <f t="array" ref="L502">INDEX([2]图纸掉落!$H$4:$H$38,MATCH(H502,[2]图纸掉落!$G$4:$G$38,0))</f>
        <v>23007</v>
      </c>
      <c r="M502" s="37">
        <f t="shared" si="493"/>
        <v>37</v>
      </c>
      <c r="N502" s="37">
        <f t="shared" si="469"/>
        <v>70</v>
      </c>
      <c r="O502" s="47">
        <f>INDEX([1]英雄界面!$J$4:$J$41,MATCH(A502,[1]英雄界面!$A$4:$A$41,0))/2</f>
        <v>3</v>
      </c>
      <c r="P502" s="37">
        <f t="shared" si="470"/>
        <v>1</v>
      </c>
      <c r="Q502" s="37">
        <f>INT(INDEX([1]等级属性!B$4:B$203,MATCH($AC502,[1]等级属性!$A$4:$A$203,0))*V502/10000)</f>
        <v>1826</v>
      </c>
      <c r="R502" s="37">
        <f>INT(INDEX([1]等级属性!C$4:C$203,MATCH($AC502,[1]等级属性!$A$4:$A$203,0))*W502/10000)</f>
        <v>1502</v>
      </c>
      <c r="S502" s="37">
        <f>INT(INDEX([1]等级属性!D$4:D$203,MATCH($AC502,[1]等级属性!$A$4:$A$203,0))*X502/10000)</f>
        <v>8702</v>
      </c>
      <c r="T502" s="37">
        <f>INT(INDEX([1]等级属性!E$4:E$203,MATCH($AC502,[1]等级属性!$A$4:$A$203,0))*Y502/10000)</f>
        <v>688</v>
      </c>
      <c r="U502" s="37"/>
      <c r="V502" s="37">
        <f t="array" ref="V502">INDEX(单位特点规划!D$2:D$37,MATCH($A502,单位特点规划!$A$2:$A$37,0))</f>
        <v>22600</v>
      </c>
      <c r="W502" s="37">
        <f t="array" ref="W502">INDEX(单位特点规划!E$2:E$37,MATCH($A502,单位特点规划!$A$2:$A$37,0))</f>
        <v>18600</v>
      </c>
      <c r="X502" s="37">
        <f t="array" ref="X502">INDEX(单位特点规划!F$2:F$37,MATCH($A502,单位特点规划!$A$2:$A$37,0))</f>
        <v>35900</v>
      </c>
      <c r="Y502" s="37">
        <f t="array" ref="Y502">INDEX(单位特点规划!G$2:G$37,MATCH($A502,单位特点规划!$A$2:$A$37,0))</f>
        <v>12300</v>
      </c>
      <c r="Z502" s="37"/>
      <c r="AA502" s="37">
        <f t="shared" ref="AA502:AA507" si="500">1/6.7</f>
        <v>0.14925373134328401</v>
      </c>
      <c r="AB502" s="37">
        <f>INT(INDEX([3]进阶属性!$C$2:$C$19,MATCH(B502,[3]进阶属性!$A$2:$A$19,0))/2*AH502)</f>
        <v>20754</v>
      </c>
      <c r="AC502" s="37">
        <f t="shared" si="471"/>
        <v>80</v>
      </c>
      <c r="AD502" s="37">
        <f>INT((INDEX([3]标准单位!$J$2:$J$201,MATCH($AC502,[3]标准单位!$A$2:$A$201,0))*AE502)/(1-AE502))</f>
        <v>0</v>
      </c>
      <c r="AE502" s="37">
        <f t="shared" si="498"/>
        <v>0</v>
      </c>
      <c r="AF502" s="83">
        <f>AG502/AG$16</f>
        <v>0.75266846844297297</v>
      </c>
      <c r="AG502" s="37">
        <f t="shared" si="488"/>
        <v>675.45185185185198</v>
      </c>
      <c r="AH502" s="37">
        <f t="array" ref="AH502">INDEX([4]Sheet1!H$2:H$36,MATCH($H502,[4]Sheet1!$A$2:$A$36,0))</f>
        <v>6</v>
      </c>
      <c r="AI502">
        <f>INDEX([4]Sheet1!T$2:T$36,MATCH($H502,[4]Sheet1!$A$2:$A$36,0))</f>
        <v>0</v>
      </c>
      <c r="AJ502">
        <f>INDEX([4]Sheet1!U$2:U$36,MATCH($H502,[4]Sheet1!$A$2:$A$36,0))</f>
        <v>29.7</v>
      </c>
      <c r="AK502">
        <f>INDEX([4]Sheet1!V$2:V$36,MATCH($H502,[4]Sheet1!$A$2:$A$36,0))</f>
        <v>0</v>
      </c>
      <c r="AL502">
        <f>INDEX([4]Sheet1!W$2:W$36,MATCH($H502,[4]Sheet1!$A$2:$A$36,0))</f>
        <v>111.111111111111</v>
      </c>
      <c r="AM502" s="2">
        <f>INDEX([4]Sheet1!N$2:N$36,MATCH($H502,[4]Sheet1!$A$2:$A$36,0))</f>
        <v>1800</v>
      </c>
      <c r="AN502" s="2" t="str">
        <f>INDEX([4]Sheet1!O$2:O$36,MATCH($H502,[4]Sheet1!$A$2:$A$36,0))</f>
        <v/>
      </c>
      <c r="AO502" s="37"/>
      <c r="AP502" s="37"/>
      <c r="AQ502" s="37"/>
      <c r="AT502" s="37"/>
    </row>
    <row r="503" spans="1:46" ht="14.25">
      <c r="A503" s="11">
        <v>3007</v>
      </c>
      <c r="B503" s="78">
        <v>14</v>
      </c>
      <c r="C503" s="78" t="str">
        <f t="shared" si="448"/>
        <v>{10324,40},{23007,91}</v>
      </c>
      <c r="D503" s="78">
        <v>650000</v>
      </c>
      <c r="E503" s="79">
        <v>85</v>
      </c>
      <c r="F503" s="78" t="str">
        <f t="shared" si="449"/>
        <v>{1,10005},{2,2099},{3,1727},{6,790}</v>
      </c>
      <c r="G503" s="78">
        <f t="shared" si="496"/>
        <v>1</v>
      </c>
      <c r="H503" s="11" t="s">
        <v>382</v>
      </c>
      <c r="I503" s="37">
        <f t="array" ref="I503">INDEX([1]英雄界面!$I$4:$I$41,MATCH(A503,[1]英雄界面!$A$4:$A$41,0))</f>
        <v>55</v>
      </c>
      <c r="J503" s="37">
        <f t="shared" si="490"/>
        <v>3</v>
      </c>
      <c r="K503" s="37">
        <v>10324</v>
      </c>
      <c r="L503" s="37">
        <f t="array" ref="L503">INDEX([2]图纸掉落!$H$4:$H$38,MATCH(H503,[2]图纸掉落!$G$4:$G$38,0))</f>
        <v>23007</v>
      </c>
      <c r="M503" s="37">
        <f t="shared" si="493"/>
        <v>40</v>
      </c>
      <c r="N503" s="37">
        <f t="shared" si="469"/>
        <v>91</v>
      </c>
      <c r="O503" s="47">
        <f>INDEX([1]英雄界面!$J$4:$J$41,MATCH(A503,[1]英雄界面!$A$4:$A$41,0))/2</f>
        <v>3</v>
      </c>
      <c r="P503" s="37">
        <f t="shared" si="470"/>
        <v>1</v>
      </c>
      <c r="Q503" s="37">
        <f>INT(INDEX([1]等级属性!B$4:B$203,MATCH($AC503,[1]等级属性!$A$4:$A$203,0))*V503/10000)</f>
        <v>2099</v>
      </c>
      <c r="R503" s="37">
        <f>INT(INDEX([1]等级属性!C$4:C$203,MATCH($AC503,[1]等级属性!$A$4:$A$203,0))*W503/10000)</f>
        <v>1727</v>
      </c>
      <c r="S503" s="37">
        <f>INT(INDEX([1]等级属性!D$4:D$203,MATCH($AC503,[1]等级属性!$A$4:$A$203,0))*X503/10000)</f>
        <v>10005</v>
      </c>
      <c r="T503" s="37">
        <f>INT(INDEX([1]等级属性!E$4:E$203,MATCH($AC503,[1]等级属性!$A$4:$A$203,0))*Y503/10000)</f>
        <v>790</v>
      </c>
      <c r="U503" s="37"/>
      <c r="V503" s="37">
        <f t="array" ref="V503">INDEX(单位特点规划!D$2:D$37,MATCH($A503,单位特点规划!$A$2:$A$37,0))</f>
        <v>22600</v>
      </c>
      <c r="W503" s="37">
        <f t="array" ref="W503">INDEX(单位特点规划!E$2:E$37,MATCH($A503,单位特点规划!$A$2:$A$37,0))</f>
        <v>18600</v>
      </c>
      <c r="X503" s="37">
        <f t="array" ref="X503">INDEX(单位特点规划!F$2:F$37,MATCH($A503,单位特点规划!$A$2:$A$37,0))</f>
        <v>35900</v>
      </c>
      <c r="Y503" s="37">
        <f t="array" ref="Y503">INDEX(单位特点规划!G$2:G$37,MATCH($A503,单位特点规划!$A$2:$A$37,0))</f>
        <v>12300</v>
      </c>
      <c r="Z503" s="37"/>
      <c r="AA503" s="37">
        <f t="shared" si="500"/>
        <v>0.14925373134328401</v>
      </c>
      <c r="AB503" s="37">
        <f>INT(INDEX([3]进阶属性!$C$2:$C$19,MATCH(B503,[3]进阶属性!$A$2:$A$19,0))/2*AH503)</f>
        <v>26973</v>
      </c>
      <c r="AC503" s="37">
        <f t="shared" si="471"/>
        <v>85</v>
      </c>
      <c r="AD503" s="37">
        <f>INT((INDEX([3]标准单位!$J$2:$J$201,MATCH($AC503,[3]标准单位!$A$2:$A$201,0))*AE503)/(1-AE503))</f>
        <v>0</v>
      </c>
      <c r="AE503" s="37">
        <f t="shared" si="498"/>
        <v>0</v>
      </c>
      <c r="AF503" s="83">
        <f>AG503/AG$17</f>
        <v>0.75270438548442997</v>
      </c>
      <c r="AG503" s="37">
        <f t="shared" si="488"/>
        <v>776.51851851851904</v>
      </c>
      <c r="AH503" s="37">
        <f t="array" ref="AH503">INDEX([4]Sheet1!H$2:H$36,MATCH($H503,[4]Sheet1!$A$2:$A$36,0))</f>
        <v>6</v>
      </c>
      <c r="AI503">
        <f>INDEX([4]Sheet1!T$2:T$36,MATCH($H503,[4]Sheet1!$A$2:$A$36,0))</f>
        <v>0</v>
      </c>
      <c r="AJ503">
        <f>INDEX([4]Sheet1!U$2:U$36,MATCH($H503,[4]Sheet1!$A$2:$A$36,0))</f>
        <v>29.7</v>
      </c>
      <c r="AK503">
        <f>INDEX([4]Sheet1!V$2:V$36,MATCH($H503,[4]Sheet1!$A$2:$A$36,0))</f>
        <v>0</v>
      </c>
      <c r="AL503">
        <f>INDEX([4]Sheet1!W$2:W$36,MATCH($H503,[4]Sheet1!$A$2:$A$36,0))</f>
        <v>111.111111111111</v>
      </c>
      <c r="AM503" s="2">
        <f>INDEX([4]Sheet1!N$2:N$36,MATCH($H503,[4]Sheet1!$A$2:$A$36,0))</f>
        <v>1800</v>
      </c>
      <c r="AN503" s="2" t="str">
        <f>INDEX([4]Sheet1!O$2:O$36,MATCH($H503,[4]Sheet1!$A$2:$A$36,0))</f>
        <v/>
      </c>
      <c r="AO503" s="37"/>
      <c r="AP503" s="37"/>
      <c r="AQ503" s="37"/>
      <c r="AT503" s="37"/>
    </row>
    <row r="504" spans="1:46" ht="14.25">
      <c r="A504" s="11">
        <v>3007</v>
      </c>
      <c r="B504" s="78">
        <v>15</v>
      </c>
      <c r="C504" s="78" t="str">
        <f t="shared" si="448"/>
        <v>{10325,42},{23007,95}</v>
      </c>
      <c r="D504" s="78">
        <v>700000</v>
      </c>
      <c r="E504" s="79">
        <v>90</v>
      </c>
      <c r="F504" s="78" t="str">
        <f t="shared" si="449"/>
        <v>{1,11308},{2,2373},{3,1953},{6,896}</v>
      </c>
      <c r="G504" s="78">
        <f t="shared" si="496"/>
        <v>1</v>
      </c>
      <c r="H504" s="11" t="s">
        <v>382</v>
      </c>
      <c r="I504" s="37">
        <f t="array" ref="I504">INDEX([1]英雄界面!$I$4:$I$41,MATCH(A504,[1]英雄界面!$A$4:$A$41,0))</f>
        <v>55</v>
      </c>
      <c r="J504" s="37">
        <f t="shared" si="490"/>
        <v>3</v>
      </c>
      <c r="K504" s="37">
        <v>10325</v>
      </c>
      <c r="L504" s="37">
        <f t="array" ref="L504">INDEX([2]图纸掉落!$H$4:$H$38,MATCH(H504,[2]图纸掉落!$G$4:$G$38,0))</f>
        <v>23007</v>
      </c>
      <c r="M504" s="37">
        <f t="shared" si="493"/>
        <v>42</v>
      </c>
      <c r="N504" s="37">
        <f t="shared" si="469"/>
        <v>95</v>
      </c>
      <c r="O504" s="47">
        <f>INDEX([1]英雄界面!$J$4:$J$41,MATCH(A504,[1]英雄界面!$A$4:$A$41,0))/2</f>
        <v>3</v>
      </c>
      <c r="P504" s="37">
        <f t="shared" si="470"/>
        <v>1</v>
      </c>
      <c r="Q504" s="37">
        <f>INT(INDEX([1]等级属性!B$4:B$203,MATCH($AC504,[1]等级属性!$A$4:$A$203,0))*V504/10000)</f>
        <v>2373</v>
      </c>
      <c r="R504" s="37">
        <f>INT(INDEX([1]等级属性!C$4:C$203,MATCH($AC504,[1]等级属性!$A$4:$A$203,0))*W504/10000)</f>
        <v>1953</v>
      </c>
      <c r="S504" s="37">
        <f>INT(INDEX([1]等级属性!D$4:D$203,MATCH($AC504,[1]等级属性!$A$4:$A$203,0))*X504/10000)</f>
        <v>11308</v>
      </c>
      <c r="T504" s="37">
        <f>INT(INDEX([1]等级属性!E$4:E$203,MATCH($AC504,[1]等级属性!$A$4:$A$203,0))*Y504/10000)</f>
        <v>896</v>
      </c>
      <c r="U504" s="37"/>
      <c r="V504" s="37">
        <f t="array" ref="V504">INDEX(单位特点规划!D$2:D$37,MATCH($A504,单位特点规划!$A$2:$A$37,0))</f>
        <v>22600</v>
      </c>
      <c r="W504" s="37">
        <f t="array" ref="W504">INDEX(单位特点规划!E$2:E$37,MATCH($A504,单位特点规划!$A$2:$A$37,0))</f>
        <v>18600</v>
      </c>
      <c r="X504" s="37">
        <f t="array" ref="X504">INDEX(单位特点规划!F$2:F$37,MATCH($A504,单位特点规划!$A$2:$A$37,0))</f>
        <v>35900</v>
      </c>
      <c r="Y504" s="37">
        <f t="array" ref="Y504">INDEX(单位特点规划!G$2:G$37,MATCH($A504,单位特点规划!$A$2:$A$37,0))</f>
        <v>12300</v>
      </c>
      <c r="Z504" s="37"/>
      <c r="AA504" s="37">
        <f t="shared" si="500"/>
        <v>0.14925373134328401</v>
      </c>
      <c r="AB504" s="37">
        <f>INT(INDEX([3]进阶属性!$C$2:$C$19,MATCH(B504,[3]进阶属性!$A$2:$A$19,0))/2*AH504)</f>
        <v>35064</v>
      </c>
      <c r="AC504" s="37">
        <f t="shared" si="471"/>
        <v>90</v>
      </c>
      <c r="AD504" s="37">
        <f>INT((INDEX([3]标准单位!$J$2:$J$201,MATCH($AC504,[3]标准单位!$A$2:$A$201,0))*AE504)/(1-AE504))</f>
        <v>0</v>
      </c>
      <c r="AE504" s="37">
        <f t="shared" si="498"/>
        <v>0</v>
      </c>
      <c r="AF504" s="83">
        <f>AG504/AG$18</f>
        <v>0.75253853041473795</v>
      </c>
      <c r="AG504" s="37">
        <f t="shared" si="488"/>
        <v>877.81111111111102</v>
      </c>
      <c r="AH504" s="37">
        <f t="array" ref="AH504">INDEX([4]Sheet1!H$2:H$36,MATCH($H504,[4]Sheet1!$A$2:$A$36,0))</f>
        <v>6</v>
      </c>
      <c r="AI504">
        <f>INDEX([4]Sheet1!T$2:T$36,MATCH($H504,[4]Sheet1!$A$2:$A$36,0))</f>
        <v>0</v>
      </c>
      <c r="AJ504">
        <f>INDEX([4]Sheet1!U$2:U$36,MATCH($H504,[4]Sheet1!$A$2:$A$36,0))</f>
        <v>29.7</v>
      </c>
      <c r="AK504">
        <f>INDEX([4]Sheet1!V$2:V$36,MATCH($H504,[4]Sheet1!$A$2:$A$36,0))</f>
        <v>0</v>
      </c>
      <c r="AL504">
        <f>INDEX([4]Sheet1!W$2:W$36,MATCH($H504,[4]Sheet1!$A$2:$A$36,0))</f>
        <v>111.111111111111</v>
      </c>
      <c r="AM504" s="2">
        <f>INDEX([4]Sheet1!N$2:N$36,MATCH($H504,[4]Sheet1!$A$2:$A$36,0))</f>
        <v>1800</v>
      </c>
      <c r="AN504" s="2" t="str">
        <f>INDEX([4]Sheet1!O$2:O$36,MATCH($H504,[4]Sheet1!$A$2:$A$36,0))</f>
        <v/>
      </c>
      <c r="AO504" s="37"/>
      <c r="AP504" s="37"/>
      <c r="AQ504" s="37"/>
      <c r="AT504" s="37"/>
    </row>
    <row r="505" spans="1:46" ht="14.25">
      <c r="A505" s="11">
        <v>3007</v>
      </c>
      <c r="B505" s="78">
        <v>16</v>
      </c>
      <c r="C505" s="78" t="str">
        <f t="shared" si="448"/>
        <v>{10326,45},{23007,101}</v>
      </c>
      <c r="D505" s="78">
        <v>750000</v>
      </c>
      <c r="E505" s="79">
        <v>95</v>
      </c>
      <c r="F505" s="78" t="str">
        <f t="shared" si="449"/>
        <v>{1,12999},{2,2727},{3,2245},{6,1029}</v>
      </c>
      <c r="G505" s="78">
        <f t="shared" ref="G505:G514" si="501">1</f>
        <v>1</v>
      </c>
      <c r="H505" s="11" t="s">
        <v>382</v>
      </c>
      <c r="I505" s="37">
        <f t="array" ref="I505">INDEX([1]英雄界面!$I$4:$I$41,MATCH(A505,[1]英雄界面!$A$4:$A$41,0))</f>
        <v>55</v>
      </c>
      <c r="J505" s="37">
        <f t="shared" si="490"/>
        <v>3</v>
      </c>
      <c r="K505" s="37">
        <v>10326</v>
      </c>
      <c r="L505" s="37">
        <f t="array" ref="L505">INDEX([2]图纸掉落!$H$4:$H$38,MATCH(H505,[2]图纸掉落!$G$4:$G$38,0))</f>
        <v>23007</v>
      </c>
      <c r="M505" s="37">
        <f t="shared" si="493"/>
        <v>45</v>
      </c>
      <c r="N505" s="37">
        <f t="shared" si="469"/>
        <v>101</v>
      </c>
      <c r="O505" s="47">
        <f>INDEX([1]英雄界面!$J$4:$J$41,MATCH(A505,[1]英雄界面!$A$4:$A$41,0))/2</f>
        <v>3</v>
      </c>
      <c r="P505" s="37">
        <f t="shared" si="470"/>
        <v>1</v>
      </c>
      <c r="Q505" s="37">
        <f>INT(INDEX([1]等级属性!B$4:B$203,MATCH($AC505,[1]等级属性!$A$4:$A$203,0))*V505/10000)</f>
        <v>2727</v>
      </c>
      <c r="R505" s="37">
        <f>INT(INDEX([1]等级属性!C$4:C$203,MATCH($AC505,[1]等级属性!$A$4:$A$203,0))*W505/10000)</f>
        <v>2245</v>
      </c>
      <c r="S505" s="37">
        <f>INT(INDEX([1]等级属性!D$4:D$203,MATCH($AC505,[1]等级属性!$A$4:$A$203,0))*X505/10000)</f>
        <v>12999</v>
      </c>
      <c r="T505" s="37">
        <f>INT(INDEX([1]等级属性!E$4:E$203,MATCH($AC505,[1]等级属性!$A$4:$A$203,0))*Y505/10000)</f>
        <v>1029</v>
      </c>
      <c r="U505" s="37"/>
      <c r="V505" s="37">
        <f t="array" ref="V505">INDEX(单位特点规划!D$2:D$37,MATCH($A505,单位特点规划!$A$2:$A$37,0))</f>
        <v>22600</v>
      </c>
      <c r="W505" s="37">
        <f t="array" ref="W505">INDEX(单位特点规划!E$2:E$37,MATCH($A505,单位特点规划!$A$2:$A$37,0))</f>
        <v>18600</v>
      </c>
      <c r="X505" s="37">
        <f t="array" ref="X505">INDEX(单位特点规划!F$2:F$37,MATCH($A505,单位特点规划!$A$2:$A$37,0))</f>
        <v>35900</v>
      </c>
      <c r="Y505" s="37">
        <f t="array" ref="Y505">INDEX(单位特点规划!G$2:G$37,MATCH($A505,单位特点规划!$A$2:$A$37,0))</f>
        <v>12300</v>
      </c>
      <c r="Z505" s="37"/>
      <c r="AA505" s="37">
        <f t="shared" si="500"/>
        <v>0.14925373134328401</v>
      </c>
      <c r="AB505" s="37">
        <f>INT(INDEX([3]进阶属性!$C$2:$C$19,MATCH(B505,[3]进阶属性!$A$2:$A$19,0))/2*AH505)</f>
        <v>45576</v>
      </c>
      <c r="AC505" s="37">
        <f t="shared" si="471"/>
        <v>95</v>
      </c>
      <c r="AD505" s="37">
        <f>INT((INDEX([3]标准单位!$J$2:$J$201,MATCH($AC505,[3]标准单位!$A$2:$A$201,0))*AE505)/(1-AE505))</f>
        <v>0</v>
      </c>
      <c r="AE505" s="37">
        <f t="shared" ref="AE505:AE514" si="502">0</f>
        <v>0</v>
      </c>
      <c r="AF505" s="83">
        <f>AG505/AG$19</f>
        <v>0.75263122373660396</v>
      </c>
      <c r="AG505" s="37">
        <f t="shared" si="488"/>
        <v>1008.96666666667</v>
      </c>
      <c r="AH505" s="37">
        <f t="array" ref="AH505">INDEX([4]Sheet1!H$2:H$36,MATCH($H505,[4]Sheet1!$A$2:$A$36,0))</f>
        <v>6</v>
      </c>
      <c r="AI505">
        <f>INDEX([4]Sheet1!T$2:T$36,MATCH($H505,[4]Sheet1!$A$2:$A$36,0))</f>
        <v>0</v>
      </c>
      <c r="AJ505">
        <f>INDEX([4]Sheet1!U$2:U$36,MATCH($H505,[4]Sheet1!$A$2:$A$36,0))</f>
        <v>29.7</v>
      </c>
      <c r="AK505">
        <f>INDEX([4]Sheet1!V$2:V$36,MATCH($H505,[4]Sheet1!$A$2:$A$36,0))</f>
        <v>0</v>
      </c>
      <c r="AL505">
        <f>INDEX([4]Sheet1!W$2:W$36,MATCH($H505,[4]Sheet1!$A$2:$A$36,0))</f>
        <v>111.111111111111</v>
      </c>
      <c r="AM505" s="2">
        <f>INDEX([4]Sheet1!N$2:N$36,MATCH($H505,[4]Sheet1!$A$2:$A$36,0))</f>
        <v>1800</v>
      </c>
      <c r="AN505" s="2" t="str">
        <f>INDEX([4]Sheet1!O$2:O$36,MATCH($H505,[4]Sheet1!$A$2:$A$36,0))</f>
        <v/>
      </c>
      <c r="AO505" s="37"/>
      <c r="AP505" s="37"/>
      <c r="AQ505" s="37"/>
      <c r="AT505" s="37"/>
    </row>
    <row r="506" spans="1:46" ht="14.25">
      <c r="A506" s="11">
        <v>3007</v>
      </c>
      <c r="B506" s="78">
        <v>17</v>
      </c>
      <c r="C506" s="78" t="str">
        <f t="shared" si="448"/>
        <v>{10327,47},{23007,105}</v>
      </c>
      <c r="D506" s="78">
        <v>800000</v>
      </c>
      <c r="E506" s="79">
        <v>100</v>
      </c>
      <c r="F506" s="78" t="str">
        <f t="shared" si="449"/>
        <v>{1,13677},{2,2870},{3,2362},{6,1083}</v>
      </c>
      <c r="G506" s="78">
        <f t="shared" si="501"/>
        <v>1</v>
      </c>
      <c r="H506" s="11" t="s">
        <v>382</v>
      </c>
      <c r="I506" s="37">
        <f t="array" ref="I506">INDEX([1]英雄界面!$I$4:$I$41,MATCH(A506,[1]英雄界面!$A$4:$A$41,0))</f>
        <v>55</v>
      </c>
      <c r="J506" s="37">
        <f t="shared" si="490"/>
        <v>3</v>
      </c>
      <c r="K506" s="37">
        <v>10327</v>
      </c>
      <c r="L506" s="37">
        <f t="array" ref="L506">INDEX([2]图纸掉落!$H$4:$H$38,MATCH(H506,[2]图纸掉落!$G$4:$G$38,0))</f>
        <v>23007</v>
      </c>
      <c r="M506" s="37">
        <f t="shared" si="493"/>
        <v>47</v>
      </c>
      <c r="N506" s="37">
        <f t="shared" si="469"/>
        <v>105</v>
      </c>
      <c r="O506" s="47">
        <f>INDEX([1]英雄界面!$J$4:$J$41,MATCH(A506,[1]英雄界面!$A$4:$A$41,0))/2</f>
        <v>3</v>
      </c>
      <c r="P506" s="37">
        <f t="shared" si="470"/>
        <v>1</v>
      </c>
      <c r="Q506" s="37">
        <f>INT(INDEX([1]等级属性!B$4:B$203,MATCH($AC506,[1]等级属性!$A$4:$A$203,0))*V506/10000)</f>
        <v>2870</v>
      </c>
      <c r="R506" s="37">
        <f>INT(INDEX([1]等级属性!C$4:C$203,MATCH($AC506,[1]等级属性!$A$4:$A$203,0))*W506/10000)</f>
        <v>2362</v>
      </c>
      <c r="S506" s="37">
        <f>INT(INDEX([1]等级属性!D$4:D$203,MATCH($AC506,[1]等级属性!$A$4:$A$203,0))*X506/10000)</f>
        <v>13677</v>
      </c>
      <c r="T506" s="37">
        <f>INT(INDEX([1]等级属性!E$4:E$203,MATCH($AC506,[1]等级属性!$A$4:$A$203,0))*Y506/10000)</f>
        <v>1083</v>
      </c>
      <c r="U506" s="37"/>
      <c r="V506" s="37">
        <f t="array" ref="V506">INDEX(单位特点规划!D$2:D$37,MATCH($A506,单位特点规划!$A$2:$A$37,0))</f>
        <v>22600</v>
      </c>
      <c r="W506" s="37">
        <f t="array" ref="W506">INDEX(单位特点规划!E$2:E$37,MATCH($A506,单位特点规划!$A$2:$A$37,0))</f>
        <v>18600</v>
      </c>
      <c r="X506" s="37">
        <f t="array" ref="X506">INDEX(单位特点规划!F$2:F$37,MATCH($A506,单位特点规划!$A$2:$A$37,0))</f>
        <v>35900</v>
      </c>
      <c r="Y506" s="37">
        <f t="array" ref="Y506">INDEX(单位特点规划!G$2:G$37,MATCH($A506,单位特点规划!$A$2:$A$37,0))</f>
        <v>12300</v>
      </c>
      <c r="Z506" s="37"/>
      <c r="AA506" s="37">
        <f t="shared" si="500"/>
        <v>0.14925373134328401</v>
      </c>
      <c r="AB506" s="37">
        <f>INT(INDEX([3]进阶属性!$C$2:$C$19,MATCH(B506,[3]进阶属性!$A$2:$A$19,0))/2*AH506)</f>
        <v>59247</v>
      </c>
      <c r="AC506" s="37">
        <f t="shared" si="471"/>
        <v>97</v>
      </c>
      <c r="AD506" s="37">
        <f>INT((INDEX([3]标准单位!$J$2:$J$201,MATCH($AC506,[3]标准单位!$A$2:$A$201,0))*AE506)/(1-AE506))</f>
        <v>0</v>
      </c>
      <c r="AE506" s="37">
        <f t="shared" si="502"/>
        <v>0</v>
      </c>
      <c r="AF506" s="83">
        <f>AG506/AG$20</f>
        <v>0.70020054443959401</v>
      </c>
      <c r="AG506" s="37">
        <f t="shared" si="488"/>
        <v>1061.6740740740699</v>
      </c>
      <c r="AH506" s="37">
        <f t="array" ref="AH506">INDEX([4]Sheet1!H$2:H$36,MATCH($H506,[4]Sheet1!$A$2:$A$36,0))</f>
        <v>6</v>
      </c>
      <c r="AI506">
        <f>INDEX([4]Sheet1!T$2:T$36,MATCH($H506,[4]Sheet1!$A$2:$A$36,0))</f>
        <v>0</v>
      </c>
      <c r="AJ506">
        <f>INDEX([4]Sheet1!U$2:U$36,MATCH($H506,[4]Sheet1!$A$2:$A$36,0))</f>
        <v>29.7</v>
      </c>
      <c r="AK506">
        <f>INDEX([4]Sheet1!V$2:V$36,MATCH($H506,[4]Sheet1!$A$2:$A$36,0))</f>
        <v>0</v>
      </c>
      <c r="AL506">
        <f>INDEX([4]Sheet1!W$2:W$36,MATCH($H506,[4]Sheet1!$A$2:$A$36,0))</f>
        <v>111.111111111111</v>
      </c>
      <c r="AM506" s="2">
        <f>INDEX([4]Sheet1!N$2:N$36,MATCH($H506,[4]Sheet1!$A$2:$A$36,0))</f>
        <v>1800</v>
      </c>
      <c r="AN506" s="2" t="str">
        <f>INDEX([4]Sheet1!O$2:O$36,MATCH($H506,[4]Sheet1!$A$2:$A$36,0))</f>
        <v/>
      </c>
      <c r="AO506" s="37"/>
      <c r="AP506" s="37"/>
      <c r="AQ506" s="37"/>
      <c r="AT506" s="37"/>
    </row>
    <row r="507" spans="1:46" ht="14.25">
      <c r="A507" s="11">
        <v>3007</v>
      </c>
      <c r="B507" s="78">
        <v>18</v>
      </c>
      <c r="C507" s="78" t="str">
        <f t="shared" si="448"/>
        <v>{10328,50},{23007,112}</v>
      </c>
      <c r="D507" s="78">
        <v>800000</v>
      </c>
      <c r="E507" s="79">
        <v>105</v>
      </c>
      <c r="F507" s="78" t="str">
        <f t="shared" si="449"/>
        <v>{1,14701},{2,3084},{3,2538},{6,1164}</v>
      </c>
      <c r="G507" s="78">
        <f t="shared" si="501"/>
        <v>1</v>
      </c>
      <c r="H507" s="11" t="s">
        <v>382</v>
      </c>
      <c r="I507" s="37">
        <f t="array" ref="I507">INDEX([1]英雄界面!$I$4:$I$41,MATCH(A507,[1]英雄界面!$A$4:$A$41,0))</f>
        <v>55</v>
      </c>
      <c r="J507" s="37">
        <f t="shared" si="490"/>
        <v>3</v>
      </c>
      <c r="K507" s="37">
        <v>10328</v>
      </c>
      <c r="L507" s="37">
        <f t="array" ref="L507">INDEX([2]图纸掉落!$H$4:$H$38,MATCH(H507,[2]图纸掉落!$G$4:$G$38,0))</f>
        <v>23007</v>
      </c>
      <c r="M507" s="37">
        <f t="shared" si="493"/>
        <v>50</v>
      </c>
      <c r="N507" s="37">
        <f t="shared" si="469"/>
        <v>112</v>
      </c>
      <c r="O507" s="47">
        <f>INDEX([1]英雄界面!$J$4:$J$41,MATCH(A507,[1]英雄界面!$A$4:$A$41,0))/2</f>
        <v>3</v>
      </c>
      <c r="P507" s="37">
        <f t="shared" si="470"/>
        <v>1</v>
      </c>
      <c r="Q507" s="37">
        <f>INT(INDEX([1]等级属性!B$4:B$203,MATCH($AC507,[1]等级属性!$A$4:$A$203,0))*V507/10000)</f>
        <v>3084</v>
      </c>
      <c r="R507" s="37">
        <f>INT(INDEX([1]等级属性!C$4:C$203,MATCH($AC507,[1]等级属性!$A$4:$A$203,0))*W507/10000)</f>
        <v>2538</v>
      </c>
      <c r="S507" s="37">
        <f>INT(INDEX([1]等级属性!D$4:D$203,MATCH($AC507,[1]等级属性!$A$4:$A$203,0))*X507/10000)</f>
        <v>14701</v>
      </c>
      <c r="T507" s="37">
        <f>INT(INDEX([1]等级属性!E$4:E$203,MATCH($AC507,[1]等级属性!$A$4:$A$203,0))*Y507/10000)</f>
        <v>1164</v>
      </c>
      <c r="U507" s="37"/>
      <c r="V507" s="37">
        <f t="array" ref="V507">INDEX(单位特点规划!D$2:D$37,MATCH($A507,单位特点规划!$A$2:$A$37,0))</f>
        <v>22600</v>
      </c>
      <c r="W507" s="37">
        <f t="array" ref="W507">INDEX(单位特点规划!E$2:E$37,MATCH($A507,单位特点规划!$A$2:$A$37,0))</f>
        <v>18600</v>
      </c>
      <c r="X507" s="37">
        <f t="array" ref="X507">INDEX(单位特点规划!F$2:F$37,MATCH($A507,单位特点规划!$A$2:$A$37,0))</f>
        <v>35900</v>
      </c>
      <c r="Y507" s="37">
        <f t="array" ref="Y507">INDEX(单位特点规划!G$2:G$37,MATCH($A507,单位特点规划!$A$2:$A$37,0))</f>
        <v>12300</v>
      </c>
      <c r="Z507" s="37"/>
      <c r="AA507" s="37">
        <f t="shared" si="500"/>
        <v>0.14925373134328401</v>
      </c>
      <c r="AB507" s="37">
        <f>INT(INDEX([3]进阶属性!$C$2:$C$19,MATCH(B507,[3]进阶属性!$A$2:$A$19,0))/2*AH507)</f>
        <v>77013</v>
      </c>
      <c r="AC507" s="37">
        <f t="shared" si="471"/>
        <v>100</v>
      </c>
      <c r="AD507" s="37">
        <f>INT((INDEX([3]标准单位!$J$2:$J$201,MATCH($AC507,[3]标准单位!$A$2:$A$201,0))*AE507)/(1-AE507))</f>
        <v>0</v>
      </c>
      <c r="AE507" s="37">
        <f t="shared" si="502"/>
        <v>0</v>
      </c>
      <c r="AF507" s="83">
        <f>AG507/AG$21</f>
        <v>0.65470065854482595</v>
      </c>
      <c r="AG507" s="37">
        <f t="shared" si="488"/>
        <v>1141.0777777777801</v>
      </c>
      <c r="AH507" s="37">
        <f t="array" ref="AH507">INDEX([4]Sheet1!H$2:H$36,MATCH($H507,[4]Sheet1!$A$2:$A$36,0))</f>
        <v>6</v>
      </c>
      <c r="AI507">
        <f>INDEX([4]Sheet1!T$2:T$36,MATCH($H507,[4]Sheet1!$A$2:$A$36,0))</f>
        <v>0</v>
      </c>
      <c r="AJ507">
        <f>INDEX([4]Sheet1!U$2:U$36,MATCH($H507,[4]Sheet1!$A$2:$A$36,0))</f>
        <v>29.7</v>
      </c>
      <c r="AK507">
        <f>INDEX([4]Sheet1!V$2:V$36,MATCH($H507,[4]Sheet1!$A$2:$A$36,0))</f>
        <v>0</v>
      </c>
      <c r="AL507">
        <f>INDEX([4]Sheet1!W$2:W$36,MATCH($H507,[4]Sheet1!$A$2:$A$36,0))</f>
        <v>111.111111111111</v>
      </c>
      <c r="AM507" s="2">
        <f>INDEX([4]Sheet1!N$2:N$36,MATCH($H507,[4]Sheet1!$A$2:$A$36,0))</f>
        <v>1800</v>
      </c>
      <c r="AN507" s="2" t="str">
        <f>INDEX([4]Sheet1!O$2:O$36,MATCH($H507,[4]Sheet1!$A$2:$A$36,0))</f>
        <v/>
      </c>
      <c r="AO507" s="37"/>
      <c r="AP507" s="37"/>
      <c r="AQ507" s="37"/>
      <c r="AT507" s="37"/>
    </row>
    <row r="508" spans="1:46" ht="12.95" customHeight="1">
      <c r="A508" s="67">
        <v>4001</v>
      </c>
      <c r="B508" s="73">
        <v>1</v>
      </c>
      <c r="C508" s="78" t="str">
        <f t="shared" si="448"/>
        <v>{10411,1},{24001,2}</v>
      </c>
      <c r="D508" s="78">
        <v>0</v>
      </c>
      <c r="E508" s="79">
        <v>2</v>
      </c>
      <c r="F508" s="78" t="str">
        <f t="shared" si="449"/>
        <v>{1,280},{2,44},{3,92},{6,44}</v>
      </c>
      <c r="G508" s="78">
        <f t="shared" si="501"/>
        <v>1</v>
      </c>
      <c r="H508" s="86" t="s">
        <v>394</v>
      </c>
      <c r="I508" s="37">
        <f t="array" ref="I508">INDEX([1]英雄界面!$I$4:$I$41,MATCH(A508,[1]英雄界面!$A$4:$A$41,0))</f>
        <v>1</v>
      </c>
      <c r="J508" s="87">
        <f t="shared" ref="J508:J517" si="503">4</f>
        <v>4</v>
      </c>
      <c r="K508" s="37">
        <v>10411</v>
      </c>
      <c r="L508" s="37">
        <f t="array" ref="L508">INDEX([2]图纸掉落!$H$4:$H$38,MATCH(H508,[2]图纸掉落!$G$4:$G$38,0))</f>
        <v>24001</v>
      </c>
      <c r="M508" s="37">
        <f t="shared" si="493"/>
        <v>1</v>
      </c>
      <c r="N508" s="37">
        <f t="shared" si="469"/>
        <v>2</v>
      </c>
      <c r="O508" s="47">
        <f>INDEX([1]英雄界面!$J$4:$J$41,MATCH(A508,[1]英雄界面!$A$4:$A$41,0))/2</f>
        <v>0.5</v>
      </c>
      <c r="P508" s="37">
        <f t="shared" si="470"/>
        <v>1.6</v>
      </c>
      <c r="Q508" s="37">
        <f>INT(INDEX([1]等级属性!B$4:B$203,MATCH($AC508,[1]等级属性!$A$4:$A$203,0))*V508/10000)</f>
        <v>28</v>
      </c>
      <c r="R508" s="37">
        <f>INT(INDEX([1]等级属性!C$4:C$203,MATCH($AC508,[1]等级属性!$A$4:$A$203,0))*W508/10000)</f>
        <v>58</v>
      </c>
      <c r="S508" s="37">
        <f>INT(INDEX([1]等级属性!D$4:D$203,MATCH($AC508,[1]等级属性!$A$4:$A$203,0))*X508/10000)</f>
        <v>175</v>
      </c>
      <c r="T508" s="37">
        <f>INT(INDEX([1]等级属性!E$4:E$203,MATCH($AC508,[1]等级属性!$A$4:$A$203,0))*Y508/10000)</f>
        <v>28</v>
      </c>
      <c r="U508" s="37"/>
      <c r="V508" s="37">
        <f t="array" ref="V508">INDEX(单位特点规划!D$2:D$37,MATCH($A508,单位特点规划!$A$2:$A$37,0))</f>
        <v>2200</v>
      </c>
      <c r="W508" s="37">
        <f t="array" ref="W508">INDEX(单位特点规划!E$2:E$37,MATCH($A508,单位特点规划!$A$2:$A$37,0))</f>
        <v>4500</v>
      </c>
      <c r="X508" s="37">
        <f t="array" ref="X508">INDEX(单位特点规划!F$2:F$37,MATCH($A508,单位特点规划!$A$2:$A$37,0))</f>
        <v>4500</v>
      </c>
      <c r="Y508" s="37">
        <f t="array" ref="Y508">INDEX(单位特点规划!G$2:G$37,MATCH($A508,单位特点规划!$A$2:$A$37,0))</f>
        <v>3200</v>
      </c>
      <c r="Z508" s="37"/>
      <c r="AA508" s="37">
        <f>1/0.32</f>
        <v>3.125</v>
      </c>
      <c r="AB508" s="37">
        <f>INT(INDEX([3]进阶属性!$C$2:$C$19,MATCH(B508,[3]进阶属性!$A$2:$A$19,0))/2*AH508)</f>
        <v>150</v>
      </c>
      <c r="AC508" s="37">
        <f t="shared" si="471"/>
        <v>10</v>
      </c>
      <c r="AD508" s="37">
        <f>INT((INDEX([3]标准单位!$J$2:$J$201,MATCH($AC508,[3]标准单位!$A$2:$A$201,0))*AE508)/(1-AE508))</f>
        <v>0</v>
      </c>
      <c r="AE508" s="37">
        <f t="shared" si="502"/>
        <v>0</v>
      </c>
      <c r="AF508" s="83">
        <f>AG508/AG$4</f>
        <v>0.66198176747467397</v>
      </c>
      <c r="AG508" s="37">
        <f t="shared" si="488"/>
        <v>95.322222222222194</v>
      </c>
      <c r="AH508" s="37">
        <f t="array" ref="AH508">INDEX([4]Sheet1!H$2:H$36,MATCH($H508,[4]Sheet1!$A$2:$A$36,0))</f>
        <v>1</v>
      </c>
      <c r="AI508" t="str">
        <f>INDEX([4]Sheet1!T$2:T$36,MATCH($H508,[4]Sheet1!$A$2:$A$36,0))</f>
        <v>2000,2000,2000,10000,5000,10000,1000,1000,1000,10000,10000</v>
      </c>
      <c r="AJ508">
        <f>INDEX([4]Sheet1!U$2:U$36,MATCH($H508,[4]Sheet1!$A$2:$A$36,0))</f>
        <v>8</v>
      </c>
      <c r="AK508">
        <f>INDEX([4]Sheet1!V$2:V$36,MATCH($H508,[4]Sheet1!$A$2:$A$36,0))</f>
        <v>4.1666666666666699E-2</v>
      </c>
      <c r="AL508">
        <f>INDEX([4]Sheet1!W$2:W$36,MATCH($H508,[4]Sheet1!$A$2:$A$36,0))</f>
        <v>12.5</v>
      </c>
      <c r="AM508" s="2">
        <f>INDEX([4]Sheet1!N$2:N$36,MATCH($H508,[4]Sheet1!$A$2:$A$36,0))</f>
        <v>1200</v>
      </c>
      <c r="AN508" s="2">
        <f>INDEX([4]Sheet1!O$2:O$36,MATCH($H508,[4]Sheet1!$A$2:$A$36,0))</f>
        <v>7200</v>
      </c>
    </row>
    <row r="509" spans="1:46" ht="14.25">
      <c r="A509" s="67">
        <v>4001</v>
      </c>
      <c r="B509" s="73">
        <v>2</v>
      </c>
      <c r="C509" s="78" t="str">
        <f t="shared" si="448"/>
        <v>{10412,5},{24001,5}</v>
      </c>
      <c r="D509" s="78">
        <v>5000</v>
      </c>
      <c r="E509" s="79">
        <v>15</v>
      </c>
      <c r="F509" s="78" t="str">
        <f t="shared" si="449"/>
        <v>{1,342},{2,55},{3,114},{6,55}</v>
      </c>
      <c r="G509" s="78">
        <f t="shared" si="501"/>
        <v>1</v>
      </c>
      <c r="H509" s="86" t="s">
        <v>394</v>
      </c>
      <c r="I509" s="37">
        <f t="array" ref="I509">INDEX([1]英雄界面!$I$4:$I$41,MATCH(A509,[1]英雄界面!$A$4:$A$41,0))</f>
        <v>1</v>
      </c>
      <c r="J509" s="87">
        <f t="shared" si="503"/>
        <v>4</v>
      </c>
      <c r="K509" s="37">
        <v>10412</v>
      </c>
      <c r="L509" s="37">
        <f t="array" ref="L509">INDEX([2]图纸掉落!$H$4:$H$38,MATCH(H509,[2]图纸掉落!$G$4:$G$38,0))</f>
        <v>24001</v>
      </c>
      <c r="M509" s="37">
        <f t="shared" si="493"/>
        <v>5</v>
      </c>
      <c r="N509" s="37">
        <f t="shared" si="469"/>
        <v>5</v>
      </c>
      <c r="O509" s="47">
        <f>INDEX([1]英雄界面!$J$4:$J$41,MATCH(A509,[1]英雄界面!$A$4:$A$41,0))/2</f>
        <v>0.5</v>
      </c>
      <c r="P509" s="37">
        <f t="shared" si="470"/>
        <v>1.5</v>
      </c>
      <c r="Q509" s="37">
        <f>INT(INDEX([1]等级属性!B$4:B$203,MATCH($AC509,[1]等级属性!$A$4:$A$203,0))*V509/10000)</f>
        <v>37</v>
      </c>
      <c r="R509" s="37">
        <f>INT(INDEX([1]等级属性!C$4:C$203,MATCH($AC509,[1]等级属性!$A$4:$A$203,0))*W509/10000)</f>
        <v>76</v>
      </c>
      <c r="S509" s="37">
        <f>INT(INDEX([1]等级属性!D$4:D$203,MATCH($AC509,[1]等级属性!$A$4:$A$203,0))*X509/10000)</f>
        <v>228</v>
      </c>
      <c r="T509" s="37">
        <f>INT(INDEX([1]等级属性!E$4:E$203,MATCH($AC509,[1]等级属性!$A$4:$A$203,0))*Y509/10000)</f>
        <v>37</v>
      </c>
      <c r="U509" s="37"/>
      <c r="V509" s="37">
        <f t="array" ref="V509">INDEX(单位特点规划!D$2:D$37,MATCH($A509,单位特点规划!$A$2:$A$37,0))</f>
        <v>2200</v>
      </c>
      <c r="W509" s="37">
        <f t="array" ref="W509">INDEX(单位特点规划!E$2:E$37,MATCH($A509,单位特点规划!$A$2:$A$37,0))</f>
        <v>4500</v>
      </c>
      <c r="X509" s="37">
        <f t="array" ref="X509">INDEX(单位特点规划!F$2:F$37,MATCH($A509,单位特点规划!$A$2:$A$37,0))</f>
        <v>4500</v>
      </c>
      <c r="Y509" s="37">
        <f t="array" ref="Y509">INDEX(单位特点规划!G$2:G$37,MATCH($A509,单位特点规划!$A$2:$A$37,0))</f>
        <v>3200</v>
      </c>
      <c r="Z509" s="37"/>
      <c r="AA509" s="37">
        <f t="shared" ref="AA509" si="504">1/0.32</f>
        <v>3.125</v>
      </c>
      <c r="AB509" s="37">
        <f>INT(INDEX([3]进阶属性!$C$2:$C$19,MATCH(B509,[3]进阶属性!$A$2:$A$19,0))/2*AH509)</f>
        <v>195</v>
      </c>
      <c r="AC509" s="37">
        <f t="shared" si="471"/>
        <v>20</v>
      </c>
      <c r="AD509" s="37">
        <f>INT((INDEX([3]标准单位!$J$2:$J$201,MATCH($AC509,[3]标准单位!$A$2:$A$201,0))*AE509)/(1-AE509))</f>
        <v>0</v>
      </c>
      <c r="AE509" s="37">
        <f t="shared" si="502"/>
        <v>0</v>
      </c>
      <c r="AF509" s="83">
        <f>AG509/AG$5</f>
        <v>0.66648863568927696</v>
      </c>
      <c r="AG509" s="37">
        <f t="shared" si="488"/>
        <v>124.78888888888901</v>
      </c>
      <c r="AH509" s="37">
        <f t="array" ref="AH509">INDEX([4]Sheet1!H$2:H$36,MATCH($H509,[4]Sheet1!$A$2:$A$36,0))</f>
        <v>1</v>
      </c>
      <c r="AI509" s="114" t="str">
        <f>INDEX([4]Sheet1!T$2:T$36,MATCH($H509,[4]Sheet1!$A$2:$A$36,0))</f>
        <v>2000,2000,2000,10000,5000,10000,1000,1000,1000,10000,10000</v>
      </c>
      <c r="AJ509">
        <f>INDEX([4]Sheet1!U$2:U$36,MATCH($H509,[4]Sheet1!$A$2:$A$36,0))</f>
        <v>8</v>
      </c>
      <c r="AK509">
        <f>INDEX([4]Sheet1!V$2:V$36,MATCH($H509,[4]Sheet1!$A$2:$A$36,0))</f>
        <v>4.1666666666666699E-2</v>
      </c>
      <c r="AL509">
        <f>INDEX([4]Sheet1!W$2:W$36,MATCH($H509,[4]Sheet1!$A$2:$A$36,0))</f>
        <v>12.5</v>
      </c>
      <c r="AM509" s="2">
        <f>INDEX([4]Sheet1!N$2:N$36,MATCH($H509,[4]Sheet1!$A$2:$A$36,0))</f>
        <v>1200</v>
      </c>
      <c r="AN509" s="2">
        <f>INDEX([4]Sheet1!O$2:O$36,MATCH($H509,[4]Sheet1!$A$2:$A$36,0))</f>
        <v>7200</v>
      </c>
    </row>
    <row r="510" spans="1:46" ht="14.25">
      <c r="A510" s="67">
        <v>4001</v>
      </c>
      <c r="B510" s="73">
        <v>3</v>
      </c>
      <c r="C510" s="78" t="str">
        <f t="shared" si="448"/>
        <v>{10413,7},{24001,8}</v>
      </c>
      <c r="D510" s="78">
        <v>10000</v>
      </c>
      <c r="E510" s="79">
        <v>28</v>
      </c>
      <c r="F510" s="78" t="str">
        <f t="shared" si="449"/>
        <v>{1,413},{2,67},{3,137},{6,67}</v>
      </c>
      <c r="G510" s="78">
        <f t="shared" si="501"/>
        <v>1</v>
      </c>
      <c r="H510" s="86" t="s">
        <v>394</v>
      </c>
      <c r="I510" s="37">
        <f t="array" ref="I510">INDEX([1]英雄界面!$I$4:$I$41,MATCH(A510,[1]英雄界面!$A$4:$A$41,0))</f>
        <v>1</v>
      </c>
      <c r="J510" s="87">
        <f t="shared" si="503"/>
        <v>4</v>
      </c>
      <c r="K510" s="37">
        <v>10413</v>
      </c>
      <c r="L510" s="37">
        <f t="array" ref="L510">INDEX([2]图纸掉落!$H$4:$H$38,MATCH(H510,[2]图纸掉落!$G$4:$G$38,0))</f>
        <v>24001</v>
      </c>
      <c r="M510" s="37">
        <f t="shared" si="493"/>
        <v>7</v>
      </c>
      <c r="N510" s="37">
        <f t="shared" si="469"/>
        <v>8</v>
      </c>
      <c r="O510" s="47">
        <f>INDEX([1]英雄界面!$J$4:$J$41,MATCH(A510,[1]英雄界面!$A$4:$A$41,0))/2</f>
        <v>0.5</v>
      </c>
      <c r="P510" s="37">
        <f t="shared" si="470"/>
        <v>1.4</v>
      </c>
      <c r="Q510" s="37">
        <f>INT(INDEX([1]等级属性!B$4:B$203,MATCH($AC510,[1]等级属性!$A$4:$A$203,0))*V510/10000)</f>
        <v>48</v>
      </c>
      <c r="R510" s="37">
        <f>INT(INDEX([1]等级属性!C$4:C$203,MATCH($AC510,[1]等级属性!$A$4:$A$203,0))*W510/10000)</f>
        <v>98</v>
      </c>
      <c r="S510" s="37">
        <f>INT(INDEX([1]等级属性!D$4:D$203,MATCH($AC510,[1]等级属性!$A$4:$A$203,0))*X510/10000)</f>
        <v>295</v>
      </c>
      <c r="T510" s="37">
        <f>INT(INDEX([1]等级属性!E$4:E$203,MATCH($AC510,[1]等级属性!$A$4:$A$203,0))*Y510/10000)</f>
        <v>48</v>
      </c>
      <c r="U510" s="37"/>
      <c r="V510" s="37">
        <f t="array" ref="V510">INDEX(单位特点规划!D$2:D$37,MATCH($A510,单位特点规划!$A$2:$A$37,0))</f>
        <v>2200</v>
      </c>
      <c r="W510" s="37">
        <f t="array" ref="W510">INDEX(单位特点规划!E$2:E$37,MATCH($A510,单位特点规划!$A$2:$A$37,0))</f>
        <v>4500</v>
      </c>
      <c r="X510" s="37">
        <f t="array" ref="X510">INDEX(单位特点规划!F$2:F$37,MATCH($A510,单位特点规划!$A$2:$A$37,0))</f>
        <v>4500</v>
      </c>
      <c r="Y510" s="37">
        <f t="array" ref="Y510">INDEX(单位特点规划!G$2:G$37,MATCH($A510,单位特点规划!$A$2:$A$37,0))</f>
        <v>3200</v>
      </c>
      <c r="Z510" s="37"/>
      <c r="AA510" s="37">
        <f t="shared" ref="AA510" si="505">1/0.32</f>
        <v>3.125</v>
      </c>
      <c r="AB510" s="37">
        <f>INT(INDEX([3]进阶属性!$C$2:$C$19,MATCH(B510,[3]进阶属性!$A$2:$A$19,0))/2*AH510)</f>
        <v>253</v>
      </c>
      <c r="AC510" s="37">
        <f t="shared" si="471"/>
        <v>30</v>
      </c>
      <c r="AD510" s="37">
        <f>INT((INDEX([3]标准单位!$J$2:$J$201,MATCH($AC510,[3]标准单位!$A$2:$A$201,0))*AE510)/(1-AE510))</f>
        <v>0</v>
      </c>
      <c r="AE510" s="37">
        <f t="shared" si="502"/>
        <v>0</v>
      </c>
      <c r="AF510" s="83">
        <f>AG510/AG$6</f>
        <v>0.66438834596528296</v>
      </c>
      <c r="AG510" s="37">
        <f t="shared" si="488"/>
        <v>161.544444444444</v>
      </c>
      <c r="AH510" s="37">
        <f t="array" ref="AH510">INDEX([4]Sheet1!H$2:H$36,MATCH($H510,[4]Sheet1!$A$2:$A$36,0))</f>
        <v>1</v>
      </c>
      <c r="AI510" s="114" t="str">
        <f>INDEX([4]Sheet1!T$2:T$36,MATCH($H510,[4]Sheet1!$A$2:$A$36,0))</f>
        <v>2000,2000,2000,10000,5000,10000,1000,1000,1000,10000,10000</v>
      </c>
      <c r="AJ510">
        <f>INDEX([4]Sheet1!U$2:U$36,MATCH($H510,[4]Sheet1!$A$2:$A$36,0))</f>
        <v>8</v>
      </c>
      <c r="AK510">
        <f>INDEX([4]Sheet1!V$2:V$36,MATCH($H510,[4]Sheet1!$A$2:$A$36,0))</f>
        <v>4.1666666666666699E-2</v>
      </c>
      <c r="AL510">
        <f>INDEX([4]Sheet1!W$2:W$36,MATCH($H510,[4]Sheet1!$A$2:$A$36,0))</f>
        <v>12.5</v>
      </c>
      <c r="AM510" s="2">
        <f>INDEX([4]Sheet1!N$2:N$36,MATCH($H510,[4]Sheet1!$A$2:$A$36,0))</f>
        <v>1200</v>
      </c>
      <c r="AN510" s="2">
        <f>INDEX([4]Sheet1!O$2:O$36,MATCH($H510,[4]Sheet1!$A$2:$A$36,0))</f>
        <v>7200</v>
      </c>
    </row>
    <row r="511" spans="1:46" ht="14.25">
      <c r="A511" s="67">
        <v>4001</v>
      </c>
      <c r="B511" s="73">
        <v>4</v>
      </c>
      <c r="C511" s="78" t="str">
        <f t="shared" si="448"/>
        <v>{10414,10},{24001,12}</v>
      </c>
      <c r="D511" s="78">
        <v>80000</v>
      </c>
      <c r="E511" s="79">
        <v>28</v>
      </c>
      <c r="F511" s="78" t="str">
        <f t="shared" si="449"/>
        <v>{1,439},{2,71},{3,145},{6,71}</v>
      </c>
      <c r="G511" s="78">
        <f t="shared" si="501"/>
        <v>1</v>
      </c>
      <c r="H511" s="86" t="s">
        <v>394</v>
      </c>
      <c r="I511" s="37">
        <f t="array" ref="I511">INDEX([1]英雄界面!$I$4:$I$41,MATCH(A511,[1]英雄界面!$A$4:$A$41,0))</f>
        <v>1</v>
      </c>
      <c r="J511" s="87">
        <f t="shared" si="503"/>
        <v>4</v>
      </c>
      <c r="K511" s="37">
        <v>10414</v>
      </c>
      <c r="L511" s="37">
        <f t="array" ref="L511">INDEX([2]图纸掉落!$H$4:$H$38,MATCH(H511,[2]图纸掉落!$G$4:$G$38,0))</f>
        <v>24001</v>
      </c>
      <c r="M511" s="37">
        <f t="shared" si="493"/>
        <v>10</v>
      </c>
      <c r="N511" s="37">
        <f t="shared" si="469"/>
        <v>12</v>
      </c>
      <c r="O511" s="47">
        <f>INDEX([1]英雄界面!$J$4:$J$41,MATCH(A511,[1]英雄界面!$A$4:$A$41,0))/2</f>
        <v>0.5</v>
      </c>
      <c r="P511" s="37">
        <f t="shared" si="470"/>
        <v>1.3</v>
      </c>
      <c r="Q511" s="37">
        <f>INT(INDEX([1]等级属性!B$4:B$203,MATCH($AC511,[1]等级属性!$A$4:$A$203,0))*V511/10000)</f>
        <v>55</v>
      </c>
      <c r="R511" s="37">
        <f>INT(INDEX([1]等级属性!C$4:C$203,MATCH($AC511,[1]等级属性!$A$4:$A$203,0))*W511/10000)</f>
        <v>112</v>
      </c>
      <c r="S511" s="37">
        <f>INT(INDEX([1]等级属性!D$4:D$203,MATCH($AC511,[1]等级属性!$A$4:$A$203,0))*X511/10000)</f>
        <v>338</v>
      </c>
      <c r="T511" s="37">
        <f>INT(INDEX([1]等级属性!E$4:E$203,MATCH($AC511,[1]等级属性!$A$4:$A$203,0))*Y511/10000)</f>
        <v>55</v>
      </c>
      <c r="U511" s="37"/>
      <c r="V511" s="37">
        <f t="array" ref="V511">INDEX(单位特点规划!D$2:D$37,MATCH($A511,单位特点规划!$A$2:$A$37,0))</f>
        <v>2200</v>
      </c>
      <c r="W511" s="37">
        <f t="array" ref="W511">INDEX(单位特点规划!E$2:E$37,MATCH($A511,单位特点规划!$A$2:$A$37,0))</f>
        <v>4500</v>
      </c>
      <c r="X511" s="37">
        <f t="array" ref="X511">INDEX(单位特点规划!F$2:F$37,MATCH($A511,单位特点规划!$A$2:$A$37,0))</f>
        <v>4500</v>
      </c>
      <c r="Y511" s="37">
        <f t="array" ref="Y511">INDEX(单位特点规划!G$2:G$37,MATCH($A511,单位特点规划!$A$2:$A$37,0))</f>
        <v>3200</v>
      </c>
      <c r="Z511" s="37"/>
      <c r="AA511" s="37">
        <f t="shared" ref="AA511" si="506">1/0.32</f>
        <v>3.125</v>
      </c>
      <c r="AB511" s="37">
        <f>INT(INDEX([3]进阶属性!$C$2:$C$19,MATCH(B511,[3]进阶属性!$A$2:$A$19,0))/2*AH511)</f>
        <v>328</v>
      </c>
      <c r="AC511" s="37">
        <f t="shared" si="471"/>
        <v>35</v>
      </c>
      <c r="AD511" s="37">
        <f>INT((INDEX([3]标准单位!$J$2:$J$201,MATCH($AC511,[3]标准单位!$A$2:$A$201,0))*AE511)/(1-AE511))</f>
        <v>0</v>
      </c>
      <c r="AE511" s="37">
        <f t="shared" si="502"/>
        <v>0</v>
      </c>
      <c r="AF511" s="83">
        <f>AG511/AG$7</f>
        <v>0.66489301031115999</v>
      </c>
      <c r="AG511" s="37">
        <f t="shared" si="488"/>
        <v>185.055555555556</v>
      </c>
      <c r="AH511" s="37">
        <f t="array" ref="AH511">INDEX([4]Sheet1!H$2:H$36,MATCH($H511,[4]Sheet1!$A$2:$A$36,0))</f>
        <v>1</v>
      </c>
      <c r="AI511" s="114" t="str">
        <f>INDEX([4]Sheet1!T$2:T$36,MATCH($H511,[4]Sheet1!$A$2:$A$36,0))</f>
        <v>2000,2000,2000,10000,5000,10000,1000,1000,1000,10000,10000</v>
      </c>
      <c r="AJ511">
        <f>INDEX([4]Sheet1!U$2:U$36,MATCH($H511,[4]Sheet1!$A$2:$A$36,0))</f>
        <v>8</v>
      </c>
      <c r="AK511">
        <f>INDEX([4]Sheet1!V$2:V$36,MATCH($H511,[4]Sheet1!$A$2:$A$36,0))</f>
        <v>4.1666666666666699E-2</v>
      </c>
      <c r="AL511">
        <f>INDEX([4]Sheet1!W$2:W$36,MATCH($H511,[4]Sheet1!$A$2:$A$36,0))</f>
        <v>12.5</v>
      </c>
      <c r="AM511" s="2">
        <f>INDEX([4]Sheet1!N$2:N$36,MATCH($H511,[4]Sheet1!$A$2:$A$36,0))</f>
        <v>1200</v>
      </c>
      <c r="AN511" s="2">
        <f>INDEX([4]Sheet1!O$2:O$36,MATCH($H511,[4]Sheet1!$A$2:$A$36,0))</f>
        <v>7200</v>
      </c>
    </row>
    <row r="512" spans="1:46" ht="14.25">
      <c r="A512" s="67">
        <v>4001</v>
      </c>
      <c r="B512" s="73">
        <v>5</v>
      </c>
      <c r="C512" s="78" t="str">
        <f t="shared" si="448"/>
        <v>{10415,15},{24001,15}</v>
      </c>
      <c r="D512" s="78">
        <v>150000</v>
      </c>
      <c r="E512" s="79">
        <v>35</v>
      </c>
      <c r="F512" s="78" t="str">
        <f t="shared" si="449"/>
        <v>{1,459},{2,74},{3,152},{6,74}</v>
      </c>
      <c r="G512" s="78">
        <f t="shared" si="501"/>
        <v>1</v>
      </c>
      <c r="H512" s="86" t="s">
        <v>394</v>
      </c>
      <c r="I512" s="37">
        <f t="array" ref="I512">INDEX([1]英雄界面!$I$4:$I$41,MATCH(A512,[1]英雄界面!$A$4:$A$41,0))</f>
        <v>1</v>
      </c>
      <c r="J512" s="87">
        <f t="shared" si="503"/>
        <v>4</v>
      </c>
      <c r="K512" s="37">
        <v>10415</v>
      </c>
      <c r="L512" s="37">
        <f t="array" ref="L512">INDEX([2]图纸掉落!$H$4:$H$38,MATCH(H512,[2]图纸掉落!$G$4:$G$38,0))</f>
        <v>24001</v>
      </c>
      <c r="M512" s="37">
        <f t="shared" ref="M512" si="507">M494</f>
        <v>15</v>
      </c>
      <c r="N512" s="37">
        <f t="shared" si="469"/>
        <v>15</v>
      </c>
      <c r="O512" s="47">
        <f>INDEX([1]英雄界面!$J$4:$J$41,MATCH(A512,[1]英雄界面!$A$4:$A$41,0))/2</f>
        <v>0.5</v>
      </c>
      <c r="P512" s="37">
        <f t="shared" si="470"/>
        <v>1.2</v>
      </c>
      <c r="Q512" s="37">
        <f>INT(INDEX([1]等级属性!B$4:B$203,MATCH($AC512,[1]等级属性!$A$4:$A$203,0))*V512/10000)</f>
        <v>62</v>
      </c>
      <c r="R512" s="37">
        <f>INT(INDEX([1]等级属性!C$4:C$203,MATCH($AC512,[1]等级属性!$A$4:$A$203,0))*W512/10000)</f>
        <v>127</v>
      </c>
      <c r="S512" s="37">
        <f>INT(INDEX([1]等级属性!D$4:D$203,MATCH($AC512,[1]等级属性!$A$4:$A$203,0))*X512/10000)</f>
        <v>383</v>
      </c>
      <c r="T512" s="37">
        <f>INT(INDEX([1]等级属性!E$4:E$203,MATCH($AC512,[1]等级属性!$A$4:$A$203,0))*Y512/10000)</f>
        <v>62</v>
      </c>
      <c r="U512" s="37"/>
      <c r="V512" s="37">
        <f t="array" ref="V512">INDEX(单位特点规划!D$2:D$37,MATCH($A512,单位特点规划!$A$2:$A$37,0))</f>
        <v>2200</v>
      </c>
      <c r="W512" s="37">
        <f t="array" ref="W512">INDEX(单位特点规划!E$2:E$37,MATCH($A512,单位特点规划!$A$2:$A$37,0))</f>
        <v>4500</v>
      </c>
      <c r="X512" s="37">
        <f t="array" ref="X512">INDEX(单位特点规划!F$2:F$37,MATCH($A512,单位特点规划!$A$2:$A$37,0))</f>
        <v>4500</v>
      </c>
      <c r="Y512" s="37">
        <f t="array" ref="Y512">INDEX(单位特点规划!G$2:G$37,MATCH($A512,单位特点规划!$A$2:$A$37,0))</f>
        <v>3200</v>
      </c>
      <c r="Z512" s="37"/>
      <c r="AA512" s="37">
        <f t="shared" ref="AA512" si="508">1/0.32</f>
        <v>3.125</v>
      </c>
      <c r="AB512" s="37">
        <f>INT(INDEX([3]进阶属性!$C$2:$C$19,MATCH(B512,[3]进阶属性!$A$2:$A$19,0))/2*AH512)</f>
        <v>426</v>
      </c>
      <c r="AC512" s="37">
        <f t="shared" si="471"/>
        <v>40</v>
      </c>
      <c r="AD512" s="37">
        <f>INT((INDEX([3]标准单位!$J$2:$J$201,MATCH($AC512,[3]标准单位!$A$2:$A$201,0))*AE512)/(1-AE512))</f>
        <v>0</v>
      </c>
      <c r="AE512" s="37">
        <f t="shared" si="502"/>
        <v>0</v>
      </c>
      <c r="AF512" s="83">
        <f>AG512/AG$8</f>
        <v>0.66487474167044702</v>
      </c>
      <c r="AG512" s="37">
        <f t="shared" si="488"/>
        <v>209.37222222222201</v>
      </c>
      <c r="AH512" s="37">
        <f t="array" ref="AH512">INDEX([4]Sheet1!H$2:H$36,MATCH($H512,[4]Sheet1!$A$2:$A$36,0))</f>
        <v>1</v>
      </c>
      <c r="AI512" s="114" t="str">
        <f>INDEX([4]Sheet1!T$2:T$36,MATCH($H512,[4]Sheet1!$A$2:$A$36,0))</f>
        <v>2000,2000,2000,10000,5000,10000,1000,1000,1000,10000,10000</v>
      </c>
      <c r="AJ512">
        <f>INDEX([4]Sheet1!U$2:U$36,MATCH($H512,[4]Sheet1!$A$2:$A$36,0))</f>
        <v>8</v>
      </c>
      <c r="AK512">
        <f>INDEX([4]Sheet1!V$2:V$36,MATCH($H512,[4]Sheet1!$A$2:$A$36,0))</f>
        <v>4.1666666666666699E-2</v>
      </c>
      <c r="AL512">
        <f>INDEX([4]Sheet1!W$2:W$36,MATCH($H512,[4]Sheet1!$A$2:$A$36,0))</f>
        <v>12.5</v>
      </c>
      <c r="AM512" s="2">
        <f>INDEX([4]Sheet1!N$2:N$36,MATCH($H512,[4]Sheet1!$A$2:$A$36,0))</f>
        <v>1200</v>
      </c>
      <c r="AN512" s="2">
        <f>INDEX([4]Sheet1!O$2:O$36,MATCH($H512,[4]Sheet1!$A$2:$A$36,0))</f>
        <v>7200</v>
      </c>
    </row>
    <row r="513" spans="1:40" ht="14.25">
      <c r="A513" s="67">
        <v>4001</v>
      </c>
      <c r="B513" s="73">
        <v>6</v>
      </c>
      <c r="C513" s="78" t="str">
        <f t="shared" si="448"/>
        <v>{10416,20},{24001,16}</v>
      </c>
      <c r="D513" s="78">
        <v>250000</v>
      </c>
      <c r="E513" s="79">
        <v>40</v>
      </c>
      <c r="F513" s="78" t="str">
        <f t="shared" si="449"/>
        <v>{1,484},{2,78},{3,160},{6,79}</v>
      </c>
      <c r="G513" s="78">
        <f t="shared" si="501"/>
        <v>1</v>
      </c>
      <c r="H513" s="86" t="s">
        <v>394</v>
      </c>
      <c r="I513" s="37">
        <f t="array" ref="I513">INDEX([1]英雄界面!$I$4:$I$41,MATCH(A513,[1]英雄界面!$A$4:$A$41,0))</f>
        <v>1</v>
      </c>
      <c r="J513" s="87">
        <f t="shared" si="503"/>
        <v>4</v>
      </c>
      <c r="K513" s="37">
        <v>10416</v>
      </c>
      <c r="L513" s="37">
        <f t="array" ref="L513">INDEX([2]图纸掉落!$H$4:$H$38,MATCH(H513,[2]图纸掉落!$G$4:$G$38,0))</f>
        <v>24001</v>
      </c>
      <c r="M513" s="37">
        <f t="shared" ref="M513:M531" si="509">M495</f>
        <v>20</v>
      </c>
      <c r="N513" s="37">
        <f t="shared" si="469"/>
        <v>16</v>
      </c>
      <c r="O513" s="47">
        <f>INDEX([1]英雄界面!$J$4:$J$41,MATCH(A513,[1]英雄界面!$A$4:$A$41,0))/2</f>
        <v>0.5</v>
      </c>
      <c r="P513" s="37">
        <f t="shared" si="470"/>
        <v>1.1000000000000001</v>
      </c>
      <c r="Q513" s="37">
        <f>INT(INDEX([1]等级属性!B$4:B$203,MATCH($AC513,[1]等级属性!$A$4:$A$203,0))*V513/10000)</f>
        <v>71</v>
      </c>
      <c r="R513" s="37">
        <f>INT(INDEX([1]等级属性!C$4:C$203,MATCH($AC513,[1]等级属性!$A$4:$A$203,0))*W513/10000)</f>
        <v>146</v>
      </c>
      <c r="S513" s="37">
        <f>INT(INDEX([1]等级属性!D$4:D$203,MATCH($AC513,[1]等级属性!$A$4:$A$203,0))*X513/10000)</f>
        <v>440</v>
      </c>
      <c r="T513" s="37">
        <f>INT(INDEX([1]等级属性!E$4:E$203,MATCH($AC513,[1]等级属性!$A$4:$A$203,0))*Y513/10000)</f>
        <v>72</v>
      </c>
      <c r="U513" s="37"/>
      <c r="V513" s="37">
        <f t="array" ref="V513">INDEX(单位特点规划!D$2:D$37,MATCH($A513,单位特点规划!$A$2:$A$37,0))</f>
        <v>2200</v>
      </c>
      <c r="W513" s="37">
        <f t="array" ref="W513">INDEX(单位特点规划!E$2:E$37,MATCH($A513,单位特点规划!$A$2:$A$37,0))</f>
        <v>4500</v>
      </c>
      <c r="X513" s="37">
        <f t="array" ref="X513">INDEX(单位特点规划!F$2:F$37,MATCH($A513,单位特点规划!$A$2:$A$37,0))</f>
        <v>4500</v>
      </c>
      <c r="Y513" s="37">
        <f t="array" ref="Y513">INDEX(单位特点规划!G$2:G$37,MATCH($A513,单位特点规划!$A$2:$A$37,0))</f>
        <v>3200</v>
      </c>
      <c r="Z513" s="37"/>
      <c r="AA513" s="37">
        <f t="shared" ref="AA513:AA518" si="510">1/0.32</f>
        <v>3.125</v>
      </c>
      <c r="AB513" s="37">
        <f>INT(INDEX([3]进阶属性!$C$2:$C$19,MATCH(B513,[3]进阶属性!$A$2:$A$19,0))/2*AH513)</f>
        <v>553</v>
      </c>
      <c r="AC513" s="37">
        <f t="shared" si="471"/>
        <v>45</v>
      </c>
      <c r="AD513" s="37">
        <f>INT((INDEX([3]标准单位!$J$2:$J$201,MATCH($AC513,[3]标准单位!$A$2:$A$201,0))*AE513)/(1-AE513))</f>
        <v>0</v>
      </c>
      <c r="AE513" s="37">
        <f t="shared" si="502"/>
        <v>0</v>
      </c>
      <c r="AF513" s="83">
        <f>AG513/AG$9</f>
        <v>0.66469261881574704</v>
      </c>
      <c r="AG513" s="37">
        <f t="shared" si="488"/>
        <v>240.51111111111101</v>
      </c>
      <c r="AH513" s="37">
        <f t="array" ref="AH513">INDEX([4]Sheet1!H$2:H$36,MATCH($H513,[4]Sheet1!$A$2:$A$36,0))</f>
        <v>1</v>
      </c>
      <c r="AI513" s="114" t="str">
        <f>INDEX([4]Sheet1!T$2:T$36,MATCH($H513,[4]Sheet1!$A$2:$A$36,0))</f>
        <v>2000,2000,2000,10000,5000,10000,1000,1000,1000,10000,10000</v>
      </c>
      <c r="AJ513">
        <f>INDEX([4]Sheet1!U$2:U$36,MATCH($H513,[4]Sheet1!$A$2:$A$36,0))</f>
        <v>8</v>
      </c>
      <c r="AK513">
        <f>INDEX([4]Sheet1!V$2:V$36,MATCH($H513,[4]Sheet1!$A$2:$A$36,0))</f>
        <v>4.1666666666666699E-2</v>
      </c>
      <c r="AL513">
        <f>INDEX([4]Sheet1!W$2:W$36,MATCH($H513,[4]Sheet1!$A$2:$A$36,0))</f>
        <v>12.5</v>
      </c>
      <c r="AM513" s="2">
        <f>INDEX([4]Sheet1!N$2:N$36,MATCH($H513,[4]Sheet1!$A$2:$A$36,0))</f>
        <v>1200</v>
      </c>
      <c r="AN513" s="2">
        <f>INDEX([4]Sheet1!O$2:O$36,MATCH($H513,[4]Sheet1!$A$2:$A$36,0))</f>
        <v>7200</v>
      </c>
    </row>
    <row r="514" spans="1:40" ht="14.25">
      <c r="A514" s="67">
        <v>4001</v>
      </c>
      <c r="B514" s="73">
        <v>7</v>
      </c>
      <c r="C514" s="78" t="str">
        <f t="shared" si="448"/>
        <v>{10417,22},{24001,26}</v>
      </c>
      <c r="D514" s="78">
        <v>300000</v>
      </c>
      <c r="E514" s="79">
        <v>45</v>
      </c>
      <c r="F514" s="78" t="str">
        <f t="shared" si="449"/>
        <v>{1,498},{2,81},{3,166},{6,81}</v>
      </c>
      <c r="G514" s="78">
        <f t="shared" si="501"/>
        <v>1</v>
      </c>
      <c r="H514" s="86" t="s">
        <v>394</v>
      </c>
      <c r="I514" s="37">
        <f t="array" ref="I514">INDEX([1]英雄界面!$I$4:$I$41,MATCH(A514,[1]英雄界面!$A$4:$A$41,0))</f>
        <v>1</v>
      </c>
      <c r="J514" s="87">
        <f t="shared" si="503"/>
        <v>4</v>
      </c>
      <c r="K514" s="37">
        <v>10417</v>
      </c>
      <c r="L514" s="37">
        <f t="array" ref="L514">INDEX([2]图纸掉落!$H$4:$H$38,MATCH(H514,[2]图纸掉落!$G$4:$G$38,0))</f>
        <v>24001</v>
      </c>
      <c r="M514" s="37">
        <f t="shared" si="509"/>
        <v>22</v>
      </c>
      <c r="N514" s="37">
        <f t="shared" si="469"/>
        <v>26</v>
      </c>
      <c r="O514" s="47">
        <f>INDEX([1]英雄界面!$J$4:$J$41,MATCH(A514,[1]英雄界面!$A$4:$A$41,0))/2</f>
        <v>0.5</v>
      </c>
      <c r="P514" s="37">
        <f t="shared" si="470"/>
        <v>1</v>
      </c>
      <c r="Q514" s="37">
        <f>INT(INDEX([1]等级属性!B$4:B$203,MATCH($AC514,[1]等级属性!$A$4:$A$203,0))*V514/10000)</f>
        <v>81</v>
      </c>
      <c r="R514" s="37">
        <f>INT(INDEX([1]等级属性!C$4:C$203,MATCH($AC514,[1]等级属性!$A$4:$A$203,0))*W514/10000)</f>
        <v>166</v>
      </c>
      <c r="S514" s="37">
        <f>INT(INDEX([1]等级属性!D$4:D$203,MATCH($AC514,[1]等级属性!$A$4:$A$203,0))*X514/10000)</f>
        <v>498</v>
      </c>
      <c r="T514" s="37">
        <f>INT(INDEX([1]等级属性!E$4:E$203,MATCH($AC514,[1]等级属性!$A$4:$A$203,0))*Y514/10000)</f>
        <v>81</v>
      </c>
      <c r="U514" s="37"/>
      <c r="V514" s="37">
        <f t="array" ref="V514">INDEX(单位特点规划!D$2:D$37,MATCH($A514,单位特点规划!$A$2:$A$37,0))</f>
        <v>2200</v>
      </c>
      <c r="W514" s="37">
        <f t="array" ref="W514">INDEX(单位特点规划!E$2:E$37,MATCH($A514,单位特点规划!$A$2:$A$37,0))</f>
        <v>4500</v>
      </c>
      <c r="X514" s="37">
        <f t="array" ref="X514">INDEX(单位特点规划!F$2:F$37,MATCH($A514,单位特点规划!$A$2:$A$37,0))</f>
        <v>4500</v>
      </c>
      <c r="Y514" s="37">
        <f t="array" ref="Y514">INDEX(单位特点规划!G$2:G$37,MATCH($A514,单位特点规划!$A$2:$A$37,0))</f>
        <v>3200</v>
      </c>
      <c r="Z514" s="37"/>
      <c r="AA514" s="37">
        <f t="shared" si="510"/>
        <v>3.125</v>
      </c>
      <c r="AB514" s="37">
        <f>INT(INDEX([3]进阶属性!$C$2:$C$19,MATCH(B514,[3]进阶属性!$A$2:$A$19,0))/2*AH514)</f>
        <v>718</v>
      </c>
      <c r="AC514" s="37">
        <f t="shared" si="471"/>
        <v>50</v>
      </c>
      <c r="AD514" s="37">
        <f>INT((INDEX([3]标准单位!$J$2:$J$201,MATCH($AC514,[3]标准单位!$A$2:$A$201,0))*AE514)/(1-AE514))</f>
        <v>0</v>
      </c>
      <c r="AE514" s="37">
        <f t="shared" si="502"/>
        <v>0</v>
      </c>
      <c r="AF514" s="83">
        <f>AG514/AG$10</f>
        <v>0.66581423102555704</v>
      </c>
      <c r="AG514" s="37">
        <f t="shared" si="488"/>
        <v>272.75555555555599</v>
      </c>
      <c r="AH514" s="37">
        <f t="array" ref="AH514">INDEX([4]Sheet1!H$2:H$36,MATCH($H514,[4]Sheet1!$A$2:$A$36,0))</f>
        <v>1</v>
      </c>
      <c r="AI514" s="114" t="str">
        <f>INDEX([4]Sheet1!T$2:T$36,MATCH($H514,[4]Sheet1!$A$2:$A$36,0))</f>
        <v>2000,2000,2000,10000,5000,10000,1000,1000,1000,10000,10000</v>
      </c>
      <c r="AJ514">
        <f>INDEX([4]Sheet1!U$2:U$36,MATCH($H514,[4]Sheet1!$A$2:$A$36,0))</f>
        <v>8</v>
      </c>
      <c r="AK514">
        <f>INDEX([4]Sheet1!V$2:V$36,MATCH($H514,[4]Sheet1!$A$2:$A$36,0))</f>
        <v>4.1666666666666699E-2</v>
      </c>
      <c r="AL514">
        <f>INDEX([4]Sheet1!W$2:W$36,MATCH($H514,[4]Sheet1!$A$2:$A$36,0))</f>
        <v>12.5</v>
      </c>
      <c r="AM514" s="2">
        <f>INDEX([4]Sheet1!N$2:N$36,MATCH($H514,[4]Sheet1!$A$2:$A$36,0))</f>
        <v>1200</v>
      </c>
      <c r="AN514" s="2">
        <f>INDEX([4]Sheet1!O$2:O$36,MATCH($H514,[4]Sheet1!$A$2:$A$36,0))</f>
        <v>7200</v>
      </c>
    </row>
    <row r="515" spans="1:40" ht="14.25">
      <c r="A515" s="67">
        <v>4001</v>
      </c>
      <c r="B515" s="73">
        <v>8</v>
      </c>
      <c r="C515" s="78" t="str">
        <f t="shared" si="448"/>
        <v>{10418,25},{24001,29}</v>
      </c>
      <c r="D515" s="78">
        <v>350000</v>
      </c>
      <c r="E515" s="79">
        <v>50</v>
      </c>
      <c r="F515" s="78" t="str">
        <f t="shared" si="449"/>
        <v>{1,572},{2,93},{3,190},{6,93}</v>
      </c>
      <c r="G515" s="78">
        <f t="shared" ref="G515:G524" si="511">1</f>
        <v>1</v>
      </c>
      <c r="H515" s="86" t="s">
        <v>394</v>
      </c>
      <c r="I515" s="37">
        <f t="array" ref="I515">INDEX([1]英雄界面!$I$4:$I$41,MATCH(A515,[1]英雄界面!$A$4:$A$41,0))</f>
        <v>1</v>
      </c>
      <c r="J515" s="87">
        <f t="shared" si="503"/>
        <v>4</v>
      </c>
      <c r="K515" s="37">
        <v>10418</v>
      </c>
      <c r="L515" s="37">
        <f t="array" ref="L515">INDEX([2]图纸掉落!$H$4:$H$38,MATCH(H515,[2]图纸掉落!$G$4:$G$38,0))</f>
        <v>24001</v>
      </c>
      <c r="M515" s="37">
        <f t="shared" si="509"/>
        <v>25</v>
      </c>
      <c r="N515" s="37">
        <f t="shared" si="469"/>
        <v>29</v>
      </c>
      <c r="O515" s="47">
        <f>INDEX([1]英雄界面!$J$4:$J$41,MATCH(A515,[1]英雄界面!$A$4:$A$41,0))/2</f>
        <v>0.5</v>
      </c>
      <c r="P515" s="37">
        <f t="shared" si="470"/>
        <v>1</v>
      </c>
      <c r="Q515" s="37">
        <f>INT(INDEX([1]等级属性!B$4:B$203,MATCH($AC515,[1]等级属性!$A$4:$A$203,0))*V515/10000)</f>
        <v>93</v>
      </c>
      <c r="R515" s="37">
        <f>INT(INDEX([1]等级属性!C$4:C$203,MATCH($AC515,[1]等级属性!$A$4:$A$203,0))*W515/10000)</f>
        <v>190</v>
      </c>
      <c r="S515" s="37">
        <f>INT(INDEX([1]等级属性!D$4:D$203,MATCH($AC515,[1]等级属性!$A$4:$A$203,0))*X515/10000)</f>
        <v>572</v>
      </c>
      <c r="T515" s="37">
        <f>INT(INDEX([1]等级属性!E$4:E$203,MATCH($AC515,[1]等级属性!$A$4:$A$203,0))*Y515/10000)</f>
        <v>93</v>
      </c>
      <c r="U515" s="37"/>
      <c r="V515" s="37">
        <f t="array" ref="V515">INDEX(单位特点规划!D$2:D$37,MATCH($A515,单位特点规划!$A$2:$A$37,0))</f>
        <v>2200</v>
      </c>
      <c r="W515" s="37">
        <f t="array" ref="W515">INDEX(单位特点规划!E$2:E$37,MATCH($A515,单位特点规划!$A$2:$A$37,0))</f>
        <v>4500</v>
      </c>
      <c r="X515" s="37">
        <f t="array" ref="X515">INDEX(单位特点规划!F$2:F$37,MATCH($A515,单位特点规划!$A$2:$A$37,0))</f>
        <v>4500</v>
      </c>
      <c r="Y515" s="37">
        <f t="array" ref="Y515">INDEX(单位特点规划!G$2:G$37,MATCH($A515,单位特点规划!$A$2:$A$37,0))</f>
        <v>3200</v>
      </c>
      <c r="Z515" s="37"/>
      <c r="AA515" s="37">
        <f t="shared" si="510"/>
        <v>3.125</v>
      </c>
      <c r="AB515" s="37">
        <f>INT(INDEX([3]进阶属性!$C$2:$C$19,MATCH(B515,[3]进阶属性!$A$2:$A$19,0))/2*AH515)</f>
        <v>933</v>
      </c>
      <c r="AC515" s="37">
        <f t="shared" si="471"/>
        <v>55</v>
      </c>
      <c r="AD515" s="37">
        <f>INT((INDEX([3]标准单位!$J$2:$J$201,MATCH($AC515,[3]标准单位!$A$2:$A$201,0))*AE515)/(1-AE515))</f>
        <v>0</v>
      </c>
      <c r="AE515" s="37">
        <f t="shared" ref="AE515:AE524" si="512">0</f>
        <v>0</v>
      </c>
      <c r="AF515" s="83">
        <f>AG515/AG$11</f>
        <v>0.66526389619498505</v>
      </c>
      <c r="AG515" s="37">
        <f t="shared" si="488"/>
        <v>313.15555555555602</v>
      </c>
      <c r="AH515" s="37">
        <f t="array" ref="AH515">INDEX([4]Sheet1!H$2:H$36,MATCH($H515,[4]Sheet1!$A$2:$A$36,0))</f>
        <v>1</v>
      </c>
      <c r="AI515" s="114" t="str">
        <f>INDEX([4]Sheet1!T$2:T$36,MATCH($H515,[4]Sheet1!$A$2:$A$36,0))</f>
        <v>2000,2000,2000,10000,5000,10000,1000,1000,1000,10000,10000</v>
      </c>
      <c r="AJ515">
        <f>INDEX([4]Sheet1!U$2:U$36,MATCH($H515,[4]Sheet1!$A$2:$A$36,0))</f>
        <v>8</v>
      </c>
      <c r="AK515">
        <f>INDEX([4]Sheet1!V$2:V$36,MATCH($H515,[4]Sheet1!$A$2:$A$36,0))</f>
        <v>4.1666666666666699E-2</v>
      </c>
      <c r="AL515">
        <f>INDEX([4]Sheet1!W$2:W$36,MATCH($H515,[4]Sheet1!$A$2:$A$36,0))</f>
        <v>12.5</v>
      </c>
      <c r="AM515" s="2">
        <f>INDEX([4]Sheet1!N$2:N$36,MATCH($H515,[4]Sheet1!$A$2:$A$36,0))</f>
        <v>1200</v>
      </c>
      <c r="AN515" s="2">
        <f>INDEX([4]Sheet1!O$2:O$36,MATCH($H515,[4]Sheet1!$A$2:$A$36,0))</f>
        <v>7200</v>
      </c>
    </row>
    <row r="516" spans="1:40" ht="14.25">
      <c r="A516" s="67">
        <v>4001</v>
      </c>
      <c r="B516" s="73">
        <v>9</v>
      </c>
      <c r="C516" s="78" t="str">
        <f t="shared" si="448"/>
        <v>{10419,27},{24001,30}</v>
      </c>
      <c r="D516" s="78">
        <v>400000</v>
      </c>
      <c r="E516" s="79">
        <v>55</v>
      </c>
      <c r="F516" s="78" t="str">
        <f t="shared" si="449"/>
        <v>{1,646},{2,105},{3,215},{6,105}</v>
      </c>
      <c r="G516" s="78">
        <f t="shared" si="511"/>
        <v>1</v>
      </c>
      <c r="H516" s="86" t="s">
        <v>394</v>
      </c>
      <c r="I516" s="37">
        <f t="array" ref="I516">INDEX([1]英雄界面!$I$4:$I$41,MATCH(A516,[1]英雄界面!$A$4:$A$41,0))</f>
        <v>1</v>
      </c>
      <c r="J516" s="87">
        <f t="shared" si="503"/>
        <v>4</v>
      </c>
      <c r="K516" s="37">
        <v>10419</v>
      </c>
      <c r="L516" s="37">
        <f t="array" ref="L516">INDEX([2]图纸掉落!$H$4:$H$38,MATCH(H516,[2]图纸掉落!$G$4:$G$38,0))</f>
        <v>24001</v>
      </c>
      <c r="M516" s="37">
        <f t="shared" si="509"/>
        <v>27</v>
      </c>
      <c r="N516" s="37">
        <f t="shared" si="469"/>
        <v>30</v>
      </c>
      <c r="O516" s="47">
        <f>INDEX([1]英雄界面!$J$4:$J$41,MATCH(A516,[1]英雄界面!$A$4:$A$41,0))/2</f>
        <v>0.5</v>
      </c>
      <c r="P516" s="37">
        <f t="shared" si="470"/>
        <v>1</v>
      </c>
      <c r="Q516" s="37">
        <f>INT(INDEX([1]等级属性!B$4:B$203,MATCH($AC516,[1]等级属性!$A$4:$A$203,0))*V516/10000)</f>
        <v>105</v>
      </c>
      <c r="R516" s="37">
        <f>INT(INDEX([1]等级属性!C$4:C$203,MATCH($AC516,[1]等级属性!$A$4:$A$203,0))*W516/10000)</f>
        <v>215</v>
      </c>
      <c r="S516" s="37">
        <f>INT(INDEX([1]等级属性!D$4:D$203,MATCH($AC516,[1]等级属性!$A$4:$A$203,0))*X516/10000)</f>
        <v>646</v>
      </c>
      <c r="T516" s="37">
        <f>INT(INDEX([1]等级属性!E$4:E$203,MATCH($AC516,[1]等级属性!$A$4:$A$203,0))*Y516/10000)</f>
        <v>105</v>
      </c>
      <c r="U516" s="37"/>
      <c r="V516" s="37">
        <f t="array" ref="V516">INDEX(单位特点规划!D$2:D$37,MATCH($A516,单位特点规划!$A$2:$A$37,0))</f>
        <v>2200</v>
      </c>
      <c r="W516" s="37">
        <f t="array" ref="W516">INDEX(单位特点规划!E$2:E$37,MATCH($A516,单位特点规划!$A$2:$A$37,0))</f>
        <v>4500</v>
      </c>
      <c r="X516" s="37">
        <f t="array" ref="X516">INDEX(单位特点规划!F$2:F$37,MATCH($A516,单位特点规划!$A$2:$A$37,0))</f>
        <v>4500</v>
      </c>
      <c r="Y516" s="37">
        <f t="array" ref="Y516">INDEX(单位特点规划!G$2:G$37,MATCH($A516,单位特点规划!$A$2:$A$37,0))</f>
        <v>3200</v>
      </c>
      <c r="Z516" s="37"/>
      <c r="AA516" s="37">
        <f t="shared" si="510"/>
        <v>3.125</v>
      </c>
      <c r="AB516" s="37">
        <f>INT(INDEX([3]进阶属性!$C$2:$C$19,MATCH(B516,[3]进阶属性!$A$2:$A$19,0))/2*AH516)</f>
        <v>1212</v>
      </c>
      <c r="AC516" s="37">
        <f t="shared" si="471"/>
        <v>60</v>
      </c>
      <c r="AD516" s="37">
        <f>INT((INDEX([3]标准单位!$J$2:$J$201,MATCH($AC516,[3]标准单位!$A$2:$A$201,0))*AE516)/(1-AE516))</f>
        <v>0</v>
      </c>
      <c r="AE516" s="37">
        <f t="shared" si="512"/>
        <v>0</v>
      </c>
      <c r="AF516" s="83">
        <f>AG516/AG$12</f>
        <v>0.66503562037957298</v>
      </c>
      <c r="AG516" s="37">
        <f t="shared" si="488"/>
        <v>353.694444444444</v>
      </c>
      <c r="AH516" s="37">
        <f t="array" ref="AH516">INDEX([4]Sheet1!H$2:H$36,MATCH($H516,[4]Sheet1!$A$2:$A$36,0))</f>
        <v>1</v>
      </c>
      <c r="AI516" s="114" t="str">
        <f>INDEX([4]Sheet1!T$2:T$36,MATCH($H516,[4]Sheet1!$A$2:$A$36,0))</f>
        <v>2000,2000,2000,10000,5000,10000,1000,1000,1000,10000,10000</v>
      </c>
      <c r="AJ516">
        <f>INDEX([4]Sheet1!U$2:U$36,MATCH($H516,[4]Sheet1!$A$2:$A$36,0))</f>
        <v>8</v>
      </c>
      <c r="AK516">
        <f>INDEX([4]Sheet1!V$2:V$36,MATCH($H516,[4]Sheet1!$A$2:$A$36,0))</f>
        <v>4.1666666666666699E-2</v>
      </c>
      <c r="AL516">
        <f>INDEX([4]Sheet1!W$2:W$36,MATCH($H516,[4]Sheet1!$A$2:$A$36,0))</f>
        <v>12.5</v>
      </c>
      <c r="AM516" s="2">
        <f>INDEX([4]Sheet1!N$2:N$36,MATCH($H516,[4]Sheet1!$A$2:$A$36,0))</f>
        <v>1200</v>
      </c>
      <c r="AN516" s="2">
        <f>INDEX([4]Sheet1!O$2:O$36,MATCH($H516,[4]Sheet1!$A$2:$A$36,0))</f>
        <v>7200</v>
      </c>
    </row>
    <row r="517" spans="1:40" ht="14.25">
      <c r="A517" s="67">
        <v>4001</v>
      </c>
      <c r="B517" s="73">
        <v>10</v>
      </c>
      <c r="C517" s="78" t="str">
        <f t="shared" ref="C517:C580" si="513">"{"&amp;K517&amp;","&amp;ROUNDUP(M517,0)&amp;"},"&amp;"{"&amp;L517&amp;","&amp;ROUNDUP(N517,0)&amp;"}"</f>
        <v>{10420,30},{24001,45}</v>
      </c>
      <c r="D517" s="78">
        <v>450000</v>
      </c>
      <c r="E517" s="79">
        <v>60</v>
      </c>
      <c r="F517" s="78" t="str">
        <f t="shared" ref="F517:F580" si="514">"{1,"&amp;INT(S517*P517)&amp;"},{2,"&amp;INT(Q517*P517)&amp;"},"&amp;IF(R517=0,"","{3,"&amp;INT(R517*P517)&amp;"},")&amp;"{6,"&amp;INT(T517*P517)&amp;"}"</f>
        <v>{1,742},{2,121},{3,247},{6,121}</v>
      </c>
      <c r="G517" s="78">
        <f t="shared" si="511"/>
        <v>1</v>
      </c>
      <c r="H517" s="86" t="s">
        <v>394</v>
      </c>
      <c r="I517" s="37">
        <f t="array" ref="I517">INDEX([1]英雄界面!$I$4:$I$41,MATCH(A517,[1]英雄界面!$A$4:$A$41,0))</f>
        <v>1</v>
      </c>
      <c r="J517" s="87">
        <f t="shared" si="503"/>
        <v>4</v>
      </c>
      <c r="K517" s="37">
        <v>10420</v>
      </c>
      <c r="L517" s="37">
        <f t="array" ref="L517">INDEX([2]图纸掉落!$H$4:$H$38,MATCH(H517,[2]图纸掉落!$G$4:$G$38,0))</f>
        <v>24001</v>
      </c>
      <c r="M517" s="37">
        <f t="shared" si="509"/>
        <v>30</v>
      </c>
      <c r="N517" s="37">
        <f t="shared" si="469"/>
        <v>45</v>
      </c>
      <c r="O517" s="47">
        <f>INDEX([1]英雄界面!$J$4:$J$41,MATCH(A517,[1]英雄界面!$A$4:$A$41,0))/2</f>
        <v>0.5</v>
      </c>
      <c r="P517" s="37">
        <f t="shared" si="470"/>
        <v>1</v>
      </c>
      <c r="Q517" s="37">
        <f>INT(INDEX([1]等级属性!B$4:B$203,MATCH($AC517,[1]等级属性!$A$4:$A$203,0))*V517/10000)</f>
        <v>121</v>
      </c>
      <c r="R517" s="37">
        <f>INT(INDEX([1]等级属性!C$4:C$203,MATCH($AC517,[1]等级属性!$A$4:$A$203,0))*W517/10000)</f>
        <v>247</v>
      </c>
      <c r="S517" s="37">
        <f>INT(INDEX([1]等级属性!D$4:D$203,MATCH($AC517,[1]等级属性!$A$4:$A$203,0))*X517/10000)</f>
        <v>742</v>
      </c>
      <c r="T517" s="37">
        <f>INT(INDEX([1]等级属性!E$4:E$203,MATCH($AC517,[1]等级属性!$A$4:$A$203,0))*Y517/10000)</f>
        <v>121</v>
      </c>
      <c r="U517" s="37"/>
      <c r="V517" s="37">
        <f t="array" ref="V517">INDEX(单位特点规划!D$2:D$37,MATCH($A517,单位特点规划!$A$2:$A$37,0))</f>
        <v>2200</v>
      </c>
      <c r="W517" s="37">
        <f t="array" ref="W517">INDEX(单位特点规划!E$2:E$37,MATCH($A517,单位特点规划!$A$2:$A$37,0))</f>
        <v>4500</v>
      </c>
      <c r="X517" s="37">
        <f t="array" ref="X517">INDEX(单位特点规划!F$2:F$37,MATCH($A517,单位特点规划!$A$2:$A$37,0))</f>
        <v>4500</v>
      </c>
      <c r="Y517" s="37">
        <f t="array" ref="Y517">INDEX(单位特点规划!G$2:G$37,MATCH($A517,单位特点规划!$A$2:$A$37,0))</f>
        <v>3200</v>
      </c>
      <c r="Z517" s="37"/>
      <c r="AA517" s="37">
        <f t="shared" si="510"/>
        <v>3.125</v>
      </c>
      <c r="AB517" s="37">
        <f>INT(INDEX([3]进阶属性!$C$2:$C$19,MATCH(B517,[3]进阶属性!$A$2:$A$19,0))/2*AH517)</f>
        <v>1575</v>
      </c>
      <c r="AC517" s="37">
        <f t="shared" si="471"/>
        <v>65</v>
      </c>
      <c r="AD517" s="37">
        <f>INT((INDEX([3]标准单位!$J$2:$J$201,MATCH($AC517,[3]标准单位!$A$2:$A$201,0))*AE517)/(1-AE517))</f>
        <v>0</v>
      </c>
      <c r="AE517" s="37">
        <f t="shared" si="512"/>
        <v>0</v>
      </c>
      <c r="AF517" s="83">
        <f>AG517/AG$13</f>
        <v>0.66584931011988802</v>
      </c>
      <c r="AG517" s="37">
        <f t="shared" ref="AG517" si="515">(Q517/AM517*1000+IF(AN517&lt;&gt;"",R517/AN517*1000,0)+S517/3+T517/5)/AH517</f>
        <v>406.67222222222199</v>
      </c>
      <c r="AH517" s="37">
        <f t="array" ref="AH517">INDEX([4]Sheet1!H$2:H$36,MATCH($H517,[4]Sheet1!$A$2:$A$36,0))</f>
        <v>1</v>
      </c>
      <c r="AI517" s="114" t="str">
        <f>INDEX([4]Sheet1!T$2:T$36,MATCH($H517,[4]Sheet1!$A$2:$A$36,0))</f>
        <v>2000,2000,2000,10000,5000,10000,1000,1000,1000,10000,10000</v>
      </c>
      <c r="AJ517">
        <f>INDEX([4]Sheet1!U$2:U$36,MATCH($H517,[4]Sheet1!$A$2:$A$36,0))</f>
        <v>8</v>
      </c>
      <c r="AK517">
        <f>INDEX([4]Sheet1!V$2:V$36,MATCH($H517,[4]Sheet1!$A$2:$A$36,0))</f>
        <v>4.1666666666666699E-2</v>
      </c>
      <c r="AL517">
        <f>INDEX([4]Sheet1!W$2:W$36,MATCH($H517,[4]Sheet1!$A$2:$A$36,0))</f>
        <v>12.5</v>
      </c>
      <c r="AM517" s="2">
        <f>INDEX([4]Sheet1!N$2:N$36,MATCH($H517,[4]Sheet1!$A$2:$A$36,0))</f>
        <v>1200</v>
      </c>
      <c r="AN517" s="2">
        <f>INDEX([4]Sheet1!O$2:O$36,MATCH($H517,[4]Sheet1!$A$2:$A$36,0))</f>
        <v>7200</v>
      </c>
    </row>
    <row r="518" spans="1:40" ht="14.25">
      <c r="A518" s="67">
        <v>4001</v>
      </c>
      <c r="B518" s="73">
        <v>11</v>
      </c>
      <c r="C518" s="78" t="str">
        <f t="shared" si="513"/>
        <v>{10421,32},{24001,61}</v>
      </c>
      <c r="D518" s="78">
        <v>500000</v>
      </c>
      <c r="E518" s="79">
        <v>65</v>
      </c>
      <c r="F518" s="78" t="str">
        <f t="shared" si="514"/>
        <v>{1,839},{2,136},{3,279},{6,137}</v>
      </c>
      <c r="G518" s="78">
        <f t="shared" si="511"/>
        <v>1</v>
      </c>
      <c r="H518" s="86" t="s">
        <v>394</v>
      </c>
      <c r="I518" s="37">
        <f t="array" ref="I518">INDEX([1]英雄界面!$I$4:$I$41,MATCH(A518,[1]英雄界面!$A$4:$A$41,0))</f>
        <v>1</v>
      </c>
      <c r="J518" s="87">
        <f t="shared" ref="J518:J527" si="516">4</f>
        <v>4</v>
      </c>
      <c r="K518" s="37">
        <v>10421</v>
      </c>
      <c r="L518" s="37">
        <f t="array" ref="L518">INDEX([2]图纸掉落!$H$4:$H$38,MATCH(H518,[2]图纸掉落!$G$4:$G$38,0))</f>
        <v>24001</v>
      </c>
      <c r="M518" s="37">
        <f t="shared" si="509"/>
        <v>32</v>
      </c>
      <c r="N518" s="37">
        <f t="shared" si="469"/>
        <v>61</v>
      </c>
      <c r="O518" s="47">
        <f>INDEX([1]英雄界面!$J$4:$J$41,MATCH(A518,[1]英雄界面!$A$4:$A$41,0))/2</f>
        <v>0.5</v>
      </c>
      <c r="P518" s="37">
        <f t="shared" si="470"/>
        <v>1</v>
      </c>
      <c r="Q518" s="37">
        <f>INT(INDEX([1]等级属性!B$4:B$203,MATCH($AC518,[1]等级属性!$A$4:$A$203,0))*V518/10000)</f>
        <v>136</v>
      </c>
      <c r="R518" s="37">
        <f>INT(INDEX([1]等级属性!C$4:C$203,MATCH($AC518,[1]等级属性!$A$4:$A$203,0))*W518/10000)</f>
        <v>279</v>
      </c>
      <c r="S518" s="37">
        <f>INT(INDEX([1]等级属性!D$4:D$203,MATCH($AC518,[1]等级属性!$A$4:$A$203,0))*X518/10000)</f>
        <v>839</v>
      </c>
      <c r="T518" s="37">
        <f>INT(INDEX([1]等级属性!E$4:E$203,MATCH($AC518,[1]等级属性!$A$4:$A$203,0))*Y518/10000)</f>
        <v>137</v>
      </c>
      <c r="U518" s="37"/>
      <c r="V518" s="37">
        <f t="array" ref="V518">INDEX(单位特点规划!D$2:D$37,MATCH($A518,单位特点规划!$A$2:$A$37,0))</f>
        <v>2200</v>
      </c>
      <c r="W518" s="37">
        <f t="array" ref="W518">INDEX(单位特点规划!E$2:E$37,MATCH($A518,单位特点规划!$A$2:$A$37,0))</f>
        <v>4500</v>
      </c>
      <c r="X518" s="37">
        <f t="array" ref="X518">INDEX(单位特点规划!F$2:F$37,MATCH($A518,单位特点规划!$A$2:$A$37,0))</f>
        <v>4500</v>
      </c>
      <c r="Y518" s="37">
        <f t="array" ref="Y518">INDEX(单位特点规划!G$2:G$37,MATCH($A518,单位特点规划!$A$2:$A$37,0))</f>
        <v>3200</v>
      </c>
      <c r="Z518" s="37"/>
      <c r="AA518" s="37">
        <f t="shared" si="510"/>
        <v>3.125</v>
      </c>
      <c r="AB518" s="37">
        <f>INT(INDEX([3]进阶属性!$C$2:$C$19,MATCH(B518,[3]进阶属性!$A$2:$A$19,0))/2*AH518)</f>
        <v>2047</v>
      </c>
      <c r="AC518" s="37">
        <f t="shared" si="471"/>
        <v>70</v>
      </c>
      <c r="AD518" s="37">
        <f>INT((INDEX([3]标准单位!$J$2:$J$201,MATCH($AC518,[3]标准单位!$A$2:$A$201,0))*AE518)/(1-AE518))</f>
        <v>0</v>
      </c>
      <c r="AE518" s="37">
        <f t="shared" si="512"/>
        <v>0</v>
      </c>
      <c r="AF518" s="83">
        <f>AG518/AG$14</f>
        <v>0.66473747345779399</v>
      </c>
      <c r="AG518" s="37">
        <f t="shared" ref="AG518" si="517">(Q518/AM518*1000+IF(AN518&lt;&gt;"",R518/AN518*1000,0)+S518/3+T518/5)/AH518</f>
        <v>459.15</v>
      </c>
      <c r="AH518" s="37">
        <f t="array" ref="AH518">INDEX([4]Sheet1!H$2:H$36,MATCH($H518,[4]Sheet1!$A$2:$A$36,0))</f>
        <v>1</v>
      </c>
      <c r="AI518" s="114" t="str">
        <f>INDEX([4]Sheet1!T$2:T$36,MATCH($H518,[4]Sheet1!$A$2:$A$36,0))</f>
        <v>2000,2000,2000,10000,5000,10000,1000,1000,1000,10000,10000</v>
      </c>
      <c r="AJ518">
        <f>INDEX([4]Sheet1!U$2:U$36,MATCH($H518,[4]Sheet1!$A$2:$A$36,0))</f>
        <v>8</v>
      </c>
      <c r="AK518">
        <f>INDEX([4]Sheet1!V$2:V$36,MATCH($H518,[4]Sheet1!$A$2:$A$36,0))</f>
        <v>4.1666666666666699E-2</v>
      </c>
      <c r="AL518">
        <f>INDEX([4]Sheet1!W$2:W$36,MATCH($H518,[4]Sheet1!$A$2:$A$36,0))</f>
        <v>12.5</v>
      </c>
      <c r="AM518" s="2">
        <f>INDEX([4]Sheet1!N$2:N$36,MATCH($H518,[4]Sheet1!$A$2:$A$36,0))</f>
        <v>1200</v>
      </c>
      <c r="AN518" s="2">
        <f>INDEX([4]Sheet1!O$2:O$36,MATCH($H518,[4]Sheet1!$A$2:$A$36,0))</f>
        <v>7200</v>
      </c>
    </row>
    <row r="519" spans="1:40" ht="14.25">
      <c r="A519" s="67">
        <v>4001</v>
      </c>
      <c r="B519" s="73">
        <v>12</v>
      </c>
      <c r="C519" s="78" t="str">
        <f t="shared" si="513"/>
        <v>{10422,35},{24001,66}</v>
      </c>
      <c r="D519" s="78">
        <v>550000</v>
      </c>
      <c r="E519" s="79">
        <v>70</v>
      </c>
      <c r="F519" s="78" t="str">
        <f t="shared" si="514"/>
        <v>{1,965},{2,157},{3,321},{6,158}</v>
      </c>
      <c r="G519" s="78">
        <f t="shared" si="511"/>
        <v>1</v>
      </c>
      <c r="H519" s="86" t="s">
        <v>394</v>
      </c>
      <c r="I519" s="37">
        <f t="array" ref="I519">INDEX([1]英雄界面!$I$4:$I$41,MATCH(A519,[1]英雄界面!$A$4:$A$41,0))</f>
        <v>1</v>
      </c>
      <c r="J519" s="87">
        <f t="shared" si="516"/>
        <v>4</v>
      </c>
      <c r="K519" s="37">
        <v>10422</v>
      </c>
      <c r="L519" s="37">
        <f t="array" ref="L519">INDEX([2]图纸掉落!$H$4:$H$38,MATCH(H519,[2]图纸掉落!$G$4:$G$38,0))</f>
        <v>24001</v>
      </c>
      <c r="M519" s="37">
        <f t="shared" si="509"/>
        <v>35</v>
      </c>
      <c r="N519" s="37">
        <f t="shared" si="469"/>
        <v>66</v>
      </c>
      <c r="O519" s="47">
        <f>INDEX([1]英雄界面!$J$4:$J$41,MATCH(A519,[1]英雄界面!$A$4:$A$41,0))/2</f>
        <v>0.5</v>
      </c>
      <c r="P519" s="37">
        <f t="shared" si="470"/>
        <v>1</v>
      </c>
      <c r="Q519" s="37">
        <f>INT(INDEX([1]等级属性!B$4:B$203,MATCH($AC519,[1]等级属性!$A$4:$A$203,0))*V519/10000)</f>
        <v>157</v>
      </c>
      <c r="R519" s="37">
        <f>INT(INDEX([1]等级属性!C$4:C$203,MATCH($AC519,[1]等级属性!$A$4:$A$203,0))*W519/10000)</f>
        <v>321</v>
      </c>
      <c r="S519" s="37">
        <f>INT(INDEX([1]等级属性!D$4:D$203,MATCH($AC519,[1]等级属性!$A$4:$A$203,0))*X519/10000)</f>
        <v>965</v>
      </c>
      <c r="T519" s="37">
        <f>INT(INDEX([1]等级属性!E$4:E$203,MATCH($AC519,[1]等级属性!$A$4:$A$203,0))*Y519/10000)</f>
        <v>158</v>
      </c>
      <c r="U519" s="37"/>
      <c r="V519" s="37">
        <f t="array" ref="V519">INDEX(单位特点规划!D$2:D$37,MATCH($A519,单位特点规划!$A$2:$A$37,0))</f>
        <v>2200</v>
      </c>
      <c r="W519" s="37">
        <f t="array" ref="W519">INDEX(单位特点规划!E$2:E$37,MATCH($A519,单位特点规划!$A$2:$A$37,0))</f>
        <v>4500</v>
      </c>
      <c r="X519" s="37">
        <f t="array" ref="X519">INDEX(单位特点规划!F$2:F$37,MATCH($A519,单位特点规划!$A$2:$A$37,0))</f>
        <v>4500</v>
      </c>
      <c r="Y519" s="37">
        <f t="array" ref="Y519">INDEX(单位特点规划!G$2:G$37,MATCH($A519,单位特点规划!$A$2:$A$37,0))</f>
        <v>3200</v>
      </c>
      <c r="Z519" s="37"/>
      <c r="AA519" s="37">
        <f t="shared" ref="AA519" si="518">1/0.32</f>
        <v>3.125</v>
      </c>
      <c r="AB519" s="37">
        <f>INT(INDEX([3]进阶属性!$C$2:$C$19,MATCH(B519,[3]进阶属性!$A$2:$A$19,0))/2*AH519)</f>
        <v>2661</v>
      </c>
      <c r="AC519" s="37">
        <f t="shared" si="471"/>
        <v>75</v>
      </c>
      <c r="AD519" s="37">
        <f>INT((INDEX([3]标准单位!$J$2:$J$201,MATCH($AC519,[3]标准单位!$A$2:$A$201,0))*AE519)/(1-AE519))</f>
        <v>0</v>
      </c>
      <c r="AE519" s="37">
        <f t="shared" si="512"/>
        <v>0</v>
      </c>
      <c r="AF519" s="83">
        <f>AG519/AG$15</f>
        <v>0.66596784835942702</v>
      </c>
      <c r="AG519" s="37">
        <f t="shared" ref="AG519" si="519">(Q519/AM519*1000+IF(AN519&lt;&gt;"",R519/AN519*1000,0)+S519/3+T519/5)/AH519</f>
        <v>528.68333333333305</v>
      </c>
      <c r="AH519" s="37">
        <f t="array" ref="AH519">INDEX([4]Sheet1!H$2:H$36,MATCH($H519,[4]Sheet1!$A$2:$A$36,0))</f>
        <v>1</v>
      </c>
      <c r="AI519" s="114" t="str">
        <f>INDEX([4]Sheet1!T$2:T$36,MATCH($H519,[4]Sheet1!$A$2:$A$36,0))</f>
        <v>2000,2000,2000,10000,5000,10000,1000,1000,1000,10000,10000</v>
      </c>
      <c r="AJ519">
        <f>INDEX([4]Sheet1!U$2:U$36,MATCH($H519,[4]Sheet1!$A$2:$A$36,0))</f>
        <v>8</v>
      </c>
      <c r="AK519">
        <f>INDEX([4]Sheet1!V$2:V$36,MATCH($H519,[4]Sheet1!$A$2:$A$36,0))</f>
        <v>4.1666666666666699E-2</v>
      </c>
      <c r="AL519">
        <f>INDEX([4]Sheet1!W$2:W$36,MATCH($H519,[4]Sheet1!$A$2:$A$36,0))</f>
        <v>12.5</v>
      </c>
      <c r="AM519" s="2">
        <f>INDEX([4]Sheet1!N$2:N$36,MATCH($H519,[4]Sheet1!$A$2:$A$36,0))</f>
        <v>1200</v>
      </c>
      <c r="AN519" s="2">
        <f>INDEX([4]Sheet1!O$2:O$36,MATCH($H519,[4]Sheet1!$A$2:$A$36,0))</f>
        <v>7200</v>
      </c>
    </row>
    <row r="520" spans="1:40" ht="14.25">
      <c r="A520" s="67">
        <v>4001</v>
      </c>
      <c r="B520" s="73">
        <v>13</v>
      </c>
      <c r="C520" s="78" t="str">
        <f t="shared" si="513"/>
        <v>{10423,37},{24001,70}</v>
      </c>
      <c r="D520" s="78">
        <v>600000</v>
      </c>
      <c r="E520" s="79">
        <v>75</v>
      </c>
      <c r="F520" s="78" t="str">
        <f t="shared" si="514"/>
        <v>{1,1090},{2,177},{3,363},{6,179}</v>
      </c>
      <c r="G520" s="78">
        <f t="shared" si="511"/>
        <v>1</v>
      </c>
      <c r="H520" s="86" t="s">
        <v>394</v>
      </c>
      <c r="I520" s="37">
        <f t="array" ref="I520">INDEX([1]英雄界面!$I$4:$I$41,MATCH(A520,[1]英雄界面!$A$4:$A$41,0))</f>
        <v>1</v>
      </c>
      <c r="J520" s="87">
        <f t="shared" si="516"/>
        <v>4</v>
      </c>
      <c r="K520" s="37">
        <v>10423</v>
      </c>
      <c r="L520" s="37">
        <f t="array" ref="L520">INDEX([2]图纸掉落!$H$4:$H$38,MATCH(H520,[2]图纸掉落!$G$4:$G$38,0))</f>
        <v>24001</v>
      </c>
      <c r="M520" s="37">
        <f t="shared" si="509"/>
        <v>37</v>
      </c>
      <c r="N520" s="37">
        <f t="shared" si="469"/>
        <v>70</v>
      </c>
      <c r="O520" s="47">
        <f>INDEX([1]英雄界面!$J$4:$J$41,MATCH(A520,[1]英雄界面!$A$4:$A$41,0))/2</f>
        <v>0.5</v>
      </c>
      <c r="P520" s="37">
        <f t="shared" si="470"/>
        <v>1</v>
      </c>
      <c r="Q520" s="37">
        <f>INT(INDEX([1]等级属性!B$4:B$203,MATCH($AC520,[1]等级属性!$A$4:$A$203,0))*V520/10000)</f>
        <v>177</v>
      </c>
      <c r="R520" s="37">
        <f>INT(INDEX([1]等级属性!C$4:C$203,MATCH($AC520,[1]等级属性!$A$4:$A$203,0))*W520/10000)</f>
        <v>363</v>
      </c>
      <c r="S520" s="37">
        <f>INT(INDEX([1]等级属性!D$4:D$203,MATCH($AC520,[1]等级属性!$A$4:$A$203,0))*X520/10000)</f>
        <v>1090</v>
      </c>
      <c r="T520" s="37">
        <f>INT(INDEX([1]等级属性!E$4:E$203,MATCH($AC520,[1]等级属性!$A$4:$A$203,0))*Y520/10000)</f>
        <v>179</v>
      </c>
      <c r="U520" s="37"/>
      <c r="V520" s="37">
        <f t="array" ref="V520">INDEX(单位特点规划!D$2:D$37,MATCH($A520,单位特点规划!$A$2:$A$37,0))</f>
        <v>2200</v>
      </c>
      <c r="W520" s="37">
        <f t="array" ref="W520">INDEX(单位特点规划!E$2:E$37,MATCH($A520,单位特点规划!$A$2:$A$37,0))</f>
        <v>4500</v>
      </c>
      <c r="X520" s="37">
        <f t="array" ref="X520">INDEX(单位特点规划!F$2:F$37,MATCH($A520,单位特点规划!$A$2:$A$37,0))</f>
        <v>4500</v>
      </c>
      <c r="Y520" s="37">
        <f t="array" ref="Y520">INDEX(单位特点规划!G$2:G$37,MATCH($A520,单位特点规划!$A$2:$A$37,0))</f>
        <v>3200</v>
      </c>
      <c r="Z520" s="37"/>
      <c r="AA520" s="37">
        <f t="shared" ref="AA520:AA525" si="520">1/0.32</f>
        <v>3.125</v>
      </c>
      <c r="AB520" s="37">
        <f>INT(INDEX([3]进阶属性!$C$2:$C$19,MATCH(B520,[3]进阶属性!$A$2:$A$19,0))/2*AH520)</f>
        <v>3459</v>
      </c>
      <c r="AC520" s="37">
        <f t="shared" si="471"/>
        <v>80</v>
      </c>
      <c r="AD520" s="37">
        <f>INT((INDEX([3]标准单位!$J$2:$J$201,MATCH($AC520,[3]标准单位!$A$2:$A$201,0))*AE520)/(1-AE520))</f>
        <v>0</v>
      </c>
      <c r="AE520" s="37">
        <f t="shared" si="512"/>
        <v>0</v>
      </c>
      <c r="AF520" s="83">
        <f>AG520/AG$16</f>
        <v>0.66530383750053101</v>
      </c>
      <c r="AG520" s="37">
        <f t="shared" ref="AG520:AG549" si="521">(Q520/AM520*1000+IF(AN520&lt;&gt;"",R520/AN520*1000,0)+S520/3+T520/5)/AH520</f>
        <v>597.04999999999995</v>
      </c>
      <c r="AH520" s="37">
        <f t="array" ref="AH520">INDEX([4]Sheet1!H$2:H$36,MATCH($H520,[4]Sheet1!$A$2:$A$36,0))</f>
        <v>1</v>
      </c>
      <c r="AI520" s="114" t="str">
        <f>INDEX([4]Sheet1!T$2:T$36,MATCH($H520,[4]Sheet1!$A$2:$A$36,0))</f>
        <v>2000,2000,2000,10000,5000,10000,1000,1000,1000,10000,10000</v>
      </c>
      <c r="AJ520">
        <f>INDEX([4]Sheet1!U$2:U$36,MATCH($H520,[4]Sheet1!$A$2:$A$36,0))</f>
        <v>8</v>
      </c>
      <c r="AK520">
        <f>INDEX([4]Sheet1!V$2:V$36,MATCH($H520,[4]Sheet1!$A$2:$A$36,0))</f>
        <v>4.1666666666666699E-2</v>
      </c>
      <c r="AL520">
        <f>INDEX([4]Sheet1!W$2:W$36,MATCH($H520,[4]Sheet1!$A$2:$A$36,0))</f>
        <v>12.5</v>
      </c>
      <c r="AM520" s="2">
        <f>INDEX([4]Sheet1!N$2:N$36,MATCH($H520,[4]Sheet1!$A$2:$A$36,0))</f>
        <v>1200</v>
      </c>
      <c r="AN520" s="2">
        <f>INDEX([4]Sheet1!O$2:O$36,MATCH($H520,[4]Sheet1!$A$2:$A$36,0))</f>
        <v>7200</v>
      </c>
    </row>
    <row r="521" spans="1:40" ht="14.25">
      <c r="A521" s="67">
        <v>4001</v>
      </c>
      <c r="B521" s="73">
        <v>14</v>
      </c>
      <c r="C521" s="78" t="str">
        <f t="shared" si="513"/>
        <v>{10424,40},{24001,91}</v>
      </c>
      <c r="D521" s="78">
        <v>650000</v>
      </c>
      <c r="E521" s="79">
        <v>80</v>
      </c>
      <c r="F521" s="78" t="str">
        <f t="shared" si="514"/>
        <v>{1,1254},{2,204},{3,418},{6,205}</v>
      </c>
      <c r="G521" s="78">
        <f t="shared" si="511"/>
        <v>1</v>
      </c>
      <c r="H521" s="86" t="s">
        <v>394</v>
      </c>
      <c r="I521" s="37">
        <f t="array" ref="I521">INDEX([1]英雄界面!$I$4:$I$41,MATCH(A521,[1]英雄界面!$A$4:$A$41,0))</f>
        <v>1</v>
      </c>
      <c r="J521" s="87">
        <f t="shared" si="516"/>
        <v>4</v>
      </c>
      <c r="K521" s="37">
        <v>10424</v>
      </c>
      <c r="L521" s="37">
        <f t="array" ref="L521">INDEX([2]图纸掉落!$H$4:$H$38,MATCH(H521,[2]图纸掉落!$G$4:$G$38,0))</f>
        <v>24001</v>
      </c>
      <c r="M521" s="37">
        <f t="shared" si="509"/>
        <v>40</v>
      </c>
      <c r="N521" s="37">
        <f t="shared" si="469"/>
        <v>91</v>
      </c>
      <c r="O521" s="47">
        <f>INDEX([1]英雄界面!$J$4:$J$41,MATCH(A521,[1]英雄界面!$A$4:$A$41,0))/2</f>
        <v>0.5</v>
      </c>
      <c r="P521" s="37">
        <f t="shared" si="470"/>
        <v>1</v>
      </c>
      <c r="Q521" s="37">
        <f>INT(INDEX([1]等级属性!B$4:B$203,MATCH($AC521,[1]等级属性!$A$4:$A$203,0))*V521/10000)</f>
        <v>204</v>
      </c>
      <c r="R521" s="37">
        <f>INT(INDEX([1]等级属性!C$4:C$203,MATCH($AC521,[1]等级属性!$A$4:$A$203,0))*W521/10000)</f>
        <v>418</v>
      </c>
      <c r="S521" s="37">
        <f>INT(INDEX([1]等级属性!D$4:D$203,MATCH($AC521,[1]等级属性!$A$4:$A$203,0))*X521/10000)</f>
        <v>1254</v>
      </c>
      <c r="T521" s="37">
        <f>INT(INDEX([1]等级属性!E$4:E$203,MATCH($AC521,[1]等级属性!$A$4:$A$203,0))*Y521/10000)</f>
        <v>205</v>
      </c>
      <c r="U521" s="37"/>
      <c r="V521" s="37">
        <f t="array" ref="V521">INDEX(单位特点规划!D$2:D$37,MATCH($A521,单位特点规划!$A$2:$A$37,0))</f>
        <v>2200</v>
      </c>
      <c r="W521" s="37">
        <f t="array" ref="W521">INDEX(单位特点规划!E$2:E$37,MATCH($A521,单位特点规划!$A$2:$A$37,0))</f>
        <v>4500</v>
      </c>
      <c r="X521" s="37">
        <f t="array" ref="X521">INDEX(单位特点规划!F$2:F$37,MATCH($A521,单位特点规划!$A$2:$A$37,0))</f>
        <v>4500</v>
      </c>
      <c r="Y521" s="37">
        <f t="array" ref="Y521">INDEX(单位特点规划!G$2:G$37,MATCH($A521,单位特点规划!$A$2:$A$37,0))</f>
        <v>3200</v>
      </c>
      <c r="Z521" s="37"/>
      <c r="AA521" s="37">
        <f t="shared" si="520"/>
        <v>3.125</v>
      </c>
      <c r="AB521" s="37">
        <f>INT(INDEX([3]进阶属性!$C$2:$C$19,MATCH(B521,[3]进阶属性!$A$2:$A$19,0))/2*AH521)</f>
        <v>4495</v>
      </c>
      <c r="AC521" s="37">
        <f t="shared" si="471"/>
        <v>85</v>
      </c>
      <c r="AD521" s="37">
        <f>INT((INDEX([3]标准单位!$J$2:$J$201,MATCH($AC521,[3]标准单位!$A$2:$A$201,0))*AE521)/(1-AE521))</f>
        <v>0</v>
      </c>
      <c r="AE521" s="37">
        <f t="shared" si="512"/>
        <v>0</v>
      </c>
      <c r="AF521" s="83">
        <f>AG521/AG$17</f>
        <v>0.66598505689826004</v>
      </c>
      <c r="AG521" s="37">
        <f t="shared" si="521"/>
        <v>687.055555555556</v>
      </c>
      <c r="AH521" s="37">
        <f t="array" ref="AH521">INDEX([4]Sheet1!H$2:H$36,MATCH($H521,[4]Sheet1!$A$2:$A$36,0))</f>
        <v>1</v>
      </c>
      <c r="AI521" s="114" t="str">
        <f>INDEX([4]Sheet1!T$2:T$36,MATCH($H521,[4]Sheet1!$A$2:$A$36,0))</f>
        <v>2000,2000,2000,10000,5000,10000,1000,1000,1000,10000,10000</v>
      </c>
      <c r="AJ521">
        <f>INDEX([4]Sheet1!U$2:U$36,MATCH($H521,[4]Sheet1!$A$2:$A$36,0))</f>
        <v>8</v>
      </c>
      <c r="AK521">
        <f>INDEX([4]Sheet1!V$2:V$36,MATCH($H521,[4]Sheet1!$A$2:$A$36,0))</f>
        <v>4.1666666666666699E-2</v>
      </c>
      <c r="AL521">
        <f>INDEX([4]Sheet1!W$2:W$36,MATCH($H521,[4]Sheet1!$A$2:$A$36,0))</f>
        <v>12.5</v>
      </c>
      <c r="AM521" s="2">
        <f>INDEX([4]Sheet1!N$2:N$36,MATCH($H521,[4]Sheet1!$A$2:$A$36,0))</f>
        <v>1200</v>
      </c>
      <c r="AN521" s="2">
        <f>INDEX([4]Sheet1!O$2:O$36,MATCH($H521,[4]Sheet1!$A$2:$A$36,0))</f>
        <v>7200</v>
      </c>
    </row>
    <row r="522" spans="1:40" ht="14.25">
      <c r="A522" s="67">
        <v>4001</v>
      </c>
      <c r="B522" s="73">
        <v>15</v>
      </c>
      <c r="C522" s="78" t="str">
        <f t="shared" si="513"/>
        <v>{10425,42},{24001,95}</v>
      </c>
      <c r="D522" s="78">
        <v>700000</v>
      </c>
      <c r="E522" s="79">
        <v>85</v>
      </c>
      <c r="F522" s="78" t="str">
        <f t="shared" si="514"/>
        <v>{1,1417},{2,231},{3,472},{6,233}</v>
      </c>
      <c r="G522" s="78">
        <f t="shared" si="511"/>
        <v>1</v>
      </c>
      <c r="H522" s="86" t="s">
        <v>394</v>
      </c>
      <c r="I522" s="37">
        <f t="array" ref="I522">INDEX([1]英雄界面!$I$4:$I$41,MATCH(A522,[1]英雄界面!$A$4:$A$41,0))</f>
        <v>1</v>
      </c>
      <c r="J522" s="87">
        <f t="shared" si="516"/>
        <v>4</v>
      </c>
      <c r="K522" s="37">
        <v>10425</v>
      </c>
      <c r="L522" s="37">
        <f t="array" ref="L522">INDEX([2]图纸掉落!$H$4:$H$38,MATCH(H522,[2]图纸掉落!$G$4:$G$38,0))</f>
        <v>24001</v>
      </c>
      <c r="M522" s="37">
        <f t="shared" si="509"/>
        <v>42</v>
      </c>
      <c r="N522" s="37">
        <f t="shared" si="469"/>
        <v>95</v>
      </c>
      <c r="O522" s="47">
        <f>INDEX([1]英雄界面!$J$4:$J$41,MATCH(A522,[1]英雄界面!$A$4:$A$41,0))/2</f>
        <v>0.5</v>
      </c>
      <c r="P522" s="37">
        <f t="shared" si="470"/>
        <v>1</v>
      </c>
      <c r="Q522" s="37">
        <f>INT(INDEX([1]等级属性!B$4:B$203,MATCH($AC522,[1]等级属性!$A$4:$A$203,0))*V522/10000)</f>
        <v>231</v>
      </c>
      <c r="R522" s="37">
        <f>INT(INDEX([1]等级属性!C$4:C$203,MATCH($AC522,[1]等级属性!$A$4:$A$203,0))*W522/10000)</f>
        <v>472</v>
      </c>
      <c r="S522" s="37">
        <f>INT(INDEX([1]等级属性!D$4:D$203,MATCH($AC522,[1]等级属性!$A$4:$A$203,0))*X522/10000)</f>
        <v>1417</v>
      </c>
      <c r="T522" s="37">
        <f>INT(INDEX([1]等级属性!E$4:E$203,MATCH($AC522,[1]等级属性!$A$4:$A$203,0))*Y522/10000)</f>
        <v>233</v>
      </c>
      <c r="U522" s="37"/>
      <c r="V522" s="37">
        <f t="array" ref="V522">INDEX(单位特点规划!D$2:D$37,MATCH($A522,单位特点规划!$A$2:$A$37,0))</f>
        <v>2200</v>
      </c>
      <c r="W522" s="37">
        <f t="array" ref="W522">INDEX(单位特点规划!E$2:E$37,MATCH($A522,单位特点规划!$A$2:$A$37,0))</f>
        <v>4500</v>
      </c>
      <c r="X522" s="37">
        <f t="array" ref="X522">INDEX(单位特点规划!F$2:F$37,MATCH($A522,单位特点规划!$A$2:$A$37,0))</f>
        <v>4500</v>
      </c>
      <c r="Y522" s="37">
        <f t="array" ref="Y522">INDEX(单位特点规划!G$2:G$37,MATCH($A522,单位特点规划!$A$2:$A$37,0))</f>
        <v>3200</v>
      </c>
      <c r="Z522" s="37"/>
      <c r="AA522" s="37">
        <f t="shared" si="520"/>
        <v>3.125</v>
      </c>
      <c r="AB522" s="37">
        <f>INT(INDEX([3]进阶属性!$C$2:$C$19,MATCH(B522,[3]进阶属性!$A$2:$A$19,0))/2*AH522)</f>
        <v>5844</v>
      </c>
      <c r="AC522" s="37">
        <f t="shared" si="471"/>
        <v>90</v>
      </c>
      <c r="AD522" s="37">
        <f>INT((INDEX([3]标准单位!$J$2:$J$201,MATCH($AC522,[3]标准单位!$A$2:$A$201,0))*AE522)/(1-AE522))</f>
        <v>0</v>
      </c>
      <c r="AE522" s="37">
        <f t="shared" si="512"/>
        <v>0</v>
      </c>
      <c r="AF522" s="83">
        <f>AG522/AG$18</f>
        <v>0.66610466556171599</v>
      </c>
      <c r="AG522" s="37">
        <f t="shared" si="521"/>
        <v>776.98888888888905</v>
      </c>
      <c r="AH522" s="37">
        <f t="array" ref="AH522">INDEX([4]Sheet1!H$2:H$36,MATCH($H522,[4]Sheet1!$A$2:$A$36,0))</f>
        <v>1</v>
      </c>
      <c r="AI522" s="114" t="str">
        <f>INDEX([4]Sheet1!T$2:T$36,MATCH($H522,[4]Sheet1!$A$2:$A$36,0))</f>
        <v>2000,2000,2000,10000,5000,10000,1000,1000,1000,10000,10000</v>
      </c>
      <c r="AJ522">
        <f>INDEX([4]Sheet1!U$2:U$36,MATCH($H522,[4]Sheet1!$A$2:$A$36,0))</f>
        <v>8</v>
      </c>
      <c r="AK522">
        <f>INDEX([4]Sheet1!V$2:V$36,MATCH($H522,[4]Sheet1!$A$2:$A$36,0))</f>
        <v>4.1666666666666699E-2</v>
      </c>
      <c r="AL522">
        <f>INDEX([4]Sheet1!W$2:W$36,MATCH($H522,[4]Sheet1!$A$2:$A$36,0))</f>
        <v>12.5</v>
      </c>
      <c r="AM522" s="2">
        <f>INDEX([4]Sheet1!N$2:N$36,MATCH($H522,[4]Sheet1!$A$2:$A$36,0))</f>
        <v>1200</v>
      </c>
      <c r="AN522" s="2">
        <f>INDEX([4]Sheet1!O$2:O$36,MATCH($H522,[4]Sheet1!$A$2:$A$36,0))</f>
        <v>7200</v>
      </c>
    </row>
    <row r="523" spans="1:40" ht="14.25">
      <c r="A523" s="67">
        <v>4001</v>
      </c>
      <c r="B523" s="73">
        <v>16</v>
      </c>
      <c r="C523" s="78" t="str">
        <f t="shared" si="513"/>
        <v>{10426,45},{24001,101}</v>
      </c>
      <c r="D523" s="78">
        <v>750000</v>
      </c>
      <c r="E523" s="79">
        <v>90</v>
      </c>
      <c r="F523" s="78" t="str">
        <f t="shared" si="514"/>
        <v>{1,1629},{2,265},{3,543},{6,267}</v>
      </c>
      <c r="G523" s="78">
        <f t="shared" si="511"/>
        <v>1</v>
      </c>
      <c r="H523" s="86" t="s">
        <v>394</v>
      </c>
      <c r="I523" s="37">
        <f t="array" ref="I523">INDEX([1]英雄界面!$I$4:$I$41,MATCH(A523,[1]英雄界面!$A$4:$A$41,0))</f>
        <v>1</v>
      </c>
      <c r="J523" s="87">
        <f t="shared" si="516"/>
        <v>4</v>
      </c>
      <c r="K523" s="37">
        <v>10426</v>
      </c>
      <c r="L523" s="37">
        <f t="array" ref="L523">INDEX([2]图纸掉落!$H$4:$H$38,MATCH(H523,[2]图纸掉落!$G$4:$G$38,0))</f>
        <v>24001</v>
      </c>
      <c r="M523" s="37">
        <f t="shared" si="509"/>
        <v>45</v>
      </c>
      <c r="N523" s="37">
        <f t="shared" si="469"/>
        <v>101</v>
      </c>
      <c r="O523" s="47">
        <f>INDEX([1]英雄界面!$J$4:$J$41,MATCH(A523,[1]英雄界面!$A$4:$A$41,0))/2</f>
        <v>0.5</v>
      </c>
      <c r="P523" s="37">
        <f t="shared" si="470"/>
        <v>1</v>
      </c>
      <c r="Q523" s="37">
        <f>INT(INDEX([1]等级属性!B$4:B$203,MATCH($AC523,[1]等级属性!$A$4:$A$203,0))*V523/10000)</f>
        <v>265</v>
      </c>
      <c r="R523" s="37">
        <f>INT(INDEX([1]等级属性!C$4:C$203,MATCH($AC523,[1]等级属性!$A$4:$A$203,0))*W523/10000)</f>
        <v>543</v>
      </c>
      <c r="S523" s="37">
        <f>INT(INDEX([1]等级属性!D$4:D$203,MATCH($AC523,[1]等级属性!$A$4:$A$203,0))*X523/10000)</f>
        <v>1629</v>
      </c>
      <c r="T523" s="37">
        <f>INT(INDEX([1]等级属性!E$4:E$203,MATCH($AC523,[1]等级属性!$A$4:$A$203,0))*Y523/10000)</f>
        <v>267</v>
      </c>
      <c r="U523" s="37"/>
      <c r="V523" s="37">
        <f t="array" ref="V523">INDEX(单位特点规划!D$2:D$37,MATCH($A523,单位特点规划!$A$2:$A$37,0))</f>
        <v>2200</v>
      </c>
      <c r="W523" s="37">
        <f t="array" ref="W523">INDEX(单位特点规划!E$2:E$37,MATCH($A523,单位特点规划!$A$2:$A$37,0))</f>
        <v>4500</v>
      </c>
      <c r="X523" s="37">
        <f t="array" ref="X523">INDEX(单位特点规划!F$2:F$37,MATCH($A523,单位特点规划!$A$2:$A$37,0))</f>
        <v>4500</v>
      </c>
      <c r="Y523" s="37">
        <f t="array" ref="Y523">INDEX(单位特点规划!G$2:G$37,MATCH($A523,单位特点规划!$A$2:$A$37,0))</f>
        <v>3200</v>
      </c>
      <c r="Z523" s="37"/>
      <c r="AA523" s="37">
        <f t="shared" si="520"/>
        <v>3.125</v>
      </c>
      <c r="AB523" s="37">
        <f>INT(INDEX([3]进阶属性!$C$2:$C$19,MATCH(B523,[3]进阶属性!$A$2:$A$19,0))/2*AH523)</f>
        <v>7596</v>
      </c>
      <c r="AC523" s="37">
        <f t="shared" si="471"/>
        <v>95</v>
      </c>
      <c r="AD523" s="37">
        <f>INT((INDEX([3]标准单位!$J$2:$J$201,MATCH($AC523,[3]标准单位!$A$2:$A$201,0))*AE523)/(1-AE523))</f>
        <v>0</v>
      </c>
      <c r="AE523" s="37">
        <f t="shared" si="512"/>
        <v>0</v>
      </c>
      <c r="AF523" s="83">
        <f>AG523/AG$19</f>
        <v>0.66586566639315403</v>
      </c>
      <c r="AG523" s="37">
        <f t="shared" si="521"/>
        <v>892.65</v>
      </c>
      <c r="AH523" s="37">
        <f t="array" ref="AH523">INDEX([4]Sheet1!H$2:H$36,MATCH($H523,[4]Sheet1!$A$2:$A$36,0))</f>
        <v>1</v>
      </c>
      <c r="AI523" s="114" t="str">
        <f>INDEX([4]Sheet1!T$2:T$36,MATCH($H523,[4]Sheet1!$A$2:$A$36,0))</f>
        <v>2000,2000,2000,10000,5000,10000,1000,1000,1000,10000,10000</v>
      </c>
      <c r="AJ523">
        <f>INDEX([4]Sheet1!U$2:U$36,MATCH($H523,[4]Sheet1!$A$2:$A$36,0))</f>
        <v>8</v>
      </c>
      <c r="AK523">
        <f>INDEX([4]Sheet1!V$2:V$36,MATCH($H523,[4]Sheet1!$A$2:$A$36,0))</f>
        <v>4.1666666666666699E-2</v>
      </c>
      <c r="AL523">
        <f>INDEX([4]Sheet1!W$2:W$36,MATCH($H523,[4]Sheet1!$A$2:$A$36,0))</f>
        <v>12.5</v>
      </c>
      <c r="AM523" s="2">
        <f>INDEX([4]Sheet1!N$2:N$36,MATCH($H523,[4]Sheet1!$A$2:$A$36,0))</f>
        <v>1200</v>
      </c>
      <c r="AN523" s="2">
        <f>INDEX([4]Sheet1!O$2:O$36,MATCH($H523,[4]Sheet1!$A$2:$A$36,0))</f>
        <v>7200</v>
      </c>
    </row>
    <row r="524" spans="1:40" ht="14.25">
      <c r="A524" s="67">
        <v>4001</v>
      </c>
      <c r="B524" s="73">
        <v>17</v>
      </c>
      <c r="C524" s="78" t="str">
        <f t="shared" si="513"/>
        <v>{10427,47},{24001,105}</v>
      </c>
      <c r="D524" s="78">
        <v>800000</v>
      </c>
      <c r="E524" s="79">
        <v>95</v>
      </c>
      <c r="F524" s="78" t="str">
        <f t="shared" si="514"/>
        <v>{1,1714},{2,279},{3,571},{6,281}</v>
      </c>
      <c r="G524" s="78">
        <f t="shared" si="511"/>
        <v>1</v>
      </c>
      <c r="H524" s="86" t="s">
        <v>394</v>
      </c>
      <c r="I524" s="37">
        <f t="array" ref="I524">INDEX([1]英雄界面!$I$4:$I$41,MATCH(A524,[1]英雄界面!$A$4:$A$41,0))</f>
        <v>1</v>
      </c>
      <c r="J524" s="87">
        <f t="shared" si="516"/>
        <v>4</v>
      </c>
      <c r="K524" s="37">
        <v>10427</v>
      </c>
      <c r="L524" s="37">
        <f t="array" ref="L524">INDEX([2]图纸掉落!$H$4:$H$38,MATCH(H524,[2]图纸掉落!$G$4:$G$38,0))</f>
        <v>24001</v>
      </c>
      <c r="M524" s="37">
        <f t="shared" si="509"/>
        <v>47</v>
      </c>
      <c r="N524" s="37">
        <f t="shared" si="469"/>
        <v>105</v>
      </c>
      <c r="O524" s="47">
        <f>INDEX([1]英雄界面!$J$4:$J$41,MATCH(A524,[1]英雄界面!$A$4:$A$41,0))/2</f>
        <v>0.5</v>
      </c>
      <c r="P524" s="37">
        <f t="shared" si="470"/>
        <v>1</v>
      </c>
      <c r="Q524" s="37">
        <f>INT(INDEX([1]等级属性!B$4:B$203,MATCH($AC524,[1]等级属性!$A$4:$A$203,0))*V524/10000)</f>
        <v>279</v>
      </c>
      <c r="R524" s="37">
        <f>INT(INDEX([1]等级属性!C$4:C$203,MATCH($AC524,[1]等级属性!$A$4:$A$203,0))*W524/10000)</f>
        <v>571</v>
      </c>
      <c r="S524" s="37">
        <f>INT(INDEX([1]等级属性!D$4:D$203,MATCH($AC524,[1]等级属性!$A$4:$A$203,0))*X524/10000)</f>
        <v>1714</v>
      </c>
      <c r="T524" s="37">
        <f>INT(INDEX([1]等级属性!E$4:E$203,MATCH($AC524,[1]等级属性!$A$4:$A$203,0))*Y524/10000)</f>
        <v>281</v>
      </c>
      <c r="U524" s="37"/>
      <c r="V524" s="37">
        <f t="array" ref="V524">INDEX(单位特点规划!D$2:D$37,MATCH($A524,单位特点规划!$A$2:$A$37,0))</f>
        <v>2200</v>
      </c>
      <c r="W524" s="37">
        <f t="array" ref="W524">INDEX(单位特点规划!E$2:E$37,MATCH($A524,单位特点规划!$A$2:$A$37,0))</f>
        <v>4500</v>
      </c>
      <c r="X524" s="37">
        <f t="array" ref="X524">INDEX(单位特点规划!F$2:F$37,MATCH($A524,单位特点规划!$A$2:$A$37,0))</f>
        <v>4500</v>
      </c>
      <c r="Y524" s="37">
        <f t="array" ref="Y524">INDEX(单位特点规划!G$2:G$37,MATCH($A524,单位特点规划!$A$2:$A$37,0))</f>
        <v>3200</v>
      </c>
      <c r="Z524" s="37"/>
      <c r="AA524" s="37">
        <f t="shared" si="520"/>
        <v>3.125</v>
      </c>
      <c r="AB524" s="37">
        <f>INT(INDEX([3]进阶属性!$C$2:$C$19,MATCH(B524,[3]进阶属性!$A$2:$A$19,0))/2*AH524)</f>
        <v>9874</v>
      </c>
      <c r="AC524" s="37">
        <f t="shared" si="471"/>
        <v>97</v>
      </c>
      <c r="AD524" s="37">
        <f>INT((INDEX([3]标准单位!$J$2:$J$201,MATCH($AC524,[3]标准单位!$A$2:$A$201,0))*AE524)/(1-AE524))</f>
        <v>0</v>
      </c>
      <c r="AE524" s="37">
        <f t="shared" si="512"/>
        <v>0</v>
      </c>
      <c r="AF524" s="83">
        <f>AG524/AG$20</f>
        <v>0.61951743710696805</v>
      </c>
      <c r="AG524" s="37">
        <f t="shared" si="521"/>
        <v>939.33888888888896</v>
      </c>
      <c r="AH524" s="37">
        <f t="array" ref="AH524">INDEX([4]Sheet1!H$2:H$36,MATCH($H524,[4]Sheet1!$A$2:$A$36,0))</f>
        <v>1</v>
      </c>
      <c r="AI524" s="114" t="str">
        <f>INDEX([4]Sheet1!T$2:T$36,MATCH($H524,[4]Sheet1!$A$2:$A$36,0))</f>
        <v>2000,2000,2000,10000,5000,10000,1000,1000,1000,10000,10000</v>
      </c>
      <c r="AJ524">
        <f>INDEX([4]Sheet1!U$2:U$36,MATCH($H524,[4]Sheet1!$A$2:$A$36,0))</f>
        <v>8</v>
      </c>
      <c r="AK524">
        <f>INDEX([4]Sheet1!V$2:V$36,MATCH($H524,[4]Sheet1!$A$2:$A$36,0))</f>
        <v>4.1666666666666699E-2</v>
      </c>
      <c r="AL524">
        <f>INDEX([4]Sheet1!W$2:W$36,MATCH($H524,[4]Sheet1!$A$2:$A$36,0))</f>
        <v>12.5</v>
      </c>
      <c r="AM524" s="2">
        <f>INDEX([4]Sheet1!N$2:N$36,MATCH($H524,[4]Sheet1!$A$2:$A$36,0))</f>
        <v>1200</v>
      </c>
      <c r="AN524" s="2">
        <f>INDEX([4]Sheet1!O$2:O$36,MATCH($H524,[4]Sheet1!$A$2:$A$36,0))</f>
        <v>7200</v>
      </c>
    </row>
    <row r="525" spans="1:40" ht="14.25">
      <c r="A525" s="67">
        <v>4001</v>
      </c>
      <c r="B525" s="73">
        <v>18</v>
      </c>
      <c r="C525" s="78" t="str">
        <f t="shared" si="513"/>
        <v>{10428,50},{24001,112}</v>
      </c>
      <c r="D525" s="78">
        <v>800000</v>
      </c>
      <c r="E525" s="79">
        <v>100</v>
      </c>
      <c r="F525" s="78" t="str">
        <f t="shared" si="514"/>
        <v>{1,1842},{2,300},{3,614},{6,303}</v>
      </c>
      <c r="G525" s="78">
        <f t="shared" ref="G525:G534" si="522">1</f>
        <v>1</v>
      </c>
      <c r="H525" s="86" t="s">
        <v>394</v>
      </c>
      <c r="I525" s="37">
        <f t="array" ref="I525">INDEX([1]英雄界面!$I$4:$I$41,MATCH(A525,[1]英雄界面!$A$4:$A$41,0))</f>
        <v>1</v>
      </c>
      <c r="J525" s="87">
        <f t="shared" si="516"/>
        <v>4</v>
      </c>
      <c r="K525" s="37">
        <v>10428</v>
      </c>
      <c r="L525" s="37">
        <f t="array" ref="L525">INDEX([2]图纸掉落!$H$4:$H$38,MATCH(H525,[2]图纸掉落!$G$4:$G$38,0))</f>
        <v>24001</v>
      </c>
      <c r="M525" s="37">
        <f t="shared" si="509"/>
        <v>50</v>
      </c>
      <c r="N525" s="37">
        <f t="shared" si="469"/>
        <v>112</v>
      </c>
      <c r="O525" s="47">
        <f>INDEX([1]英雄界面!$J$4:$J$41,MATCH(A525,[1]英雄界面!$A$4:$A$41,0))/2</f>
        <v>0.5</v>
      </c>
      <c r="P525" s="37">
        <f t="shared" si="470"/>
        <v>1</v>
      </c>
      <c r="Q525" s="37">
        <f>INT(INDEX([1]等级属性!B$4:B$203,MATCH($AC525,[1]等级属性!$A$4:$A$203,0))*V525/10000)</f>
        <v>300</v>
      </c>
      <c r="R525" s="37">
        <f>INT(INDEX([1]等级属性!C$4:C$203,MATCH($AC525,[1]等级属性!$A$4:$A$203,0))*W525/10000)</f>
        <v>614</v>
      </c>
      <c r="S525" s="37">
        <f>INT(INDEX([1]等级属性!D$4:D$203,MATCH($AC525,[1]等级属性!$A$4:$A$203,0))*X525/10000)</f>
        <v>1842</v>
      </c>
      <c r="T525" s="37">
        <f>INT(INDEX([1]等级属性!E$4:E$203,MATCH($AC525,[1]等级属性!$A$4:$A$203,0))*Y525/10000)</f>
        <v>303</v>
      </c>
      <c r="U525" s="37"/>
      <c r="V525" s="37">
        <f t="array" ref="V525">INDEX(单位特点规划!D$2:D$37,MATCH($A525,单位特点规划!$A$2:$A$37,0))</f>
        <v>2200</v>
      </c>
      <c r="W525" s="37">
        <f t="array" ref="W525">INDEX(单位特点规划!E$2:E$37,MATCH($A525,单位特点规划!$A$2:$A$37,0))</f>
        <v>4500</v>
      </c>
      <c r="X525" s="37">
        <f t="array" ref="X525">INDEX(单位特点规划!F$2:F$37,MATCH($A525,单位特点规划!$A$2:$A$37,0))</f>
        <v>4500</v>
      </c>
      <c r="Y525" s="37">
        <f t="array" ref="Y525">INDEX(单位特点规划!G$2:G$37,MATCH($A525,单位特点规划!$A$2:$A$37,0))</f>
        <v>3200</v>
      </c>
      <c r="Z525" s="37"/>
      <c r="AA525" s="37">
        <f t="shared" si="520"/>
        <v>3.125</v>
      </c>
      <c r="AB525" s="37">
        <f>INT(INDEX([3]进阶属性!$C$2:$C$19,MATCH(B525,[3]进阶属性!$A$2:$A$19,0))/2*AH525)</f>
        <v>12835</v>
      </c>
      <c r="AC525" s="37">
        <f t="shared" si="471"/>
        <v>100</v>
      </c>
      <c r="AD525" s="37">
        <f>INT((INDEX([3]标准单位!$J$2:$J$201,MATCH($AC525,[3]标准单位!$A$2:$A$201,0))*AE525)/(1-AE525))</f>
        <v>0</v>
      </c>
      <c r="AE525" s="37">
        <f t="shared" ref="AE525:AE534" si="523">0</f>
        <v>0</v>
      </c>
      <c r="AF525" s="83">
        <f>AG525/AG$21</f>
        <v>0.57942382109001001</v>
      </c>
      <c r="AG525" s="37">
        <f t="shared" si="521"/>
        <v>1009.87777777778</v>
      </c>
      <c r="AH525" s="37">
        <f t="array" ref="AH525">INDEX([4]Sheet1!H$2:H$36,MATCH($H525,[4]Sheet1!$A$2:$A$36,0))</f>
        <v>1</v>
      </c>
      <c r="AI525" s="114" t="str">
        <f>INDEX([4]Sheet1!T$2:T$36,MATCH($H525,[4]Sheet1!$A$2:$A$36,0))</f>
        <v>2000,2000,2000,10000,5000,10000,1000,1000,1000,10000,10000</v>
      </c>
      <c r="AJ525">
        <f>INDEX([4]Sheet1!U$2:U$36,MATCH($H525,[4]Sheet1!$A$2:$A$36,0))</f>
        <v>8</v>
      </c>
      <c r="AK525">
        <f>INDEX([4]Sheet1!V$2:V$36,MATCH($H525,[4]Sheet1!$A$2:$A$36,0))</f>
        <v>4.1666666666666699E-2</v>
      </c>
      <c r="AL525">
        <f>INDEX([4]Sheet1!W$2:W$36,MATCH($H525,[4]Sheet1!$A$2:$A$36,0))</f>
        <v>12.5</v>
      </c>
      <c r="AM525" s="2">
        <f>INDEX([4]Sheet1!N$2:N$36,MATCH($H525,[4]Sheet1!$A$2:$A$36,0))</f>
        <v>1200</v>
      </c>
      <c r="AN525" s="2">
        <f>INDEX([4]Sheet1!O$2:O$36,MATCH($H525,[4]Sheet1!$A$2:$A$36,0))</f>
        <v>7200</v>
      </c>
    </row>
    <row r="526" spans="1:40" ht="14.25">
      <c r="A526" s="11">
        <v>4002</v>
      </c>
      <c r="B526" s="78">
        <v>1</v>
      </c>
      <c r="C526" s="78" t="str">
        <f t="shared" si="513"/>
        <v>{10411,1},{24002,2}</v>
      </c>
      <c r="D526" s="78">
        <v>1000</v>
      </c>
      <c r="E526" s="79">
        <v>10</v>
      </c>
      <c r="F526" s="78" t="str">
        <f t="shared" si="514"/>
        <v>{1,417},{2,139},{3,1952},{6,116}</v>
      </c>
      <c r="G526" s="78">
        <f t="shared" si="522"/>
        <v>1</v>
      </c>
      <c r="H526" s="88" t="s">
        <v>404</v>
      </c>
      <c r="I526" s="37">
        <f t="array" ref="I526">INDEX([1]英雄界面!$I$4:$I$41,MATCH(A526,[1]英雄界面!$A$4:$A$41,0))</f>
        <v>65</v>
      </c>
      <c r="J526" s="87">
        <f t="shared" si="516"/>
        <v>4</v>
      </c>
      <c r="K526" s="37">
        <v>10411</v>
      </c>
      <c r="L526" s="37">
        <f t="array" ref="L526">INDEX([2]图纸掉落!$H$4:$H$38,MATCH(H526,[2]图纸掉落!$G$4:$G$38,0))</f>
        <v>24002</v>
      </c>
      <c r="M526" s="37">
        <f t="shared" si="509"/>
        <v>1</v>
      </c>
      <c r="N526" s="37">
        <f t="shared" si="469"/>
        <v>2</v>
      </c>
      <c r="O526" s="47">
        <f>INDEX([1]英雄界面!$J$4:$J$41,MATCH(A526,[1]英雄界面!$A$4:$A$41,0))/2</f>
        <v>1.5</v>
      </c>
      <c r="P526" s="37">
        <f t="shared" si="470"/>
        <v>1.6</v>
      </c>
      <c r="Q526" s="37">
        <f>INT(INDEX([1]等级属性!B$4:B$203,MATCH($AC526,[1]等级属性!$A$4:$A$203,0))*V526/10000)</f>
        <v>87</v>
      </c>
      <c r="R526" s="37">
        <f>INT(INDEX([1]等级属性!C$4:C$203,MATCH($AC526,[1]等级属性!$A$4:$A$203,0))*W526/10000)</f>
        <v>1220</v>
      </c>
      <c r="S526" s="37">
        <f>INT(INDEX([1]等级属性!D$4:D$203,MATCH($AC526,[1]等级属性!$A$4:$A$203,0))*X526/10000)</f>
        <v>261</v>
      </c>
      <c r="T526" s="37">
        <f>INT(INDEX([1]等级属性!E$4:E$203,MATCH($AC526,[1]等级属性!$A$4:$A$203,0))*Y526/10000)</f>
        <v>73</v>
      </c>
      <c r="U526" s="37"/>
      <c r="V526" s="37">
        <f t="array" ref="V526">INDEX(单位特点规划!D$2:D$37,MATCH($A526,单位特点规划!$A$2:$A$37,0))</f>
        <v>6750</v>
      </c>
      <c r="W526" s="37">
        <f t="array" ref="W526">INDEX(单位特点规划!E$2:E$37,MATCH($A526,单位特点规划!$A$2:$A$37,0))</f>
        <v>93900</v>
      </c>
      <c r="X526" s="37">
        <f t="array" ref="X526">INDEX(单位特点规划!F$2:F$37,MATCH($A526,单位特点规划!$A$2:$A$37,0))</f>
        <v>6700</v>
      </c>
      <c r="Y526" s="37">
        <f t="array" ref="Y526">INDEX(单位特点规划!G$2:G$37,MATCH($A526,单位特点规划!$A$2:$A$37,0))</f>
        <v>8300</v>
      </c>
      <c r="Z526" s="37"/>
      <c r="AA526" s="37">
        <f>1/5.5</f>
        <v>0.18181818181818199</v>
      </c>
      <c r="AB526" s="37">
        <f>INT(INDEX([3]进阶属性!$C$2:$C$19,MATCH(B526,[3]进阶属性!$A$2:$A$19,0))/2*AH526)</f>
        <v>450</v>
      </c>
      <c r="AC526" s="37">
        <f t="shared" si="471"/>
        <v>10</v>
      </c>
      <c r="AD526" s="37">
        <f>INT((INDEX([3]标准单位!$J$2:$J$201,MATCH($AC526,[3]标准单位!$A$2:$A$201,0))*AE526)/(1-AE526))</f>
        <v>0</v>
      </c>
      <c r="AE526" s="37">
        <f t="shared" si="523"/>
        <v>0</v>
      </c>
      <c r="AF526" s="83">
        <f>AG526/AG$4</f>
        <v>1.0415467883638101</v>
      </c>
      <c r="AG526" s="37">
        <f t="shared" si="521"/>
        <v>149.97777777777799</v>
      </c>
      <c r="AH526" s="37">
        <f t="array" ref="AH526">INDEX([4]Sheet1!H$2:H$36,MATCH($H526,[4]Sheet1!$A$2:$A$36,0))</f>
        <v>3</v>
      </c>
      <c r="AI526" s="114" t="str">
        <f>INDEX([4]Sheet1!T$2:T$36,MATCH($H526,[4]Sheet1!$A$2:$A$36,0))</f>
        <v>0,0,0,10000,10000,10000,10000,10000,10000,10000,10000</v>
      </c>
      <c r="AJ526">
        <f>INDEX([4]Sheet1!U$2:U$36,MATCH($H526,[4]Sheet1!$A$2:$A$36,0))</f>
        <v>0.96</v>
      </c>
      <c r="AK526">
        <f>INDEX([4]Sheet1!V$2:V$36,MATCH($H526,[4]Sheet1!$A$2:$A$36,0))</f>
        <v>2.0833333333333299</v>
      </c>
      <c r="AL526">
        <f>INDEX([4]Sheet1!W$2:W$36,MATCH($H526,[4]Sheet1!$A$2:$A$36,0))</f>
        <v>208.333333333333</v>
      </c>
      <c r="AM526" s="2">
        <f>INDEX([4]Sheet1!N$2:N$36,MATCH($H526,[4]Sheet1!$A$2:$A$36,0))</f>
        <v>600</v>
      </c>
      <c r="AN526" s="2">
        <f>INDEX([4]Sheet1!O$2:O$36,MATCH($H526,[4]Sheet1!$A$2:$A$36,0))</f>
        <v>6000</v>
      </c>
    </row>
    <row r="527" spans="1:40" ht="14.25">
      <c r="A527" s="11">
        <v>4002</v>
      </c>
      <c r="B527" s="78">
        <v>2</v>
      </c>
      <c r="C527" s="78" t="str">
        <f t="shared" si="513"/>
        <v>{10412,5},{24002,5}</v>
      </c>
      <c r="D527" s="78">
        <v>5000</v>
      </c>
      <c r="E527" s="79">
        <v>21</v>
      </c>
      <c r="F527" s="78" t="str">
        <f t="shared" si="514"/>
        <v>{1,508},{2,171},{3,2379},{6,144}</v>
      </c>
      <c r="G527" s="78">
        <f t="shared" si="522"/>
        <v>1</v>
      </c>
      <c r="H527" s="88" t="s">
        <v>404</v>
      </c>
      <c r="I527" s="37">
        <f t="array" ref="I527">INDEX([1]英雄界面!$I$4:$I$41,MATCH(A527,[1]英雄界面!$A$4:$A$41,0))</f>
        <v>65</v>
      </c>
      <c r="J527" s="87">
        <f t="shared" si="516"/>
        <v>4</v>
      </c>
      <c r="K527" s="37">
        <v>10412</v>
      </c>
      <c r="L527" s="37">
        <f t="array" ref="L527">INDEX([2]图纸掉落!$H$4:$H$38,MATCH(H527,[2]图纸掉落!$G$4:$G$38,0))</f>
        <v>24002</v>
      </c>
      <c r="M527" s="37">
        <f t="shared" si="509"/>
        <v>5</v>
      </c>
      <c r="N527" s="37">
        <f t="shared" si="469"/>
        <v>5</v>
      </c>
      <c r="O527" s="47">
        <f>INDEX([1]英雄界面!$J$4:$J$41,MATCH(A527,[1]英雄界面!$A$4:$A$41,0))/2</f>
        <v>1.5</v>
      </c>
      <c r="P527" s="37">
        <f t="shared" si="470"/>
        <v>1.5</v>
      </c>
      <c r="Q527" s="37">
        <f>INT(INDEX([1]等级属性!B$4:B$203,MATCH($AC527,[1]等级属性!$A$4:$A$203,0))*V527/10000)</f>
        <v>114</v>
      </c>
      <c r="R527" s="37">
        <f>INT(INDEX([1]等级属性!C$4:C$203,MATCH($AC527,[1]等级属性!$A$4:$A$203,0))*W527/10000)</f>
        <v>1586</v>
      </c>
      <c r="S527" s="37">
        <f>INT(INDEX([1]等级属性!D$4:D$203,MATCH($AC527,[1]等级属性!$A$4:$A$203,0))*X527/10000)</f>
        <v>339</v>
      </c>
      <c r="T527" s="37">
        <f>INT(INDEX([1]等级属性!E$4:E$203,MATCH($AC527,[1]等级属性!$A$4:$A$203,0))*Y527/10000)</f>
        <v>96</v>
      </c>
      <c r="U527" s="37"/>
      <c r="V527" s="37">
        <f t="array" ref="V527">INDEX(单位特点规划!D$2:D$37,MATCH($A527,单位特点规划!$A$2:$A$37,0))</f>
        <v>6750</v>
      </c>
      <c r="W527" s="37">
        <f t="array" ref="W527">INDEX(单位特点规划!E$2:E$37,MATCH($A527,单位特点规划!$A$2:$A$37,0))</f>
        <v>93900</v>
      </c>
      <c r="X527" s="37">
        <f t="array" ref="X527">INDEX(单位特点规划!F$2:F$37,MATCH($A527,单位特点规划!$A$2:$A$37,0))</f>
        <v>6700</v>
      </c>
      <c r="Y527" s="37">
        <f t="array" ref="Y527">INDEX(单位特点规划!G$2:G$37,MATCH($A527,单位特点规划!$A$2:$A$37,0))</f>
        <v>8300</v>
      </c>
      <c r="Z527" s="37"/>
      <c r="AA527" s="37">
        <f t="shared" ref="AA527" si="524">1/5.5</f>
        <v>0.18181818181818199</v>
      </c>
      <c r="AB527" s="37">
        <f>INT(INDEX([3]进阶属性!$C$2:$C$19,MATCH(B527,[3]进阶属性!$A$2:$A$19,0))/2*AH527)</f>
        <v>585</v>
      </c>
      <c r="AC527" s="37">
        <f t="shared" si="471"/>
        <v>20</v>
      </c>
      <c r="AD527" s="37">
        <f>INT((INDEX([3]标准单位!$J$2:$J$201,MATCH($AC527,[3]标准单位!$A$2:$A$201,0))*AE527)/(1-AE527))</f>
        <v>0</v>
      </c>
      <c r="AE527" s="37">
        <f t="shared" si="523"/>
        <v>0</v>
      </c>
      <c r="AF527" s="83">
        <f>AG527/AG$5</f>
        <v>1.04421102605187</v>
      </c>
      <c r="AG527" s="37">
        <f t="shared" si="521"/>
        <v>195.51111111111101</v>
      </c>
      <c r="AH527" s="37">
        <f t="array" ref="AH527">INDEX([4]Sheet1!H$2:H$36,MATCH($H527,[4]Sheet1!$A$2:$A$36,0))</f>
        <v>3</v>
      </c>
      <c r="AI527" s="114" t="str">
        <f>INDEX([4]Sheet1!T$2:T$36,MATCH($H527,[4]Sheet1!$A$2:$A$36,0))</f>
        <v>0,0,0,10000,10000,10000,10000,10000,10000,10000,10000</v>
      </c>
      <c r="AJ527">
        <f>INDEX([4]Sheet1!U$2:U$36,MATCH($H527,[4]Sheet1!$A$2:$A$36,0))</f>
        <v>0.96</v>
      </c>
      <c r="AK527">
        <f>INDEX([4]Sheet1!V$2:V$36,MATCH($H527,[4]Sheet1!$A$2:$A$36,0))</f>
        <v>2.0833333333333299</v>
      </c>
      <c r="AL527">
        <f>INDEX([4]Sheet1!W$2:W$36,MATCH($H527,[4]Sheet1!$A$2:$A$36,0))</f>
        <v>208.333333333333</v>
      </c>
      <c r="AM527" s="2">
        <f>INDEX([4]Sheet1!N$2:N$36,MATCH($H527,[4]Sheet1!$A$2:$A$36,0))</f>
        <v>600</v>
      </c>
      <c r="AN527" s="2">
        <f>INDEX([4]Sheet1!O$2:O$36,MATCH($H527,[4]Sheet1!$A$2:$A$36,0))</f>
        <v>6000</v>
      </c>
    </row>
    <row r="528" spans="1:40" ht="14.25">
      <c r="A528" s="11">
        <v>4002</v>
      </c>
      <c r="B528" s="78">
        <v>3</v>
      </c>
      <c r="C528" s="78" t="str">
        <f t="shared" si="513"/>
        <v>{10413,7},{24002,8}</v>
      </c>
      <c r="D528" s="78">
        <v>10000</v>
      </c>
      <c r="E528" s="79">
        <v>25</v>
      </c>
      <c r="F528" s="78" t="str">
        <f t="shared" si="514"/>
        <v>{1,616},{2,205},{3,2878},{6,176}</v>
      </c>
      <c r="G528" s="78">
        <f t="shared" si="522"/>
        <v>1</v>
      </c>
      <c r="H528" s="88" t="s">
        <v>404</v>
      </c>
      <c r="I528" s="37">
        <f t="array" ref="I528">INDEX([1]英雄界面!$I$4:$I$41,MATCH(A528,[1]英雄界面!$A$4:$A$41,0))</f>
        <v>65</v>
      </c>
      <c r="J528" s="87">
        <f t="shared" ref="J528:J537" si="525">4</f>
        <v>4</v>
      </c>
      <c r="K528" s="37">
        <v>10413</v>
      </c>
      <c r="L528" s="37">
        <f t="array" ref="L528">INDEX([2]图纸掉落!$H$4:$H$38,MATCH(H528,[2]图纸掉落!$G$4:$G$38,0))</f>
        <v>24002</v>
      </c>
      <c r="M528" s="37">
        <f t="shared" si="509"/>
        <v>7</v>
      </c>
      <c r="N528" s="37">
        <f t="shared" si="469"/>
        <v>8</v>
      </c>
      <c r="O528" s="47">
        <f>INDEX([1]英雄界面!$J$4:$J$41,MATCH(A528,[1]英雄界面!$A$4:$A$41,0))/2</f>
        <v>1.5</v>
      </c>
      <c r="P528" s="37">
        <f t="shared" si="470"/>
        <v>1.4</v>
      </c>
      <c r="Q528" s="37">
        <f>INT(INDEX([1]等级属性!B$4:B$203,MATCH($AC528,[1]等级属性!$A$4:$A$203,0))*V528/10000)</f>
        <v>147</v>
      </c>
      <c r="R528" s="37">
        <f>INT(INDEX([1]等级属性!C$4:C$203,MATCH($AC528,[1]等级属性!$A$4:$A$203,0))*W528/10000)</f>
        <v>2056</v>
      </c>
      <c r="S528" s="37">
        <f>INT(INDEX([1]等级属性!D$4:D$203,MATCH($AC528,[1]等级属性!$A$4:$A$203,0))*X528/10000)</f>
        <v>440</v>
      </c>
      <c r="T528" s="37">
        <f>INT(INDEX([1]等级属性!E$4:E$203,MATCH($AC528,[1]等级属性!$A$4:$A$203,0))*Y528/10000)</f>
        <v>126</v>
      </c>
      <c r="U528" s="37"/>
      <c r="V528" s="37">
        <f t="array" ref="V528">INDEX(单位特点规划!D$2:D$37,MATCH($A528,单位特点规划!$A$2:$A$37,0))</f>
        <v>6750</v>
      </c>
      <c r="W528" s="37">
        <f t="array" ref="W528">INDEX(单位特点规划!E$2:E$37,MATCH($A528,单位特点规划!$A$2:$A$37,0))</f>
        <v>93900</v>
      </c>
      <c r="X528" s="37">
        <f t="array" ref="X528">INDEX(单位特点规划!F$2:F$37,MATCH($A528,单位特点规划!$A$2:$A$37,0))</f>
        <v>6700</v>
      </c>
      <c r="Y528" s="37">
        <f t="array" ref="Y528">INDEX(单位特点规划!G$2:G$37,MATCH($A528,单位特点规划!$A$2:$A$37,0))</f>
        <v>8300</v>
      </c>
      <c r="Z528" s="37"/>
      <c r="AA528" s="37">
        <f t="shared" ref="AA528" si="526">1/5.5</f>
        <v>0.18181818181818199</v>
      </c>
      <c r="AB528" s="37">
        <f>INT(INDEX([3]进阶属性!$C$2:$C$19,MATCH(B528,[3]进阶属性!$A$2:$A$19,0))/2*AH528)</f>
        <v>760</v>
      </c>
      <c r="AC528" s="37">
        <f t="shared" si="471"/>
        <v>30</v>
      </c>
      <c r="AD528" s="37">
        <f>INT((INDEX([3]标准单位!$J$2:$J$201,MATCH($AC528,[3]标准单位!$A$2:$A$201,0))*AE528)/(1-AE528))</f>
        <v>0</v>
      </c>
      <c r="AE528" s="37">
        <f t="shared" si="523"/>
        <v>0</v>
      </c>
      <c r="AF528" s="83">
        <f>AG528/AG$6</f>
        <v>1.0412513137880799</v>
      </c>
      <c r="AG528" s="37">
        <f t="shared" si="521"/>
        <v>253.177777777778</v>
      </c>
      <c r="AH528" s="37">
        <f t="array" ref="AH528">INDEX([4]Sheet1!H$2:H$36,MATCH($H528,[4]Sheet1!$A$2:$A$36,0))</f>
        <v>3</v>
      </c>
      <c r="AI528" s="114" t="str">
        <f>INDEX([4]Sheet1!T$2:T$36,MATCH($H528,[4]Sheet1!$A$2:$A$36,0))</f>
        <v>0,0,0,10000,10000,10000,10000,10000,10000,10000,10000</v>
      </c>
      <c r="AJ528">
        <f>INDEX([4]Sheet1!U$2:U$36,MATCH($H528,[4]Sheet1!$A$2:$A$36,0))</f>
        <v>0.96</v>
      </c>
      <c r="AK528">
        <f>INDEX([4]Sheet1!V$2:V$36,MATCH($H528,[4]Sheet1!$A$2:$A$36,0))</f>
        <v>2.0833333333333299</v>
      </c>
      <c r="AL528">
        <f>INDEX([4]Sheet1!W$2:W$36,MATCH($H528,[4]Sheet1!$A$2:$A$36,0))</f>
        <v>208.333333333333</v>
      </c>
      <c r="AM528" s="2">
        <f>INDEX([4]Sheet1!N$2:N$36,MATCH($H528,[4]Sheet1!$A$2:$A$36,0))</f>
        <v>600</v>
      </c>
      <c r="AN528" s="2">
        <f>INDEX([4]Sheet1!O$2:O$36,MATCH($H528,[4]Sheet1!$A$2:$A$36,0))</f>
        <v>6000</v>
      </c>
    </row>
    <row r="529" spans="1:40" ht="14.25">
      <c r="A529" s="11">
        <v>4002</v>
      </c>
      <c r="B529" s="78">
        <v>4</v>
      </c>
      <c r="C529" s="78" t="str">
        <f t="shared" si="513"/>
        <v>{10414,10},{24002,12}</v>
      </c>
      <c r="D529" s="78">
        <v>80000</v>
      </c>
      <c r="E529" s="79">
        <v>27</v>
      </c>
      <c r="F529" s="78" t="str">
        <f t="shared" si="514"/>
        <v>{1,655},{2,219},{3,3062},{6,184}</v>
      </c>
      <c r="G529" s="78">
        <f t="shared" si="522"/>
        <v>1</v>
      </c>
      <c r="H529" s="88" t="s">
        <v>404</v>
      </c>
      <c r="I529" s="37">
        <f t="array" ref="I529">INDEX([1]英雄界面!$I$4:$I$41,MATCH(A529,[1]英雄界面!$A$4:$A$41,0))</f>
        <v>65</v>
      </c>
      <c r="J529" s="87">
        <f t="shared" si="525"/>
        <v>4</v>
      </c>
      <c r="K529" s="37">
        <v>10414</v>
      </c>
      <c r="L529" s="37">
        <f t="array" ref="L529">INDEX([2]图纸掉落!$H$4:$H$38,MATCH(H529,[2]图纸掉落!$G$4:$G$38,0))</f>
        <v>24002</v>
      </c>
      <c r="M529" s="37">
        <f t="shared" si="509"/>
        <v>10</v>
      </c>
      <c r="N529" s="37">
        <f t="shared" si="469"/>
        <v>12</v>
      </c>
      <c r="O529" s="47">
        <f>INDEX([1]英雄界面!$J$4:$J$41,MATCH(A529,[1]英雄界面!$A$4:$A$41,0))/2</f>
        <v>1.5</v>
      </c>
      <c r="P529" s="37">
        <f t="shared" si="470"/>
        <v>1.3</v>
      </c>
      <c r="Q529" s="37">
        <f>INT(INDEX([1]等级属性!B$4:B$203,MATCH($AC529,[1]等级属性!$A$4:$A$203,0))*V529/10000)</f>
        <v>169</v>
      </c>
      <c r="R529" s="37">
        <f>INT(INDEX([1]等级属性!C$4:C$203,MATCH($AC529,[1]等级属性!$A$4:$A$203,0))*W529/10000)</f>
        <v>2356</v>
      </c>
      <c r="S529" s="37">
        <f>INT(INDEX([1]等级属性!D$4:D$203,MATCH($AC529,[1]等级属性!$A$4:$A$203,0))*X529/10000)</f>
        <v>504</v>
      </c>
      <c r="T529" s="37">
        <f>INT(INDEX([1]等级属性!E$4:E$203,MATCH($AC529,[1]等级属性!$A$4:$A$203,0))*Y529/10000)</f>
        <v>142</v>
      </c>
      <c r="U529" s="37"/>
      <c r="V529" s="37">
        <f t="array" ref="V529">INDEX(单位特点规划!D$2:D$37,MATCH($A529,单位特点规划!$A$2:$A$37,0))</f>
        <v>6750</v>
      </c>
      <c r="W529" s="37">
        <f t="array" ref="W529">INDEX(单位特点规划!E$2:E$37,MATCH($A529,单位特点规划!$A$2:$A$37,0))</f>
        <v>93900</v>
      </c>
      <c r="X529" s="37">
        <f t="array" ref="X529">INDEX(单位特点规划!F$2:F$37,MATCH($A529,单位特点规划!$A$2:$A$37,0))</f>
        <v>6700</v>
      </c>
      <c r="Y529" s="37">
        <f t="array" ref="Y529">INDEX(单位特点规划!G$2:G$37,MATCH($A529,单位特点规划!$A$2:$A$37,0))</f>
        <v>8300</v>
      </c>
      <c r="Z529" s="37"/>
      <c r="AA529" s="37">
        <f t="shared" ref="AA529" si="527">1/5.5</f>
        <v>0.18181818181818199</v>
      </c>
      <c r="AB529" s="37">
        <f>INT(INDEX([3]进阶属性!$C$2:$C$19,MATCH(B529,[3]进阶属性!$A$2:$A$19,0))/2*AH529)</f>
        <v>985</v>
      </c>
      <c r="AC529" s="37">
        <f t="shared" si="471"/>
        <v>35</v>
      </c>
      <c r="AD529" s="37">
        <f>INT((INDEX([3]标准单位!$J$2:$J$201,MATCH($AC529,[3]标准单位!$A$2:$A$201,0))*AE529)/(1-AE529))</f>
        <v>0</v>
      </c>
      <c r="AE529" s="37">
        <f t="shared" si="523"/>
        <v>0</v>
      </c>
      <c r="AF529" s="83">
        <f>AG529/AG$7</f>
        <v>1.0428300939866799</v>
      </c>
      <c r="AG529" s="37">
        <f t="shared" si="521"/>
        <v>290.24444444444401</v>
      </c>
      <c r="AH529" s="37">
        <f t="array" ref="AH529">INDEX([4]Sheet1!H$2:H$36,MATCH($H529,[4]Sheet1!$A$2:$A$36,0))</f>
        <v>3</v>
      </c>
      <c r="AI529" s="114" t="str">
        <f>INDEX([4]Sheet1!T$2:T$36,MATCH($H529,[4]Sheet1!$A$2:$A$36,0))</f>
        <v>0,0,0,10000,10000,10000,10000,10000,10000,10000,10000</v>
      </c>
      <c r="AJ529">
        <f>INDEX([4]Sheet1!U$2:U$36,MATCH($H529,[4]Sheet1!$A$2:$A$36,0))</f>
        <v>0.96</v>
      </c>
      <c r="AK529">
        <f>INDEX([4]Sheet1!V$2:V$36,MATCH($H529,[4]Sheet1!$A$2:$A$36,0))</f>
        <v>2.0833333333333299</v>
      </c>
      <c r="AL529">
        <f>INDEX([4]Sheet1!W$2:W$36,MATCH($H529,[4]Sheet1!$A$2:$A$36,0))</f>
        <v>208.333333333333</v>
      </c>
      <c r="AM529" s="2">
        <f>INDEX([4]Sheet1!N$2:N$36,MATCH($H529,[4]Sheet1!$A$2:$A$36,0))</f>
        <v>600</v>
      </c>
      <c r="AN529" s="2">
        <f>INDEX([4]Sheet1!O$2:O$36,MATCH($H529,[4]Sheet1!$A$2:$A$36,0))</f>
        <v>6000</v>
      </c>
    </row>
    <row r="530" spans="1:40" ht="14.25">
      <c r="A530" s="11">
        <v>4002</v>
      </c>
      <c r="B530" s="78">
        <v>5</v>
      </c>
      <c r="C530" s="78" t="str">
        <f t="shared" si="513"/>
        <v>{10415,15},{24002,15}</v>
      </c>
      <c r="D530" s="78">
        <v>150000</v>
      </c>
      <c r="E530" s="79">
        <v>40</v>
      </c>
      <c r="F530" s="78" t="str">
        <f t="shared" si="514"/>
        <v>{1,684},{2,229},{3,3199},{6,193}</v>
      </c>
      <c r="G530" s="78">
        <f t="shared" si="522"/>
        <v>1</v>
      </c>
      <c r="H530" s="88" t="s">
        <v>404</v>
      </c>
      <c r="I530" s="37">
        <f t="array" ref="I530">INDEX([1]英雄界面!$I$4:$I$41,MATCH(A530,[1]英雄界面!$A$4:$A$41,0))</f>
        <v>65</v>
      </c>
      <c r="J530" s="87">
        <f t="shared" si="525"/>
        <v>4</v>
      </c>
      <c r="K530" s="37">
        <v>10415</v>
      </c>
      <c r="L530" s="37">
        <f t="array" ref="L530">INDEX([2]图纸掉落!$H$4:$H$38,MATCH(H530,[2]图纸掉落!$G$4:$G$38,0))</f>
        <v>24002</v>
      </c>
      <c r="M530" s="37">
        <f t="shared" si="509"/>
        <v>15</v>
      </c>
      <c r="N530" s="37">
        <f t="shared" si="469"/>
        <v>15</v>
      </c>
      <c r="O530" s="47">
        <f>INDEX([1]英雄界面!$J$4:$J$41,MATCH(A530,[1]英雄界面!$A$4:$A$41,0))/2</f>
        <v>1.5</v>
      </c>
      <c r="P530" s="37">
        <f t="shared" si="470"/>
        <v>1.2</v>
      </c>
      <c r="Q530" s="37">
        <f>INT(INDEX([1]等级属性!B$4:B$203,MATCH($AC530,[1]等级属性!$A$4:$A$203,0))*V530/10000)</f>
        <v>191</v>
      </c>
      <c r="R530" s="37">
        <f>INT(INDEX([1]等级属性!C$4:C$203,MATCH($AC530,[1]等级属性!$A$4:$A$203,0))*W530/10000)</f>
        <v>2666</v>
      </c>
      <c r="S530" s="37">
        <f>INT(INDEX([1]等级属性!D$4:D$203,MATCH($AC530,[1]等级属性!$A$4:$A$203,0))*X530/10000)</f>
        <v>570</v>
      </c>
      <c r="T530" s="37">
        <f>INT(INDEX([1]等级属性!E$4:E$203,MATCH($AC530,[1]等级属性!$A$4:$A$203,0))*Y530/10000)</f>
        <v>161</v>
      </c>
      <c r="U530" s="37"/>
      <c r="V530" s="37">
        <f t="array" ref="V530">INDEX(单位特点规划!D$2:D$37,MATCH($A530,单位特点规划!$A$2:$A$37,0))</f>
        <v>6750</v>
      </c>
      <c r="W530" s="37">
        <f t="array" ref="W530">INDEX(单位特点规划!E$2:E$37,MATCH($A530,单位特点规划!$A$2:$A$37,0))</f>
        <v>93900</v>
      </c>
      <c r="X530" s="37">
        <f t="array" ref="X530">INDEX(单位特点规划!F$2:F$37,MATCH($A530,单位特点规划!$A$2:$A$37,0))</f>
        <v>6700</v>
      </c>
      <c r="Y530" s="37">
        <f t="array" ref="Y530">INDEX(单位特点规划!G$2:G$37,MATCH($A530,单位特点规划!$A$2:$A$37,0))</f>
        <v>8300</v>
      </c>
      <c r="Z530" s="37"/>
      <c r="AA530" s="37">
        <f t="shared" ref="AA530" si="528">1/5.5</f>
        <v>0.18181818181818199</v>
      </c>
      <c r="AB530" s="37">
        <f>INT(INDEX([3]进阶属性!$C$2:$C$19,MATCH(B530,[3]进阶属性!$A$2:$A$19,0))/2*AH530)</f>
        <v>1278</v>
      </c>
      <c r="AC530" s="37">
        <f t="shared" si="471"/>
        <v>40</v>
      </c>
      <c r="AD530" s="37">
        <f>INT((INDEX([3]标准单位!$J$2:$J$201,MATCH($AC530,[3]标准单位!$A$2:$A$201,0))*AE530)/(1-AE530))</f>
        <v>0</v>
      </c>
      <c r="AE530" s="37">
        <f t="shared" si="523"/>
        <v>0</v>
      </c>
      <c r="AF530" s="83">
        <f>AG530/AG$8</f>
        <v>1.04250214224507</v>
      </c>
      <c r="AG530" s="37">
        <f t="shared" si="521"/>
        <v>328.28888888888901</v>
      </c>
      <c r="AH530" s="37">
        <f t="array" ref="AH530">INDEX([4]Sheet1!H$2:H$36,MATCH($H530,[4]Sheet1!$A$2:$A$36,0))</f>
        <v>3</v>
      </c>
      <c r="AI530" s="114" t="str">
        <f>INDEX([4]Sheet1!T$2:T$36,MATCH($H530,[4]Sheet1!$A$2:$A$36,0))</f>
        <v>0,0,0,10000,10000,10000,10000,10000,10000,10000,10000</v>
      </c>
      <c r="AJ530">
        <f>INDEX([4]Sheet1!U$2:U$36,MATCH($H530,[4]Sheet1!$A$2:$A$36,0))</f>
        <v>0.96</v>
      </c>
      <c r="AK530">
        <f>INDEX([4]Sheet1!V$2:V$36,MATCH($H530,[4]Sheet1!$A$2:$A$36,0))</f>
        <v>2.0833333333333299</v>
      </c>
      <c r="AL530">
        <f>INDEX([4]Sheet1!W$2:W$36,MATCH($H530,[4]Sheet1!$A$2:$A$36,0))</f>
        <v>208.333333333333</v>
      </c>
      <c r="AM530" s="2">
        <f>INDEX([4]Sheet1!N$2:N$36,MATCH($H530,[4]Sheet1!$A$2:$A$36,0))</f>
        <v>600</v>
      </c>
      <c r="AN530" s="2">
        <f>INDEX([4]Sheet1!O$2:O$36,MATCH($H530,[4]Sheet1!$A$2:$A$36,0))</f>
        <v>6000</v>
      </c>
    </row>
    <row r="531" spans="1:40" ht="14.25">
      <c r="A531" s="11">
        <v>4002</v>
      </c>
      <c r="B531" s="78">
        <v>6</v>
      </c>
      <c r="C531" s="78" t="str">
        <f t="shared" si="513"/>
        <v>{10416,20},{24002,16}</v>
      </c>
      <c r="D531" s="78">
        <v>250000</v>
      </c>
      <c r="E531" s="79">
        <v>45</v>
      </c>
      <c r="F531" s="78" t="str">
        <f t="shared" si="514"/>
        <v>{1,720},{2,242},{3,3367},{6,204}</v>
      </c>
      <c r="G531" s="78">
        <f t="shared" si="522"/>
        <v>1</v>
      </c>
      <c r="H531" s="88" t="s">
        <v>404</v>
      </c>
      <c r="I531" s="37">
        <f t="array" ref="I531">INDEX([1]英雄界面!$I$4:$I$41,MATCH(A531,[1]英雄界面!$A$4:$A$41,0))</f>
        <v>65</v>
      </c>
      <c r="J531" s="87">
        <f t="shared" si="525"/>
        <v>4</v>
      </c>
      <c r="K531" s="37">
        <v>10416</v>
      </c>
      <c r="L531" s="37">
        <f t="array" ref="L531">INDEX([2]图纸掉落!$H$4:$H$38,MATCH(H531,[2]图纸掉落!$G$4:$G$38,0))</f>
        <v>24002</v>
      </c>
      <c r="M531" s="37">
        <f t="shared" si="509"/>
        <v>20</v>
      </c>
      <c r="N531" s="37">
        <f t="shared" si="469"/>
        <v>16</v>
      </c>
      <c r="O531" s="47">
        <f>INDEX([1]英雄界面!$J$4:$J$41,MATCH(A531,[1]英雄界面!$A$4:$A$41,0))/2</f>
        <v>1.5</v>
      </c>
      <c r="P531" s="37">
        <f t="shared" si="470"/>
        <v>1.1000000000000001</v>
      </c>
      <c r="Q531" s="37">
        <f>INT(INDEX([1]等级属性!B$4:B$203,MATCH($AC531,[1]等级属性!$A$4:$A$203,0))*V531/10000)</f>
        <v>220</v>
      </c>
      <c r="R531" s="37">
        <f>INT(INDEX([1]等级属性!C$4:C$203,MATCH($AC531,[1]等级属性!$A$4:$A$203,0))*W531/10000)</f>
        <v>3061</v>
      </c>
      <c r="S531" s="37">
        <f>INT(INDEX([1]等级属性!D$4:D$203,MATCH($AC531,[1]等级属性!$A$4:$A$203,0))*X531/10000)</f>
        <v>655</v>
      </c>
      <c r="T531" s="37">
        <f>INT(INDEX([1]等级属性!E$4:E$203,MATCH($AC531,[1]等级属性!$A$4:$A$203,0))*Y531/10000)</f>
        <v>186</v>
      </c>
      <c r="U531" s="37"/>
      <c r="V531" s="37">
        <f t="array" ref="V531">INDEX(单位特点规划!D$2:D$37,MATCH($A531,单位特点规划!$A$2:$A$37,0))</f>
        <v>6750</v>
      </c>
      <c r="W531" s="37">
        <f t="array" ref="W531">INDEX(单位特点规划!E$2:E$37,MATCH($A531,单位特点规划!$A$2:$A$37,0))</f>
        <v>93900</v>
      </c>
      <c r="X531" s="37">
        <f t="array" ref="X531">INDEX(单位特点规划!F$2:F$37,MATCH($A531,单位特点规划!$A$2:$A$37,0))</f>
        <v>6700</v>
      </c>
      <c r="Y531" s="37">
        <f t="array" ref="Y531">INDEX(单位特点规划!G$2:G$37,MATCH($A531,单位特点规划!$A$2:$A$37,0))</f>
        <v>8300</v>
      </c>
      <c r="Z531" s="37"/>
      <c r="AA531" s="37">
        <f t="shared" ref="AA531:AA536" si="529">1/5.5</f>
        <v>0.18181818181818199</v>
      </c>
      <c r="AB531" s="37">
        <f>INT(INDEX([3]进阶属性!$C$2:$C$19,MATCH(B531,[3]进阶属性!$A$2:$A$19,0))/2*AH531)</f>
        <v>1660</v>
      </c>
      <c r="AC531" s="37">
        <f t="shared" si="471"/>
        <v>45</v>
      </c>
      <c r="AD531" s="37">
        <f>INT((INDEX([3]标准单位!$J$2:$J$201,MATCH($AC531,[3]标准单位!$A$2:$A$201,0))*AE531)/(1-AE531))</f>
        <v>0</v>
      </c>
      <c r="AE531" s="37">
        <f t="shared" si="523"/>
        <v>0</v>
      </c>
      <c r="AF531" s="83">
        <f>AG531/AG$9</f>
        <v>1.0431614595671099</v>
      </c>
      <c r="AG531" s="37">
        <f t="shared" si="521"/>
        <v>377.45555555555597</v>
      </c>
      <c r="AH531" s="37">
        <f t="array" ref="AH531">INDEX([4]Sheet1!H$2:H$36,MATCH($H531,[4]Sheet1!$A$2:$A$36,0))</f>
        <v>3</v>
      </c>
      <c r="AI531" s="114" t="str">
        <f>INDEX([4]Sheet1!T$2:T$36,MATCH($H531,[4]Sheet1!$A$2:$A$36,0))</f>
        <v>0,0,0,10000,10000,10000,10000,10000,10000,10000,10000</v>
      </c>
      <c r="AJ531">
        <f>INDEX([4]Sheet1!U$2:U$36,MATCH($H531,[4]Sheet1!$A$2:$A$36,0))</f>
        <v>0.96</v>
      </c>
      <c r="AK531">
        <f>INDEX([4]Sheet1!V$2:V$36,MATCH($H531,[4]Sheet1!$A$2:$A$36,0))</f>
        <v>2.0833333333333299</v>
      </c>
      <c r="AL531">
        <f>INDEX([4]Sheet1!W$2:W$36,MATCH($H531,[4]Sheet1!$A$2:$A$36,0))</f>
        <v>208.333333333333</v>
      </c>
      <c r="AM531" s="2">
        <f>INDEX([4]Sheet1!N$2:N$36,MATCH($H531,[4]Sheet1!$A$2:$A$36,0))</f>
        <v>600</v>
      </c>
      <c r="AN531" s="2">
        <f>INDEX([4]Sheet1!O$2:O$36,MATCH($H531,[4]Sheet1!$A$2:$A$36,0))</f>
        <v>6000</v>
      </c>
    </row>
    <row r="532" spans="1:40" ht="14.25">
      <c r="A532" s="11">
        <v>4002</v>
      </c>
      <c r="B532" s="78">
        <v>7</v>
      </c>
      <c r="C532" s="78" t="str">
        <f t="shared" si="513"/>
        <v>{10417,22},{24002,26}</v>
      </c>
      <c r="D532" s="78">
        <v>300000</v>
      </c>
      <c r="E532" s="79">
        <v>50</v>
      </c>
      <c r="F532" s="78" t="str">
        <f t="shared" si="514"/>
        <v>{1,741},{2,249},{3,3464},{6,212}</v>
      </c>
      <c r="G532" s="78">
        <f t="shared" si="522"/>
        <v>1</v>
      </c>
      <c r="H532" s="88" t="s">
        <v>404</v>
      </c>
      <c r="I532" s="37">
        <f t="array" ref="I532">INDEX([1]英雄界面!$I$4:$I$41,MATCH(A532,[1]英雄界面!$A$4:$A$41,0))</f>
        <v>65</v>
      </c>
      <c r="J532" s="87">
        <f t="shared" si="525"/>
        <v>4</v>
      </c>
      <c r="K532" s="37">
        <v>10417</v>
      </c>
      <c r="L532" s="37">
        <f t="array" ref="L532">INDEX([2]图纸掉落!$H$4:$H$38,MATCH(H532,[2]图纸掉落!$G$4:$G$38,0))</f>
        <v>24002</v>
      </c>
      <c r="M532" s="37">
        <f t="shared" ref="M532" si="530">M514</f>
        <v>22</v>
      </c>
      <c r="N532" s="37">
        <f t="shared" si="469"/>
        <v>26</v>
      </c>
      <c r="O532" s="47">
        <f>INDEX([1]英雄界面!$J$4:$J$41,MATCH(A532,[1]英雄界面!$A$4:$A$41,0))/2</f>
        <v>1.5</v>
      </c>
      <c r="P532" s="37">
        <f t="shared" si="470"/>
        <v>1</v>
      </c>
      <c r="Q532" s="37">
        <f>INT(INDEX([1]等级属性!B$4:B$203,MATCH($AC532,[1]等级属性!$A$4:$A$203,0))*V532/10000)</f>
        <v>249</v>
      </c>
      <c r="R532" s="37">
        <f>INT(INDEX([1]等级属性!C$4:C$203,MATCH($AC532,[1]等级属性!$A$4:$A$203,0))*W532/10000)</f>
        <v>3464</v>
      </c>
      <c r="S532" s="37">
        <f>INT(INDEX([1]等级属性!D$4:D$203,MATCH($AC532,[1]等级属性!$A$4:$A$203,0))*X532/10000)</f>
        <v>741</v>
      </c>
      <c r="T532" s="37">
        <f>INT(INDEX([1]等级属性!E$4:E$203,MATCH($AC532,[1]等级属性!$A$4:$A$203,0))*Y532/10000)</f>
        <v>212</v>
      </c>
      <c r="U532" s="37"/>
      <c r="V532" s="37">
        <f t="array" ref="V532">INDEX(单位特点规划!D$2:D$37,MATCH($A532,单位特点规划!$A$2:$A$37,0))</f>
        <v>6750</v>
      </c>
      <c r="W532" s="37">
        <f t="array" ref="W532">INDEX(单位特点规划!E$2:E$37,MATCH($A532,单位特点规划!$A$2:$A$37,0))</f>
        <v>93900</v>
      </c>
      <c r="X532" s="37">
        <f t="array" ref="X532">INDEX(单位特点规划!F$2:F$37,MATCH($A532,单位特点规划!$A$2:$A$37,0))</f>
        <v>6700</v>
      </c>
      <c r="Y532" s="37">
        <f t="array" ref="Y532">INDEX(单位特点规划!G$2:G$37,MATCH($A532,单位特点规划!$A$2:$A$37,0))</f>
        <v>8300</v>
      </c>
      <c r="Z532" s="37"/>
      <c r="AA532" s="37">
        <f t="shared" si="529"/>
        <v>0.18181818181818199</v>
      </c>
      <c r="AB532" s="37">
        <f>INT(INDEX([3]进阶属性!$C$2:$C$19,MATCH(B532,[3]进阶属性!$A$2:$A$19,0))/2*AH532)</f>
        <v>2155</v>
      </c>
      <c r="AC532" s="37">
        <f t="shared" si="471"/>
        <v>50</v>
      </c>
      <c r="AD532" s="37">
        <f>INT((INDEX([3]标准单位!$J$2:$J$201,MATCH($AC532,[3]标准单位!$A$2:$A$201,0))*AE532)/(1-AE532))</f>
        <v>0</v>
      </c>
      <c r="AE532" s="37">
        <f t="shared" si="523"/>
        <v>0</v>
      </c>
      <c r="AF532" s="83">
        <f>AG532/AG$10</f>
        <v>1.04293175865222</v>
      </c>
      <c r="AG532" s="37">
        <f t="shared" si="521"/>
        <v>427.24444444444498</v>
      </c>
      <c r="AH532" s="37">
        <f t="array" ref="AH532">INDEX([4]Sheet1!H$2:H$36,MATCH($H532,[4]Sheet1!$A$2:$A$36,0))</f>
        <v>3</v>
      </c>
      <c r="AI532" s="114" t="str">
        <f>INDEX([4]Sheet1!T$2:T$36,MATCH($H532,[4]Sheet1!$A$2:$A$36,0))</f>
        <v>0,0,0,10000,10000,10000,10000,10000,10000,10000,10000</v>
      </c>
      <c r="AJ532">
        <f>INDEX([4]Sheet1!U$2:U$36,MATCH($H532,[4]Sheet1!$A$2:$A$36,0))</f>
        <v>0.96</v>
      </c>
      <c r="AK532">
        <f>INDEX([4]Sheet1!V$2:V$36,MATCH($H532,[4]Sheet1!$A$2:$A$36,0))</f>
        <v>2.0833333333333299</v>
      </c>
      <c r="AL532">
        <f>INDEX([4]Sheet1!W$2:W$36,MATCH($H532,[4]Sheet1!$A$2:$A$36,0))</f>
        <v>208.333333333333</v>
      </c>
      <c r="AM532" s="2">
        <f>INDEX([4]Sheet1!N$2:N$36,MATCH($H532,[4]Sheet1!$A$2:$A$36,0))</f>
        <v>600</v>
      </c>
      <c r="AN532" s="2">
        <f>INDEX([4]Sheet1!O$2:O$36,MATCH($H532,[4]Sheet1!$A$2:$A$36,0))</f>
        <v>6000</v>
      </c>
    </row>
    <row r="533" spans="1:40" ht="14.25">
      <c r="A533" s="11">
        <v>4002</v>
      </c>
      <c r="B533" s="78">
        <v>8</v>
      </c>
      <c r="C533" s="78" t="str">
        <f t="shared" si="513"/>
        <v>{10418,25},{24002,29}</v>
      </c>
      <c r="D533" s="78">
        <v>350000</v>
      </c>
      <c r="E533" s="79">
        <v>55</v>
      </c>
      <c r="F533" s="78" t="str">
        <f t="shared" si="514"/>
        <v>{1,852},{2,286},{3,3981},{6,243}</v>
      </c>
      <c r="G533" s="78">
        <f t="shared" si="522"/>
        <v>1</v>
      </c>
      <c r="H533" s="88" t="s">
        <v>404</v>
      </c>
      <c r="I533" s="37">
        <f t="array" ref="I533">INDEX([1]英雄界面!$I$4:$I$41,MATCH(A533,[1]英雄界面!$A$4:$A$41,0))</f>
        <v>65</v>
      </c>
      <c r="J533" s="87">
        <f t="shared" si="525"/>
        <v>4</v>
      </c>
      <c r="K533" s="37">
        <v>10418</v>
      </c>
      <c r="L533" s="37">
        <f t="array" ref="L533">INDEX([2]图纸掉落!$H$4:$H$38,MATCH(H533,[2]图纸掉落!$G$4:$G$38,0))</f>
        <v>24002</v>
      </c>
      <c r="M533" s="37">
        <f t="shared" ref="M533:M534" si="531">M515</f>
        <v>25</v>
      </c>
      <c r="N533" s="37">
        <f t="shared" si="469"/>
        <v>29</v>
      </c>
      <c r="O533" s="47">
        <f>INDEX([1]英雄界面!$J$4:$J$41,MATCH(A533,[1]英雄界面!$A$4:$A$41,0))/2</f>
        <v>1.5</v>
      </c>
      <c r="P533" s="37">
        <f t="shared" si="470"/>
        <v>1</v>
      </c>
      <c r="Q533" s="37">
        <f>INT(INDEX([1]等级属性!B$4:B$203,MATCH($AC533,[1]等级属性!$A$4:$A$203,0))*V533/10000)</f>
        <v>286</v>
      </c>
      <c r="R533" s="37">
        <f>INT(INDEX([1]等级属性!C$4:C$203,MATCH($AC533,[1]等级属性!$A$4:$A$203,0))*W533/10000)</f>
        <v>3981</v>
      </c>
      <c r="S533" s="37">
        <f>INT(INDEX([1]等级属性!D$4:D$203,MATCH($AC533,[1]等级属性!$A$4:$A$203,0))*X533/10000)</f>
        <v>852</v>
      </c>
      <c r="T533" s="37">
        <f>INT(INDEX([1]等级属性!E$4:E$203,MATCH($AC533,[1]等级属性!$A$4:$A$203,0))*Y533/10000)</f>
        <v>243</v>
      </c>
      <c r="U533" s="37"/>
      <c r="V533" s="37">
        <f t="array" ref="V533">INDEX(单位特点规划!D$2:D$37,MATCH($A533,单位特点规划!$A$2:$A$37,0))</f>
        <v>6750</v>
      </c>
      <c r="W533" s="37">
        <f t="array" ref="W533">INDEX(单位特点规划!E$2:E$37,MATCH($A533,单位特点规划!$A$2:$A$37,0))</f>
        <v>93900</v>
      </c>
      <c r="X533" s="37">
        <f t="array" ref="X533">INDEX(单位特点规划!F$2:F$37,MATCH($A533,单位特点规划!$A$2:$A$37,0))</f>
        <v>6700</v>
      </c>
      <c r="Y533" s="37">
        <f t="array" ref="Y533">INDEX(单位特点规划!G$2:G$37,MATCH($A533,单位特点规划!$A$2:$A$37,0))</f>
        <v>8300</v>
      </c>
      <c r="Z533" s="37"/>
      <c r="AA533" s="37">
        <f t="shared" si="529"/>
        <v>0.18181818181818199</v>
      </c>
      <c r="AB533" s="37">
        <f>INT(INDEX([3]进阶属性!$C$2:$C$19,MATCH(B533,[3]进阶属性!$A$2:$A$19,0))/2*AH533)</f>
        <v>2799</v>
      </c>
      <c r="AC533" s="37">
        <f t="shared" si="471"/>
        <v>55</v>
      </c>
      <c r="AD533" s="37">
        <f>INT((INDEX([3]标准单位!$J$2:$J$201,MATCH($AC533,[3]标准单位!$A$2:$A$201,0))*AE533)/(1-AE533))</f>
        <v>0</v>
      </c>
      <c r="AE533" s="37">
        <f t="shared" si="523"/>
        <v>0</v>
      </c>
      <c r="AF533" s="83">
        <f>AG533/AG$11</f>
        <v>1.0429092650292</v>
      </c>
      <c r="AG533" s="37">
        <f t="shared" si="521"/>
        <v>490.92222222222199</v>
      </c>
      <c r="AH533" s="37">
        <f t="array" ref="AH533">INDEX([4]Sheet1!H$2:H$36,MATCH($H533,[4]Sheet1!$A$2:$A$36,0))</f>
        <v>3</v>
      </c>
      <c r="AI533" s="114" t="str">
        <f>INDEX([4]Sheet1!T$2:T$36,MATCH($H533,[4]Sheet1!$A$2:$A$36,0))</f>
        <v>0,0,0,10000,10000,10000,10000,10000,10000,10000,10000</v>
      </c>
      <c r="AJ533">
        <f>INDEX([4]Sheet1!U$2:U$36,MATCH($H533,[4]Sheet1!$A$2:$A$36,0))</f>
        <v>0.96</v>
      </c>
      <c r="AK533">
        <f>INDEX([4]Sheet1!V$2:V$36,MATCH($H533,[4]Sheet1!$A$2:$A$36,0))</f>
        <v>2.0833333333333299</v>
      </c>
      <c r="AL533">
        <f>INDEX([4]Sheet1!W$2:W$36,MATCH($H533,[4]Sheet1!$A$2:$A$36,0))</f>
        <v>208.333333333333</v>
      </c>
      <c r="AM533" s="2">
        <f>INDEX([4]Sheet1!N$2:N$36,MATCH($H533,[4]Sheet1!$A$2:$A$36,0))</f>
        <v>600</v>
      </c>
      <c r="AN533" s="2">
        <f>INDEX([4]Sheet1!O$2:O$36,MATCH($H533,[4]Sheet1!$A$2:$A$36,0))</f>
        <v>6000</v>
      </c>
    </row>
    <row r="534" spans="1:40" ht="14.25">
      <c r="A534" s="11">
        <v>4002</v>
      </c>
      <c r="B534" s="78">
        <v>9</v>
      </c>
      <c r="C534" s="78" t="str">
        <f t="shared" si="513"/>
        <v>{10419,27},{24002,30}</v>
      </c>
      <c r="D534" s="78">
        <v>400000</v>
      </c>
      <c r="E534" s="79">
        <v>60</v>
      </c>
      <c r="F534" s="78" t="str">
        <f t="shared" si="514"/>
        <v>{1,962},{2,323},{3,4497},{6,274}</v>
      </c>
      <c r="G534" s="78">
        <f t="shared" si="522"/>
        <v>1</v>
      </c>
      <c r="H534" s="88" t="s">
        <v>404</v>
      </c>
      <c r="I534" s="37">
        <f t="array" ref="I534">INDEX([1]英雄界面!$I$4:$I$41,MATCH(A534,[1]英雄界面!$A$4:$A$41,0))</f>
        <v>65</v>
      </c>
      <c r="J534" s="87">
        <f t="shared" si="525"/>
        <v>4</v>
      </c>
      <c r="K534" s="37">
        <v>10419</v>
      </c>
      <c r="L534" s="37">
        <f t="array" ref="L534">INDEX([2]图纸掉落!$H$4:$H$38,MATCH(H534,[2]图纸掉落!$G$4:$G$38,0))</f>
        <v>24002</v>
      </c>
      <c r="M534" s="37">
        <f t="shared" si="531"/>
        <v>27</v>
      </c>
      <c r="N534" s="37">
        <f t="shared" si="469"/>
        <v>30</v>
      </c>
      <c r="O534" s="47">
        <f>INDEX([1]英雄界面!$J$4:$J$41,MATCH(A534,[1]英雄界面!$A$4:$A$41,0))/2</f>
        <v>1.5</v>
      </c>
      <c r="P534" s="37">
        <f t="shared" si="470"/>
        <v>1</v>
      </c>
      <c r="Q534" s="37">
        <f>INT(INDEX([1]等级属性!B$4:B$203,MATCH($AC534,[1]等级属性!$A$4:$A$203,0))*V534/10000)</f>
        <v>323</v>
      </c>
      <c r="R534" s="37">
        <f>INT(INDEX([1]等级属性!C$4:C$203,MATCH($AC534,[1]等级属性!$A$4:$A$203,0))*W534/10000)</f>
        <v>4497</v>
      </c>
      <c r="S534" s="37">
        <f>INT(INDEX([1]等级属性!D$4:D$203,MATCH($AC534,[1]等级属性!$A$4:$A$203,0))*X534/10000)</f>
        <v>962</v>
      </c>
      <c r="T534" s="37">
        <f>INT(INDEX([1]等级属性!E$4:E$203,MATCH($AC534,[1]等级属性!$A$4:$A$203,0))*Y534/10000)</f>
        <v>274</v>
      </c>
      <c r="U534" s="37"/>
      <c r="V534" s="37">
        <f t="array" ref="V534">INDEX(单位特点规划!D$2:D$37,MATCH($A534,单位特点规划!$A$2:$A$37,0))</f>
        <v>6750</v>
      </c>
      <c r="W534" s="37">
        <f t="array" ref="W534">INDEX(单位特点规划!E$2:E$37,MATCH($A534,单位特点规划!$A$2:$A$37,0))</f>
        <v>93900</v>
      </c>
      <c r="X534" s="37">
        <f t="array" ref="X534">INDEX(单位特点规划!F$2:F$37,MATCH($A534,单位特点规划!$A$2:$A$37,0))</f>
        <v>6700</v>
      </c>
      <c r="Y534" s="37">
        <f t="array" ref="Y534">INDEX(单位特点规划!G$2:G$37,MATCH($A534,单位特点规划!$A$2:$A$37,0))</f>
        <v>8300</v>
      </c>
      <c r="Z534" s="37"/>
      <c r="AA534" s="37">
        <f t="shared" si="529"/>
        <v>0.18181818181818199</v>
      </c>
      <c r="AB534" s="37">
        <f>INT(INDEX([3]进阶属性!$C$2:$C$19,MATCH(B534,[3]进阶属性!$A$2:$A$19,0))/2*AH534)</f>
        <v>3636</v>
      </c>
      <c r="AC534" s="37">
        <f t="shared" si="471"/>
        <v>60</v>
      </c>
      <c r="AD534" s="37">
        <f>INT((INDEX([3]标准单位!$J$2:$J$201,MATCH($AC534,[3]标准单位!$A$2:$A$201,0))*AE534)/(1-AE534))</f>
        <v>0</v>
      </c>
      <c r="AE534" s="37">
        <f t="shared" si="523"/>
        <v>0</v>
      </c>
      <c r="AF534" s="83">
        <f>AG534/AG$12</f>
        <v>1.0424758476814699</v>
      </c>
      <c r="AG534" s="37">
        <f t="shared" si="521"/>
        <v>554.43333333333305</v>
      </c>
      <c r="AH534" s="37">
        <f t="array" ref="AH534">INDEX([4]Sheet1!H$2:H$36,MATCH($H534,[4]Sheet1!$A$2:$A$36,0))</f>
        <v>3</v>
      </c>
      <c r="AI534" s="114" t="str">
        <f>INDEX([4]Sheet1!T$2:T$36,MATCH($H534,[4]Sheet1!$A$2:$A$36,0))</f>
        <v>0,0,0,10000,10000,10000,10000,10000,10000,10000,10000</v>
      </c>
      <c r="AJ534">
        <f>INDEX([4]Sheet1!U$2:U$36,MATCH($H534,[4]Sheet1!$A$2:$A$36,0))</f>
        <v>0.96</v>
      </c>
      <c r="AK534">
        <f>INDEX([4]Sheet1!V$2:V$36,MATCH($H534,[4]Sheet1!$A$2:$A$36,0))</f>
        <v>2.0833333333333299</v>
      </c>
      <c r="AL534">
        <f>INDEX([4]Sheet1!W$2:W$36,MATCH($H534,[4]Sheet1!$A$2:$A$36,0))</f>
        <v>208.333333333333</v>
      </c>
      <c r="AM534" s="2">
        <f>INDEX([4]Sheet1!N$2:N$36,MATCH($H534,[4]Sheet1!$A$2:$A$36,0))</f>
        <v>600</v>
      </c>
      <c r="AN534" s="2">
        <f>INDEX([4]Sheet1!O$2:O$36,MATCH($H534,[4]Sheet1!$A$2:$A$36,0))</f>
        <v>6000</v>
      </c>
    </row>
    <row r="535" spans="1:40" ht="14.25">
      <c r="A535" s="11">
        <v>4002</v>
      </c>
      <c r="B535" s="78">
        <v>10</v>
      </c>
      <c r="C535" s="78" t="str">
        <f t="shared" si="513"/>
        <v>{10420,30},{24002,45}</v>
      </c>
      <c r="D535" s="78">
        <v>450000</v>
      </c>
      <c r="E535" s="79">
        <v>65</v>
      </c>
      <c r="F535" s="78" t="str">
        <f t="shared" si="514"/>
        <v>{1,1105},{2,371},{3,5164},{6,316}</v>
      </c>
      <c r="G535" s="78">
        <f t="shared" ref="G535:G544" si="532">1</f>
        <v>1</v>
      </c>
      <c r="H535" s="88" t="s">
        <v>404</v>
      </c>
      <c r="I535" s="37">
        <f t="array" ref="I535">INDEX([1]英雄界面!$I$4:$I$41,MATCH(A535,[1]英雄界面!$A$4:$A$41,0))</f>
        <v>65</v>
      </c>
      <c r="J535" s="87">
        <f t="shared" si="525"/>
        <v>4</v>
      </c>
      <c r="K535" s="37">
        <v>10420</v>
      </c>
      <c r="L535" s="37">
        <f t="array" ref="L535">INDEX([2]图纸掉落!$H$4:$H$38,MATCH(H535,[2]图纸掉落!$G$4:$G$38,0))</f>
        <v>24002</v>
      </c>
      <c r="M535" s="37">
        <f t="shared" ref="M535" si="533">M517</f>
        <v>30</v>
      </c>
      <c r="N535" s="37">
        <f t="shared" ref="N535:N598" si="534">N517</f>
        <v>45</v>
      </c>
      <c r="O535" s="47">
        <f>INDEX([1]英雄界面!$J$4:$J$41,MATCH(A535,[1]英雄界面!$A$4:$A$41,0))/2</f>
        <v>1.5</v>
      </c>
      <c r="P535" s="37">
        <f t="shared" ref="P535:P598" si="535">P517</f>
        <v>1</v>
      </c>
      <c r="Q535" s="37">
        <f>INT(INDEX([1]等级属性!B$4:B$203,MATCH($AC535,[1]等级属性!$A$4:$A$203,0))*V535/10000)</f>
        <v>371</v>
      </c>
      <c r="R535" s="37">
        <f>INT(INDEX([1]等级属性!C$4:C$203,MATCH($AC535,[1]等级属性!$A$4:$A$203,0))*W535/10000)</f>
        <v>5164</v>
      </c>
      <c r="S535" s="37">
        <f>INT(INDEX([1]等级属性!D$4:D$203,MATCH($AC535,[1]等级属性!$A$4:$A$203,0))*X535/10000)</f>
        <v>1105</v>
      </c>
      <c r="T535" s="37">
        <f>INT(INDEX([1]等级属性!E$4:E$203,MATCH($AC535,[1]等级属性!$A$4:$A$203,0))*Y535/10000)</f>
        <v>316</v>
      </c>
      <c r="U535" s="37"/>
      <c r="V535" s="37">
        <f t="array" ref="V535">INDEX(单位特点规划!D$2:D$37,MATCH($A535,单位特点规划!$A$2:$A$37,0))</f>
        <v>6750</v>
      </c>
      <c r="W535" s="37">
        <f t="array" ref="W535">INDEX(单位特点规划!E$2:E$37,MATCH($A535,单位特点规划!$A$2:$A$37,0))</f>
        <v>93900</v>
      </c>
      <c r="X535" s="37">
        <f t="array" ref="X535">INDEX(单位特点规划!F$2:F$37,MATCH($A535,单位特点规划!$A$2:$A$37,0))</f>
        <v>6700</v>
      </c>
      <c r="Y535" s="37">
        <f t="array" ref="Y535">INDEX(单位特点规划!G$2:G$37,MATCH($A535,单位特点规划!$A$2:$A$37,0))</f>
        <v>8300</v>
      </c>
      <c r="Z535" s="37"/>
      <c r="AA535" s="37">
        <f t="shared" si="529"/>
        <v>0.18181818181818199</v>
      </c>
      <c r="AB535" s="37">
        <f>INT(INDEX([3]进阶属性!$C$2:$C$19,MATCH(B535,[3]进阶属性!$A$2:$A$19,0))/2*AH535)</f>
        <v>4725</v>
      </c>
      <c r="AC535" s="37">
        <f t="shared" ref="AC535:AC598" si="536">AC517</f>
        <v>65</v>
      </c>
      <c r="AD535" s="37">
        <f>INT((INDEX([3]标准单位!$J$2:$J$201,MATCH($AC535,[3]标准单位!$A$2:$A$201,0))*AE535)/(1-AE535))</f>
        <v>0</v>
      </c>
      <c r="AE535" s="37">
        <f t="shared" ref="AE535:AE544" si="537">0</f>
        <v>0</v>
      </c>
      <c r="AF535" s="83">
        <f>AG535/AG$13</f>
        <v>1.0427130519755601</v>
      </c>
      <c r="AG535" s="37">
        <f t="shared" si="521"/>
        <v>636.84444444444398</v>
      </c>
      <c r="AH535" s="37">
        <f t="array" ref="AH535">INDEX([4]Sheet1!H$2:H$36,MATCH($H535,[4]Sheet1!$A$2:$A$36,0))</f>
        <v>3</v>
      </c>
      <c r="AI535" s="114" t="str">
        <f>INDEX([4]Sheet1!T$2:T$36,MATCH($H535,[4]Sheet1!$A$2:$A$36,0))</f>
        <v>0,0,0,10000,10000,10000,10000,10000,10000,10000,10000</v>
      </c>
      <c r="AJ535">
        <f>INDEX([4]Sheet1!U$2:U$36,MATCH($H535,[4]Sheet1!$A$2:$A$36,0))</f>
        <v>0.96</v>
      </c>
      <c r="AK535">
        <f>INDEX([4]Sheet1!V$2:V$36,MATCH($H535,[4]Sheet1!$A$2:$A$36,0))</f>
        <v>2.0833333333333299</v>
      </c>
      <c r="AL535">
        <f>INDEX([4]Sheet1!W$2:W$36,MATCH($H535,[4]Sheet1!$A$2:$A$36,0))</f>
        <v>208.333333333333</v>
      </c>
      <c r="AM535" s="2">
        <f>INDEX([4]Sheet1!N$2:N$36,MATCH($H535,[4]Sheet1!$A$2:$A$36,0))</f>
        <v>600</v>
      </c>
      <c r="AN535" s="2">
        <f>INDEX([4]Sheet1!O$2:O$36,MATCH($H535,[4]Sheet1!$A$2:$A$36,0))</f>
        <v>6000</v>
      </c>
    </row>
    <row r="536" spans="1:40" ht="14.25">
      <c r="A536" s="11">
        <v>4002</v>
      </c>
      <c r="B536" s="78">
        <v>11</v>
      </c>
      <c r="C536" s="78" t="str">
        <f t="shared" si="513"/>
        <v>{10421,32},{24002,61}</v>
      </c>
      <c r="D536" s="78">
        <v>500000</v>
      </c>
      <c r="E536" s="79">
        <v>70</v>
      </c>
      <c r="F536" s="78" t="str">
        <f t="shared" si="514"/>
        <v>{1,1250},{2,419},{3,5840},{6,357}</v>
      </c>
      <c r="G536" s="78">
        <f t="shared" si="532"/>
        <v>1</v>
      </c>
      <c r="H536" s="88" t="s">
        <v>404</v>
      </c>
      <c r="I536" s="37">
        <f t="array" ref="I536">INDEX([1]英雄界面!$I$4:$I$41,MATCH(A536,[1]英雄界面!$A$4:$A$41,0))</f>
        <v>65</v>
      </c>
      <c r="J536" s="87">
        <f t="shared" si="525"/>
        <v>4</v>
      </c>
      <c r="K536" s="37">
        <v>10421</v>
      </c>
      <c r="L536" s="37">
        <f t="array" ref="L536">INDEX([2]图纸掉落!$H$4:$H$38,MATCH(H536,[2]图纸掉落!$G$4:$G$38,0))</f>
        <v>24002</v>
      </c>
      <c r="M536" s="37">
        <f t="shared" ref="M536:M555" si="538">M518</f>
        <v>32</v>
      </c>
      <c r="N536" s="37">
        <f t="shared" si="534"/>
        <v>61</v>
      </c>
      <c r="O536" s="47">
        <f>INDEX([1]英雄界面!$J$4:$J$41,MATCH(A536,[1]英雄界面!$A$4:$A$41,0))/2</f>
        <v>1.5</v>
      </c>
      <c r="P536" s="37">
        <f t="shared" si="535"/>
        <v>1</v>
      </c>
      <c r="Q536" s="37">
        <f>INT(INDEX([1]等级属性!B$4:B$203,MATCH($AC536,[1]等级属性!$A$4:$A$203,0))*V536/10000)</f>
        <v>419</v>
      </c>
      <c r="R536" s="37">
        <f>INT(INDEX([1]等级属性!C$4:C$203,MATCH($AC536,[1]等级属性!$A$4:$A$203,0))*W536/10000)</f>
        <v>5840</v>
      </c>
      <c r="S536" s="37">
        <f>INT(INDEX([1]等级属性!D$4:D$203,MATCH($AC536,[1]等级属性!$A$4:$A$203,0))*X536/10000)</f>
        <v>1250</v>
      </c>
      <c r="T536" s="37">
        <f>INT(INDEX([1]等级属性!E$4:E$203,MATCH($AC536,[1]等级属性!$A$4:$A$203,0))*Y536/10000)</f>
        <v>357</v>
      </c>
      <c r="U536" s="37"/>
      <c r="V536" s="37">
        <f t="array" ref="V536">INDEX(单位特点规划!D$2:D$37,MATCH($A536,单位特点规划!$A$2:$A$37,0))</f>
        <v>6750</v>
      </c>
      <c r="W536" s="37">
        <f t="array" ref="W536">INDEX(单位特点规划!E$2:E$37,MATCH($A536,单位特点规划!$A$2:$A$37,0))</f>
        <v>93900</v>
      </c>
      <c r="X536" s="37">
        <f t="array" ref="X536">INDEX(单位特点规划!F$2:F$37,MATCH($A536,单位特点规划!$A$2:$A$37,0))</f>
        <v>6700</v>
      </c>
      <c r="Y536" s="37">
        <f t="array" ref="Y536">INDEX(单位特点规划!G$2:G$37,MATCH($A536,单位特点规划!$A$2:$A$37,0))</f>
        <v>8300</v>
      </c>
      <c r="Z536" s="37"/>
      <c r="AA536" s="37">
        <f t="shared" si="529"/>
        <v>0.18181818181818199</v>
      </c>
      <c r="AB536" s="37">
        <f>INT(INDEX([3]进阶属性!$C$2:$C$19,MATCH(B536,[3]进阶属性!$A$2:$A$19,0))/2*AH536)</f>
        <v>6142</v>
      </c>
      <c r="AC536" s="37">
        <f t="shared" si="536"/>
        <v>70</v>
      </c>
      <c r="AD536" s="37">
        <f>INT((INDEX([3]标准单位!$J$2:$J$201,MATCH($AC536,[3]标准单位!$A$2:$A$201,0))*AE536)/(1-AE536))</f>
        <v>0</v>
      </c>
      <c r="AE536" s="37">
        <f t="shared" si="537"/>
        <v>0</v>
      </c>
      <c r="AF536" s="83">
        <f>AG536/AG$14</f>
        <v>1.04225611045234</v>
      </c>
      <c r="AG536" s="37">
        <f t="shared" si="521"/>
        <v>719.91111111111104</v>
      </c>
      <c r="AH536" s="37">
        <f t="array" ref="AH536">INDEX([4]Sheet1!H$2:H$36,MATCH($H536,[4]Sheet1!$A$2:$A$36,0))</f>
        <v>3</v>
      </c>
      <c r="AI536" s="114" t="str">
        <f>INDEX([4]Sheet1!T$2:T$36,MATCH($H536,[4]Sheet1!$A$2:$A$36,0))</f>
        <v>0,0,0,10000,10000,10000,10000,10000,10000,10000,10000</v>
      </c>
      <c r="AJ536">
        <f>INDEX([4]Sheet1!U$2:U$36,MATCH($H536,[4]Sheet1!$A$2:$A$36,0))</f>
        <v>0.96</v>
      </c>
      <c r="AK536">
        <f>INDEX([4]Sheet1!V$2:V$36,MATCH($H536,[4]Sheet1!$A$2:$A$36,0))</f>
        <v>2.0833333333333299</v>
      </c>
      <c r="AL536">
        <f>INDEX([4]Sheet1!W$2:W$36,MATCH($H536,[4]Sheet1!$A$2:$A$36,0))</f>
        <v>208.333333333333</v>
      </c>
      <c r="AM536" s="2">
        <f>INDEX([4]Sheet1!N$2:N$36,MATCH($H536,[4]Sheet1!$A$2:$A$36,0))</f>
        <v>600</v>
      </c>
      <c r="AN536" s="2">
        <f>INDEX([4]Sheet1!O$2:O$36,MATCH($H536,[4]Sheet1!$A$2:$A$36,0))</f>
        <v>6000</v>
      </c>
    </row>
    <row r="537" spans="1:40" ht="14.25">
      <c r="A537" s="11">
        <v>4002</v>
      </c>
      <c r="B537" s="78">
        <v>12</v>
      </c>
      <c r="C537" s="78" t="str">
        <f t="shared" si="513"/>
        <v>{10422,35},{24002,66}</v>
      </c>
      <c r="D537" s="78">
        <v>550000</v>
      </c>
      <c r="E537" s="79">
        <v>75</v>
      </c>
      <c r="F537" s="78" t="str">
        <f t="shared" si="514"/>
        <v>{1,1437},{2,482},{3,6713},{6,410}</v>
      </c>
      <c r="G537" s="78">
        <f t="shared" si="532"/>
        <v>1</v>
      </c>
      <c r="H537" s="88" t="s">
        <v>404</v>
      </c>
      <c r="I537" s="37">
        <f t="array" ref="I537">INDEX([1]英雄界面!$I$4:$I$41,MATCH(A537,[1]英雄界面!$A$4:$A$41,0))</f>
        <v>65</v>
      </c>
      <c r="J537" s="87">
        <f t="shared" si="525"/>
        <v>4</v>
      </c>
      <c r="K537" s="37">
        <v>10422</v>
      </c>
      <c r="L537" s="37">
        <f t="array" ref="L537">INDEX([2]图纸掉落!$H$4:$H$38,MATCH(H537,[2]图纸掉落!$G$4:$G$38,0))</f>
        <v>24002</v>
      </c>
      <c r="M537" s="37">
        <f t="shared" si="538"/>
        <v>35</v>
      </c>
      <c r="N537" s="37">
        <f t="shared" si="534"/>
        <v>66</v>
      </c>
      <c r="O537" s="47">
        <f>INDEX([1]英雄界面!$J$4:$J$41,MATCH(A537,[1]英雄界面!$A$4:$A$41,0))/2</f>
        <v>1.5</v>
      </c>
      <c r="P537" s="37">
        <f t="shared" si="535"/>
        <v>1</v>
      </c>
      <c r="Q537" s="37">
        <f>INT(INDEX([1]等级属性!B$4:B$203,MATCH($AC537,[1]等级属性!$A$4:$A$203,0))*V537/10000)</f>
        <v>482</v>
      </c>
      <c r="R537" s="37">
        <f>INT(INDEX([1]等级属性!C$4:C$203,MATCH($AC537,[1]等级属性!$A$4:$A$203,0))*W537/10000)</f>
        <v>6713</v>
      </c>
      <c r="S537" s="37">
        <f>INT(INDEX([1]等级属性!D$4:D$203,MATCH($AC537,[1]等级属性!$A$4:$A$203,0))*X537/10000)</f>
        <v>1437</v>
      </c>
      <c r="T537" s="37">
        <f>INT(INDEX([1]等级属性!E$4:E$203,MATCH($AC537,[1]等级属性!$A$4:$A$203,0))*Y537/10000)</f>
        <v>410</v>
      </c>
      <c r="U537" s="37"/>
      <c r="V537" s="37">
        <f t="array" ref="V537">INDEX(单位特点规划!D$2:D$37,MATCH($A537,单位特点规划!$A$2:$A$37,0))</f>
        <v>6750</v>
      </c>
      <c r="W537" s="37">
        <f t="array" ref="W537">INDEX(单位特点规划!E$2:E$37,MATCH($A537,单位特点规划!$A$2:$A$37,0))</f>
        <v>93900</v>
      </c>
      <c r="X537" s="37">
        <f t="array" ref="X537">INDEX(单位特点规划!F$2:F$37,MATCH($A537,单位特点规划!$A$2:$A$37,0))</f>
        <v>6700</v>
      </c>
      <c r="Y537" s="37">
        <f t="array" ref="Y537">INDEX(单位特点规划!G$2:G$37,MATCH($A537,单位特点规划!$A$2:$A$37,0))</f>
        <v>8300</v>
      </c>
      <c r="Z537" s="37"/>
      <c r="AA537" s="37">
        <f t="shared" ref="AA537" si="539">1/5.5</f>
        <v>0.18181818181818199</v>
      </c>
      <c r="AB537" s="37">
        <f>INT(INDEX([3]进阶属性!$C$2:$C$19,MATCH(B537,[3]进阶属性!$A$2:$A$19,0))/2*AH537)</f>
        <v>7983</v>
      </c>
      <c r="AC537" s="37">
        <f t="shared" si="536"/>
        <v>75</v>
      </c>
      <c r="AD537" s="37">
        <f>INT((INDEX([3]标准单位!$J$2:$J$201,MATCH($AC537,[3]标准单位!$A$2:$A$201,0))*AE537)/(1-AE537))</f>
        <v>0</v>
      </c>
      <c r="AE537" s="37">
        <f t="shared" si="537"/>
        <v>0</v>
      </c>
      <c r="AF537" s="83">
        <f>AG537/AG$15</f>
        <v>1.0426589086837399</v>
      </c>
      <c r="AG537" s="37">
        <f t="shared" si="521"/>
        <v>827.72222222222194</v>
      </c>
      <c r="AH537" s="37">
        <f t="array" ref="AH537">INDEX([4]Sheet1!H$2:H$36,MATCH($H537,[4]Sheet1!$A$2:$A$36,0))</f>
        <v>3</v>
      </c>
      <c r="AI537" s="114" t="str">
        <f>INDEX([4]Sheet1!T$2:T$36,MATCH($H537,[4]Sheet1!$A$2:$A$36,0))</f>
        <v>0,0,0,10000,10000,10000,10000,10000,10000,10000,10000</v>
      </c>
      <c r="AJ537">
        <f>INDEX([4]Sheet1!U$2:U$36,MATCH($H537,[4]Sheet1!$A$2:$A$36,0))</f>
        <v>0.96</v>
      </c>
      <c r="AK537">
        <f>INDEX([4]Sheet1!V$2:V$36,MATCH($H537,[4]Sheet1!$A$2:$A$36,0))</f>
        <v>2.0833333333333299</v>
      </c>
      <c r="AL537">
        <f>INDEX([4]Sheet1!W$2:W$36,MATCH($H537,[4]Sheet1!$A$2:$A$36,0))</f>
        <v>208.333333333333</v>
      </c>
      <c r="AM537" s="2">
        <f>INDEX([4]Sheet1!N$2:N$36,MATCH($H537,[4]Sheet1!$A$2:$A$36,0))</f>
        <v>600</v>
      </c>
      <c r="AN537" s="2">
        <f>INDEX([4]Sheet1!O$2:O$36,MATCH($H537,[4]Sheet1!$A$2:$A$36,0))</f>
        <v>6000</v>
      </c>
    </row>
    <row r="538" spans="1:40" ht="14.25">
      <c r="A538" s="11">
        <v>4002</v>
      </c>
      <c r="B538" s="78">
        <v>13</v>
      </c>
      <c r="C538" s="78" t="str">
        <f t="shared" si="513"/>
        <v>{10423,37},{24002,70}</v>
      </c>
      <c r="D538" s="78">
        <v>600000</v>
      </c>
      <c r="E538" s="79">
        <v>80</v>
      </c>
      <c r="F538" s="78" t="str">
        <f t="shared" si="514"/>
        <v>{1,1624},{2,545},{3,7587},{6,464}</v>
      </c>
      <c r="G538" s="78">
        <f t="shared" si="532"/>
        <v>1</v>
      </c>
      <c r="H538" s="88" t="s">
        <v>404</v>
      </c>
      <c r="I538" s="37">
        <f t="array" ref="I538">INDEX([1]英雄界面!$I$4:$I$41,MATCH(A538,[1]英雄界面!$A$4:$A$41,0))</f>
        <v>65</v>
      </c>
      <c r="J538" s="87">
        <f t="shared" ref="J538:J547" si="540">4</f>
        <v>4</v>
      </c>
      <c r="K538" s="37">
        <v>10423</v>
      </c>
      <c r="L538" s="37">
        <f t="array" ref="L538">INDEX([2]图纸掉落!$H$4:$H$38,MATCH(H538,[2]图纸掉落!$G$4:$G$38,0))</f>
        <v>24002</v>
      </c>
      <c r="M538" s="37">
        <f t="shared" si="538"/>
        <v>37</v>
      </c>
      <c r="N538" s="37">
        <f t="shared" si="534"/>
        <v>70</v>
      </c>
      <c r="O538" s="47">
        <f>INDEX([1]英雄界面!$J$4:$J$41,MATCH(A538,[1]英雄界面!$A$4:$A$41,0))/2</f>
        <v>1.5</v>
      </c>
      <c r="P538" s="37">
        <f t="shared" si="535"/>
        <v>1</v>
      </c>
      <c r="Q538" s="37">
        <f>INT(INDEX([1]等级属性!B$4:B$203,MATCH($AC538,[1]等级属性!$A$4:$A$203,0))*V538/10000)</f>
        <v>545</v>
      </c>
      <c r="R538" s="37">
        <f>INT(INDEX([1]等级属性!C$4:C$203,MATCH($AC538,[1]等级属性!$A$4:$A$203,0))*W538/10000)</f>
        <v>7587</v>
      </c>
      <c r="S538" s="37">
        <f>INT(INDEX([1]等级属性!D$4:D$203,MATCH($AC538,[1]等级属性!$A$4:$A$203,0))*X538/10000)</f>
        <v>1624</v>
      </c>
      <c r="T538" s="37">
        <f>INT(INDEX([1]等级属性!E$4:E$203,MATCH($AC538,[1]等级属性!$A$4:$A$203,0))*Y538/10000)</f>
        <v>464</v>
      </c>
      <c r="U538" s="37"/>
      <c r="V538" s="37">
        <f t="array" ref="V538">INDEX(单位特点规划!D$2:D$37,MATCH($A538,单位特点规划!$A$2:$A$37,0))</f>
        <v>6750</v>
      </c>
      <c r="W538" s="37">
        <f t="array" ref="W538">INDEX(单位特点规划!E$2:E$37,MATCH($A538,单位特点规划!$A$2:$A$37,0))</f>
        <v>93900</v>
      </c>
      <c r="X538" s="37">
        <f t="array" ref="X538">INDEX(单位特点规划!F$2:F$37,MATCH($A538,单位特点规划!$A$2:$A$37,0))</f>
        <v>6700</v>
      </c>
      <c r="Y538" s="37">
        <f t="array" ref="Y538">INDEX(单位特点规划!G$2:G$37,MATCH($A538,单位特点规划!$A$2:$A$37,0))</f>
        <v>8300</v>
      </c>
      <c r="Z538" s="37"/>
      <c r="AA538" s="37">
        <f t="shared" ref="AA538:AA543" si="541">1/5.5</f>
        <v>0.18181818181818199</v>
      </c>
      <c r="AB538" s="37">
        <f>INT(INDEX([3]进阶属性!$C$2:$C$19,MATCH(B538,[3]进阶属性!$A$2:$A$19,0))/2*AH538)</f>
        <v>10377</v>
      </c>
      <c r="AC538" s="37">
        <f t="shared" si="536"/>
        <v>80</v>
      </c>
      <c r="AD538" s="37">
        <f>INT((INDEX([3]标准单位!$J$2:$J$201,MATCH($AC538,[3]标准单位!$A$2:$A$201,0))*AE538)/(1-AE538))</f>
        <v>0</v>
      </c>
      <c r="AE538" s="37">
        <f t="shared" si="537"/>
        <v>0</v>
      </c>
      <c r="AF538" s="83">
        <f>AG538/AG$16</f>
        <v>1.04261825925769</v>
      </c>
      <c r="AG538" s="37">
        <f t="shared" si="521"/>
        <v>935.65555555555602</v>
      </c>
      <c r="AH538" s="37">
        <f t="array" ref="AH538">INDEX([4]Sheet1!H$2:H$36,MATCH($H538,[4]Sheet1!$A$2:$A$36,0))</f>
        <v>3</v>
      </c>
      <c r="AI538" s="114" t="str">
        <f>INDEX([4]Sheet1!T$2:T$36,MATCH($H538,[4]Sheet1!$A$2:$A$36,0))</f>
        <v>0,0,0,10000,10000,10000,10000,10000,10000,10000,10000</v>
      </c>
      <c r="AJ538">
        <f>INDEX([4]Sheet1!U$2:U$36,MATCH($H538,[4]Sheet1!$A$2:$A$36,0))</f>
        <v>0.96</v>
      </c>
      <c r="AK538">
        <f>INDEX([4]Sheet1!V$2:V$36,MATCH($H538,[4]Sheet1!$A$2:$A$36,0))</f>
        <v>2.0833333333333299</v>
      </c>
      <c r="AL538">
        <f>INDEX([4]Sheet1!W$2:W$36,MATCH($H538,[4]Sheet1!$A$2:$A$36,0))</f>
        <v>208.333333333333</v>
      </c>
      <c r="AM538" s="2">
        <f>INDEX([4]Sheet1!N$2:N$36,MATCH($H538,[4]Sheet1!$A$2:$A$36,0))</f>
        <v>600</v>
      </c>
      <c r="AN538" s="2">
        <f>INDEX([4]Sheet1!O$2:O$36,MATCH($H538,[4]Sheet1!$A$2:$A$36,0))</f>
        <v>6000</v>
      </c>
    </row>
    <row r="539" spans="1:40" ht="14.25">
      <c r="A539" s="11">
        <v>4002</v>
      </c>
      <c r="B539" s="78">
        <v>14</v>
      </c>
      <c r="C539" s="78" t="str">
        <f t="shared" si="513"/>
        <v>{10424,40},{24002,91}</v>
      </c>
      <c r="D539" s="78">
        <v>650000</v>
      </c>
      <c r="E539" s="79">
        <v>85</v>
      </c>
      <c r="F539" s="78" t="str">
        <f t="shared" si="514"/>
        <v>{1,1867},{2,627},{3,8723},{6,533}</v>
      </c>
      <c r="G539" s="78">
        <f t="shared" si="532"/>
        <v>1</v>
      </c>
      <c r="H539" s="88" t="s">
        <v>404</v>
      </c>
      <c r="I539" s="37">
        <f t="array" ref="I539">INDEX([1]英雄界面!$I$4:$I$41,MATCH(A539,[1]英雄界面!$A$4:$A$41,0))</f>
        <v>65</v>
      </c>
      <c r="J539" s="87">
        <f t="shared" si="540"/>
        <v>4</v>
      </c>
      <c r="K539" s="37">
        <v>10424</v>
      </c>
      <c r="L539" s="37">
        <f t="array" ref="L539">INDEX([2]图纸掉落!$H$4:$H$38,MATCH(H539,[2]图纸掉落!$G$4:$G$38,0))</f>
        <v>24002</v>
      </c>
      <c r="M539" s="37">
        <f t="shared" si="538"/>
        <v>40</v>
      </c>
      <c r="N539" s="37">
        <f t="shared" si="534"/>
        <v>91</v>
      </c>
      <c r="O539" s="47">
        <f>INDEX([1]英雄界面!$J$4:$J$41,MATCH(A539,[1]英雄界面!$A$4:$A$41,0))/2</f>
        <v>1.5</v>
      </c>
      <c r="P539" s="37">
        <f t="shared" si="535"/>
        <v>1</v>
      </c>
      <c r="Q539" s="37">
        <f>INT(INDEX([1]等级属性!B$4:B$203,MATCH($AC539,[1]等级属性!$A$4:$A$203,0))*V539/10000)</f>
        <v>627</v>
      </c>
      <c r="R539" s="37">
        <f>INT(INDEX([1]等级属性!C$4:C$203,MATCH($AC539,[1]等级属性!$A$4:$A$203,0))*W539/10000)</f>
        <v>8723</v>
      </c>
      <c r="S539" s="37">
        <f>INT(INDEX([1]等级属性!D$4:D$203,MATCH($AC539,[1]等级属性!$A$4:$A$203,0))*X539/10000)</f>
        <v>1867</v>
      </c>
      <c r="T539" s="37">
        <f>INT(INDEX([1]等级属性!E$4:E$203,MATCH($AC539,[1]等级属性!$A$4:$A$203,0))*Y539/10000)</f>
        <v>533</v>
      </c>
      <c r="U539" s="37"/>
      <c r="V539" s="37">
        <f t="array" ref="V539">INDEX(单位特点规划!D$2:D$37,MATCH($A539,单位特点规划!$A$2:$A$37,0))</f>
        <v>6750</v>
      </c>
      <c r="W539" s="37">
        <f t="array" ref="W539">INDEX(单位特点规划!E$2:E$37,MATCH($A539,单位特点规划!$A$2:$A$37,0))</f>
        <v>93900</v>
      </c>
      <c r="X539" s="37">
        <f t="array" ref="X539">INDEX(单位特点规划!F$2:F$37,MATCH($A539,单位特点规划!$A$2:$A$37,0))</f>
        <v>6700</v>
      </c>
      <c r="Y539" s="37">
        <f t="array" ref="Y539">INDEX(单位特点规划!G$2:G$37,MATCH($A539,单位特点规划!$A$2:$A$37,0))</f>
        <v>8300</v>
      </c>
      <c r="Z539" s="37"/>
      <c r="AA539" s="37">
        <f t="shared" si="541"/>
        <v>0.18181818181818199</v>
      </c>
      <c r="AB539" s="37">
        <f>INT(INDEX([3]进阶属性!$C$2:$C$19,MATCH(B539,[3]进阶属性!$A$2:$A$19,0))/2*AH539)</f>
        <v>13486</v>
      </c>
      <c r="AC539" s="37">
        <f t="shared" si="536"/>
        <v>85</v>
      </c>
      <c r="AD539" s="37">
        <f>INT((INDEX([3]标准单位!$J$2:$J$201,MATCH($AC539,[3]标准单位!$A$2:$A$201,0))*AE539)/(1-AE539))</f>
        <v>0</v>
      </c>
      <c r="AE539" s="37">
        <f t="shared" si="537"/>
        <v>0</v>
      </c>
      <c r="AF539" s="83">
        <f>AG539/AG$17</f>
        <v>1.0429260291845901</v>
      </c>
      <c r="AG539" s="37">
        <f t="shared" si="521"/>
        <v>1075.9222222222199</v>
      </c>
      <c r="AH539" s="37">
        <f t="array" ref="AH539">INDEX([4]Sheet1!H$2:H$36,MATCH($H539,[4]Sheet1!$A$2:$A$36,0))</f>
        <v>3</v>
      </c>
      <c r="AI539" s="114" t="str">
        <f>INDEX([4]Sheet1!T$2:T$36,MATCH($H539,[4]Sheet1!$A$2:$A$36,0))</f>
        <v>0,0,0,10000,10000,10000,10000,10000,10000,10000,10000</v>
      </c>
      <c r="AJ539">
        <f>INDEX([4]Sheet1!U$2:U$36,MATCH($H539,[4]Sheet1!$A$2:$A$36,0))</f>
        <v>0.96</v>
      </c>
      <c r="AK539">
        <f>INDEX([4]Sheet1!V$2:V$36,MATCH($H539,[4]Sheet1!$A$2:$A$36,0))</f>
        <v>2.0833333333333299</v>
      </c>
      <c r="AL539">
        <f>INDEX([4]Sheet1!W$2:W$36,MATCH($H539,[4]Sheet1!$A$2:$A$36,0))</f>
        <v>208.333333333333</v>
      </c>
      <c r="AM539" s="2">
        <f>INDEX([4]Sheet1!N$2:N$36,MATCH($H539,[4]Sheet1!$A$2:$A$36,0))</f>
        <v>600</v>
      </c>
      <c r="AN539" s="2">
        <f>INDEX([4]Sheet1!O$2:O$36,MATCH($H539,[4]Sheet1!$A$2:$A$36,0))</f>
        <v>6000</v>
      </c>
    </row>
    <row r="540" spans="1:40" ht="14.25">
      <c r="A540" s="11">
        <v>4002</v>
      </c>
      <c r="B540" s="78">
        <v>15</v>
      </c>
      <c r="C540" s="78" t="str">
        <f t="shared" si="513"/>
        <v>{10425,42},{24002,95}</v>
      </c>
      <c r="D540" s="78">
        <v>700000</v>
      </c>
      <c r="E540" s="79">
        <v>90</v>
      </c>
      <c r="F540" s="78" t="str">
        <f t="shared" si="514"/>
        <v>{1,2110},{2,708},{3,9859},{6,605}</v>
      </c>
      <c r="G540" s="78">
        <f t="shared" si="532"/>
        <v>1</v>
      </c>
      <c r="H540" s="88" t="s">
        <v>404</v>
      </c>
      <c r="I540" s="37">
        <f t="array" ref="I540">INDEX([1]英雄界面!$I$4:$I$41,MATCH(A540,[1]英雄界面!$A$4:$A$41,0))</f>
        <v>65</v>
      </c>
      <c r="J540" s="87">
        <f t="shared" si="540"/>
        <v>4</v>
      </c>
      <c r="K540" s="37">
        <v>10425</v>
      </c>
      <c r="L540" s="37">
        <f t="array" ref="L540">INDEX([2]图纸掉落!$H$4:$H$38,MATCH(H540,[2]图纸掉落!$G$4:$G$38,0))</f>
        <v>24002</v>
      </c>
      <c r="M540" s="37">
        <f t="shared" si="538"/>
        <v>42</v>
      </c>
      <c r="N540" s="37">
        <f t="shared" si="534"/>
        <v>95</v>
      </c>
      <c r="O540" s="47">
        <f>INDEX([1]英雄界面!$J$4:$J$41,MATCH(A540,[1]英雄界面!$A$4:$A$41,0))/2</f>
        <v>1.5</v>
      </c>
      <c r="P540" s="37">
        <f t="shared" si="535"/>
        <v>1</v>
      </c>
      <c r="Q540" s="37">
        <f>INT(INDEX([1]等级属性!B$4:B$203,MATCH($AC540,[1]等级属性!$A$4:$A$203,0))*V540/10000)</f>
        <v>708</v>
      </c>
      <c r="R540" s="37">
        <f>INT(INDEX([1]等级属性!C$4:C$203,MATCH($AC540,[1]等级属性!$A$4:$A$203,0))*W540/10000)</f>
        <v>9859</v>
      </c>
      <c r="S540" s="37">
        <f>INT(INDEX([1]等级属性!D$4:D$203,MATCH($AC540,[1]等级属性!$A$4:$A$203,0))*X540/10000)</f>
        <v>2110</v>
      </c>
      <c r="T540" s="37">
        <f>INT(INDEX([1]等级属性!E$4:E$203,MATCH($AC540,[1]等级属性!$A$4:$A$203,0))*Y540/10000)</f>
        <v>605</v>
      </c>
      <c r="U540" s="37"/>
      <c r="V540" s="37">
        <f t="array" ref="V540">INDEX(单位特点规划!D$2:D$37,MATCH($A540,单位特点规划!$A$2:$A$37,0))</f>
        <v>6750</v>
      </c>
      <c r="W540" s="37">
        <f t="array" ref="W540">INDEX(单位特点规划!E$2:E$37,MATCH($A540,单位特点规划!$A$2:$A$37,0))</f>
        <v>93900</v>
      </c>
      <c r="X540" s="37">
        <f t="array" ref="X540">INDEX(单位特点规划!F$2:F$37,MATCH($A540,单位特点规划!$A$2:$A$37,0))</f>
        <v>6700</v>
      </c>
      <c r="Y540" s="37">
        <f t="array" ref="Y540">INDEX(单位特点规划!G$2:G$37,MATCH($A540,单位特点规划!$A$2:$A$37,0))</f>
        <v>8300</v>
      </c>
      <c r="Z540" s="37"/>
      <c r="AA540" s="37">
        <f t="shared" si="541"/>
        <v>0.18181818181818199</v>
      </c>
      <c r="AB540" s="37">
        <f>INT(INDEX([3]进阶属性!$C$2:$C$19,MATCH(B540,[3]进阶属性!$A$2:$A$19,0))/2*AH540)</f>
        <v>17532</v>
      </c>
      <c r="AC540" s="37">
        <f t="shared" si="536"/>
        <v>90</v>
      </c>
      <c r="AD540" s="37">
        <f>INT((INDEX([3]标准单位!$J$2:$J$201,MATCH($AC540,[3]标准单位!$A$2:$A$201,0))*AE540)/(1-AE540))</f>
        <v>0</v>
      </c>
      <c r="AE540" s="37">
        <f t="shared" si="537"/>
        <v>0</v>
      </c>
      <c r="AF540" s="83">
        <f>AG540/AG$18</f>
        <v>1.0423215408355699</v>
      </c>
      <c r="AG540" s="37">
        <f t="shared" si="521"/>
        <v>1215.8333333333301</v>
      </c>
      <c r="AH540" s="37">
        <f t="array" ref="AH540">INDEX([4]Sheet1!H$2:H$36,MATCH($H540,[4]Sheet1!$A$2:$A$36,0))</f>
        <v>3</v>
      </c>
      <c r="AI540" s="114" t="str">
        <f>INDEX([4]Sheet1!T$2:T$36,MATCH($H540,[4]Sheet1!$A$2:$A$36,0))</f>
        <v>0,0,0,10000,10000,10000,10000,10000,10000,10000,10000</v>
      </c>
      <c r="AJ540">
        <f>INDEX([4]Sheet1!U$2:U$36,MATCH($H540,[4]Sheet1!$A$2:$A$36,0))</f>
        <v>0.96</v>
      </c>
      <c r="AK540">
        <f>INDEX([4]Sheet1!V$2:V$36,MATCH($H540,[4]Sheet1!$A$2:$A$36,0))</f>
        <v>2.0833333333333299</v>
      </c>
      <c r="AL540">
        <f>INDEX([4]Sheet1!W$2:W$36,MATCH($H540,[4]Sheet1!$A$2:$A$36,0))</f>
        <v>208.333333333333</v>
      </c>
      <c r="AM540" s="2">
        <f>INDEX([4]Sheet1!N$2:N$36,MATCH($H540,[4]Sheet1!$A$2:$A$36,0))</f>
        <v>600</v>
      </c>
      <c r="AN540" s="2">
        <f>INDEX([4]Sheet1!O$2:O$36,MATCH($H540,[4]Sheet1!$A$2:$A$36,0))</f>
        <v>6000</v>
      </c>
    </row>
    <row r="541" spans="1:40" ht="14.25">
      <c r="A541" s="11">
        <v>4002</v>
      </c>
      <c r="B541" s="78">
        <v>16</v>
      </c>
      <c r="C541" s="78" t="str">
        <f t="shared" si="513"/>
        <v>{10426,45},{24002,101}</v>
      </c>
      <c r="D541" s="78">
        <v>750000</v>
      </c>
      <c r="E541" s="79">
        <v>95</v>
      </c>
      <c r="F541" s="78" t="str">
        <f t="shared" si="514"/>
        <v>{1,2426},{2,814},{3,11333},{6,694}</v>
      </c>
      <c r="G541" s="78">
        <f t="shared" si="532"/>
        <v>1</v>
      </c>
      <c r="H541" s="88" t="s">
        <v>404</v>
      </c>
      <c r="I541" s="37">
        <f t="array" ref="I541">INDEX([1]英雄界面!$I$4:$I$41,MATCH(A541,[1]英雄界面!$A$4:$A$41,0))</f>
        <v>65</v>
      </c>
      <c r="J541" s="87">
        <f t="shared" si="540"/>
        <v>4</v>
      </c>
      <c r="K541" s="37">
        <v>10426</v>
      </c>
      <c r="L541" s="37">
        <f t="array" ref="L541">INDEX([2]图纸掉落!$H$4:$H$38,MATCH(H541,[2]图纸掉落!$G$4:$G$38,0))</f>
        <v>24002</v>
      </c>
      <c r="M541" s="37">
        <f t="shared" si="538"/>
        <v>45</v>
      </c>
      <c r="N541" s="37">
        <f t="shared" si="534"/>
        <v>101</v>
      </c>
      <c r="O541" s="47">
        <f>INDEX([1]英雄界面!$J$4:$J$41,MATCH(A541,[1]英雄界面!$A$4:$A$41,0))/2</f>
        <v>1.5</v>
      </c>
      <c r="P541" s="37">
        <f t="shared" si="535"/>
        <v>1</v>
      </c>
      <c r="Q541" s="37">
        <f>INT(INDEX([1]等级属性!B$4:B$203,MATCH($AC541,[1]等级属性!$A$4:$A$203,0))*V541/10000)</f>
        <v>814</v>
      </c>
      <c r="R541" s="37">
        <f>INT(INDEX([1]等级属性!C$4:C$203,MATCH($AC541,[1]等级属性!$A$4:$A$203,0))*W541/10000)</f>
        <v>11333</v>
      </c>
      <c r="S541" s="37">
        <f>INT(INDEX([1]等级属性!D$4:D$203,MATCH($AC541,[1]等级属性!$A$4:$A$203,0))*X541/10000)</f>
        <v>2426</v>
      </c>
      <c r="T541" s="37">
        <f>INT(INDEX([1]等级属性!E$4:E$203,MATCH($AC541,[1]等级属性!$A$4:$A$203,0))*Y541/10000)</f>
        <v>694</v>
      </c>
      <c r="U541" s="37"/>
      <c r="V541" s="37">
        <f t="array" ref="V541">INDEX(单位特点规划!D$2:D$37,MATCH($A541,单位特点规划!$A$2:$A$37,0))</f>
        <v>6750</v>
      </c>
      <c r="W541" s="37">
        <f t="array" ref="W541">INDEX(单位特点规划!E$2:E$37,MATCH($A541,单位特点规划!$A$2:$A$37,0))</f>
        <v>93900</v>
      </c>
      <c r="X541" s="37">
        <f t="array" ref="X541">INDEX(单位特点规划!F$2:F$37,MATCH($A541,单位特点规划!$A$2:$A$37,0))</f>
        <v>6700</v>
      </c>
      <c r="Y541" s="37">
        <f t="array" ref="Y541">INDEX(单位特点规划!G$2:G$37,MATCH($A541,单位特点规划!$A$2:$A$37,0))</f>
        <v>8300</v>
      </c>
      <c r="Z541" s="37"/>
      <c r="AA541" s="37">
        <f t="shared" si="541"/>
        <v>0.18181818181818199</v>
      </c>
      <c r="AB541" s="37">
        <f>INT(INDEX([3]进阶属性!$C$2:$C$19,MATCH(B541,[3]进阶属性!$A$2:$A$19,0))/2*AH541)</f>
        <v>22788</v>
      </c>
      <c r="AC541" s="37">
        <f t="shared" si="536"/>
        <v>95</v>
      </c>
      <c r="AD541" s="37">
        <f>INT((INDEX([3]标准单位!$J$2:$J$201,MATCH($AC541,[3]标准单位!$A$2:$A$201,0))*AE541)/(1-AE541))</f>
        <v>0</v>
      </c>
      <c r="AE541" s="37">
        <f t="shared" si="537"/>
        <v>0</v>
      </c>
      <c r="AF541" s="83">
        <f>AG541/AG$19</f>
        <v>1.04257082606631</v>
      </c>
      <c r="AG541" s="37">
        <f t="shared" si="521"/>
        <v>1397.6555555555601</v>
      </c>
      <c r="AH541" s="37">
        <f t="array" ref="AH541">INDEX([4]Sheet1!H$2:H$36,MATCH($H541,[4]Sheet1!$A$2:$A$36,0))</f>
        <v>3</v>
      </c>
      <c r="AI541" s="114" t="str">
        <f>INDEX([4]Sheet1!T$2:T$36,MATCH($H541,[4]Sheet1!$A$2:$A$36,0))</f>
        <v>0,0,0,10000,10000,10000,10000,10000,10000,10000,10000</v>
      </c>
      <c r="AJ541">
        <f>INDEX([4]Sheet1!U$2:U$36,MATCH($H541,[4]Sheet1!$A$2:$A$36,0))</f>
        <v>0.96</v>
      </c>
      <c r="AK541">
        <f>INDEX([4]Sheet1!V$2:V$36,MATCH($H541,[4]Sheet1!$A$2:$A$36,0))</f>
        <v>2.0833333333333299</v>
      </c>
      <c r="AL541">
        <f>INDEX([4]Sheet1!W$2:W$36,MATCH($H541,[4]Sheet1!$A$2:$A$36,0))</f>
        <v>208.333333333333</v>
      </c>
      <c r="AM541" s="2">
        <f>INDEX([4]Sheet1!N$2:N$36,MATCH($H541,[4]Sheet1!$A$2:$A$36,0))</f>
        <v>600</v>
      </c>
      <c r="AN541" s="2">
        <f>INDEX([4]Sheet1!O$2:O$36,MATCH($H541,[4]Sheet1!$A$2:$A$36,0))</f>
        <v>6000</v>
      </c>
    </row>
    <row r="542" spans="1:40" ht="14.25">
      <c r="A542" s="11">
        <v>4002</v>
      </c>
      <c r="B542" s="78">
        <v>17</v>
      </c>
      <c r="C542" s="78" t="str">
        <f t="shared" si="513"/>
        <v>{10427,47},{24002,105}</v>
      </c>
      <c r="D542" s="78">
        <v>800000</v>
      </c>
      <c r="E542" s="79">
        <v>100</v>
      </c>
      <c r="F542" s="78" t="str">
        <f t="shared" si="514"/>
        <v>{1,2552},{2,857},{3,11925},{6,731}</v>
      </c>
      <c r="G542" s="78">
        <f t="shared" si="532"/>
        <v>1</v>
      </c>
      <c r="H542" s="88" t="s">
        <v>404</v>
      </c>
      <c r="I542" s="37">
        <f t="array" ref="I542">INDEX([1]英雄界面!$I$4:$I$41,MATCH(A542,[1]英雄界面!$A$4:$A$41,0))</f>
        <v>65</v>
      </c>
      <c r="J542" s="87">
        <f t="shared" si="540"/>
        <v>4</v>
      </c>
      <c r="K542" s="37">
        <v>10427</v>
      </c>
      <c r="L542" s="37">
        <f t="array" ref="L542">INDEX([2]图纸掉落!$H$4:$H$38,MATCH(H542,[2]图纸掉落!$G$4:$G$38,0))</f>
        <v>24002</v>
      </c>
      <c r="M542" s="37">
        <f t="shared" si="538"/>
        <v>47</v>
      </c>
      <c r="N542" s="37">
        <f t="shared" si="534"/>
        <v>105</v>
      </c>
      <c r="O542" s="47">
        <f>INDEX([1]英雄界面!$J$4:$J$41,MATCH(A542,[1]英雄界面!$A$4:$A$41,0))/2</f>
        <v>1.5</v>
      </c>
      <c r="P542" s="37">
        <f t="shared" si="535"/>
        <v>1</v>
      </c>
      <c r="Q542" s="37">
        <f>INT(INDEX([1]等级属性!B$4:B$203,MATCH($AC542,[1]等级属性!$A$4:$A$203,0))*V542/10000)</f>
        <v>857</v>
      </c>
      <c r="R542" s="37">
        <f>INT(INDEX([1]等级属性!C$4:C$203,MATCH($AC542,[1]等级属性!$A$4:$A$203,0))*W542/10000)</f>
        <v>11925</v>
      </c>
      <c r="S542" s="37">
        <f>INT(INDEX([1]等级属性!D$4:D$203,MATCH($AC542,[1]等级属性!$A$4:$A$203,0))*X542/10000)</f>
        <v>2552</v>
      </c>
      <c r="T542" s="37">
        <f>INT(INDEX([1]等级属性!E$4:E$203,MATCH($AC542,[1]等级属性!$A$4:$A$203,0))*Y542/10000)</f>
        <v>731</v>
      </c>
      <c r="U542" s="37"/>
      <c r="V542" s="37">
        <f t="array" ref="V542">INDEX(单位特点规划!D$2:D$37,MATCH($A542,单位特点规划!$A$2:$A$37,0))</f>
        <v>6750</v>
      </c>
      <c r="W542" s="37">
        <f t="array" ref="W542">INDEX(单位特点规划!E$2:E$37,MATCH($A542,单位特点规划!$A$2:$A$37,0))</f>
        <v>93900</v>
      </c>
      <c r="X542" s="37">
        <f t="array" ref="X542">INDEX(单位特点规划!F$2:F$37,MATCH($A542,单位特点规划!$A$2:$A$37,0))</f>
        <v>6700</v>
      </c>
      <c r="Y542" s="37">
        <f t="array" ref="Y542">INDEX(单位特点规划!G$2:G$37,MATCH($A542,单位特点规划!$A$2:$A$37,0))</f>
        <v>8300</v>
      </c>
      <c r="Z542" s="37"/>
      <c r="AA542" s="37">
        <f t="shared" si="541"/>
        <v>0.18181818181818199</v>
      </c>
      <c r="AB542" s="37">
        <f>INT(INDEX([3]进阶属性!$C$2:$C$19,MATCH(B542,[3]进阶属性!$A$2:$A$19,0))/2*AH542)</f>
        <v>29623</v>
      </c>
      <c r="AC542" s="37">
        <f t="shared" si="536"/>
        <v>97</v>
      </c>
      <c r="AD542" s="37">
        <f>INT((INDEX([3]标准单位!$J$2:$J$201,MATCH($AC542,[3]标准单位!$A$2:$A$201,0))*AE542)/(1-AE542))</f>
        <v>0</v>
      </c>
      <c r="AE542" s="37">
        <f t="shared" si="537"/>
        <v>0</v>
      </c>
      <c r="AF542" s="83">
        <f>AG542/AG$20</f>
        <v>0.97009525424687004</v>
      </c>
      <c r="AG542" s="37">
        <f t="shared" si="521"/>
        <v>1470.9</v>
      </c>
      <c r="AH542" s="37">
        <f t="array" ref="AH542">INDEX([4]Sheet1!H$2:H$36,MATCH($H542,[4]Sheet1!$A$2:$A$36,0))</f>
        <v>3</v>
      </c>
      <c r="AI542" s="114" t="str">
        <f>INDEX([4]Sheet1!T$2:T$36,MATCH($H542,[4]Sheet1!$A$2:$A$36,0))</f>
        <v>0,0,0,10000,10000,10000,10000,10000,10000,10000,10000</v>
      </c>
      <c r="AJ542">
        <f>INDEX([4]Sheet1!U$2:U$36,MATCH($H542,[4]Sheet1!$A$2:$A$36,0))</f>
        <v>0.96</v>
      </c>
      <c r="AK542">
        <f>INDEX([4]Sheet1!V$2:V$36,MATCH($H542,[4]Sheet1!$A$2:$A$36,0))</f>
        <v>2.0833333333333299</v>
      </c>
      <c r="AL542">
        <f>INDEX([4]Sheet1!W$2:W$36,MATCH($H542,[4]Sheet1!$A$2:$A$36,0))</f>
        <v>208.333333333333</v>
      </c>
      <c r="AM542" s="2">
        <f>INDEX([4]Sheet1!N$2:N$36,MATCH($H542,[4]Sheet1!$A$2:$A$36,0))</f>
        <v>600</v>
      </c>
      <c r="AN542" s="2">
        <f>INDEX([4]Sheet1!O$2:O$36,MATCH($H542,[4]Sheet1!$A$2:$A$36,0))</f>
        <v>6000</v>
      </c>
    </row>
    <row r="543" spans="1:40" ht="14.25">
      <c r="A543" s="11">
        <v>4002</v>
      </c>
      <c r="B543" s="78">
        <v>18</v>
      </c>
      <c r="C543" s="78" t="str">
        <f t="shared" si="513"/>
        <v>{10428,50},{24002,112}</v>
      </c>
      <c r="D543" s="78">
        <v>800000</v>
      </c>
      <c r="E543" s="79">
        <v>105</v>
      </c>
      <c r="F543" s="78" t="str">
        <f t="shared" si="514"/>
        <v>{1,2743},{2,921},{3,12817},{6,786}</v>
      </c>
      <c r="G543" s="78">
        <f t="shared" si="532"/>
        <v>1</v>
      </c>
      <c r="H543" s="88" t="s">
        <v>404</v>
      </c>
      <c r="I543" s="37">
        <f t="array" ref="I543">INDEX([1]英雄界面!$I$4:$I$41,MATCH(A543,[1]英雄界面!$A$4:$A$41,0))</f>
        <v>65</v>
      </c>
      <c r="J543" s="87">
        <f t="shared" si="540"/>
        <v>4</v>
      </c>
      <c r="K543" s="37">
        <v>10428</v>
      </c>
      <c r="L543" s="37">
        <f t="array" ref="L543">INDEX([2]图纸掉落!$H$4:$H$38,MATCH(H543,[2]图纸掉落!$G$4:$G$38,0))</f>
        <v>24002</v>
      </c>
      <c r="M543" s="37">
        <f t="shared" si="538"/>
        <v>50</v>
      </c>
      <c r="N543" s="37">
        <f t="shared" si="534"/>
        <v>112</v>
      </c>
      <c r="O543" s="47">
        <f>INDEX([1]英雄界面!$J$4:$J$41,MATCH(A543,[1]英雄界面!$A$4:$A$41,0))/2</f>
        <v>1.5</v>
      </c>
      <c r="P543" s="37">
        <f t="shared" si="535"/>
        <v>1</v>
      </c>
      <c r="Q543" s="37">
        <f>INT(INDEX([1]等级属性!B$4:B$203,MATCH($AC543,[1]等级属性!$A$4:$A$203,0))*V543/10000)</f>
        <v>921</v>
      </c>
      <c r="R543" s="37">
        <f>INT(INDEX([1]等级属性!C$4:C$203,MATCH($AC543,[1]等级属性!$A$4:$A$203,0))*W543/10000)</f>
        <v>12817</v>
      </c>
      <c r="S543" s="37">
        <f>INT(INDEX([1]等级属性!D$4:D$203,MATCH($AC543,[1]等级属性!$A$4:$A$203,0))*X543/10000)</f>
        <v>2743</v>
      </c>
      <c r="T543" s="37">
        <f>INT(INDEX([1]等级属性!E$4:E$203,MATCH($AC543,[1]等级属性!$A$4:$A$203,0))*Y543/10000)</f>
        <v>786</v>
      </c>
      <c r="U543" s="37"/>
      <c r="V543" s="37">
        <f t="array" ref="V543">INDEX(单位特点规划!D$2:D$37,MATCH($A543,单位特点规划!$A$2:$A$37,0))</f>
        <v>6750</v>
      </c>
      <c r="W543" s="37">
        <f t="array" ref="W543">INDEX(单位特点规划!E$2:E$37,MATCH($A543,单位特点规划!$A$2:$A$37,0))</f>
        <v>93900</v>
      </c>
      <c r="X543" s="37">
        <f t="array" ref="X543">INDEX(单位特点规划!F$2:F$37,MATCH($A543,单位特点规划!$A$2:$A$37,0))</f>
        <v>6700</v>
      </c>
      <c r="Y543" s="37">
        <f t="array" ref="Y543">INDEX(单位特点规划!G$2:G$37,MATCH($A543,单位特点规划!$A$2:$A$37,0))</f>
        <v>8300</v>
      </c>
      <c r="Z543" s="37"/>
      <c r="AA543" s="37">
        <f t="shared" si="541"/>
        <v>0.18181818181818199</v>
      </c>
      <c r="AB543" s="37">
        <f>INT(INDEX([3]进阶属性!$C$2:$C$19,MATCH(B543,[3]进阶属性!$A$2:$A$19,0))/2*AH543)</f>
        <v>38506</v>
      </c>
      <c r="AC543" s="37">
        <f t="shared" si="536"/>
        <v>100</v>
      </c>
      <c r="AD543" s="37">
        <f>INT((INDEX([3]标准单位!$J$2:$J$201,MATCH($AC543,[3]标准单位!$A$2:$A$201,0))*AE543)/(1-AE543))</f>
        <v>0</v>
      </c>
      <c r="AE543" s="37">
        <f t="shared" si="537"/>
        <v>0</v>
      </c>
      <c r="AF543" s="83">
        <f>AG543/AG$21</f>
        <v>0.90705146594755903</v>
      </c>
      <c r="AG543" s="37">
        <f t="shared" si="521"/>
        <v>1580.9</v>
      </c>
      <c r="AH543" s="37">
        <f t="array" ref="AH543">INDEX([4]Sheet1!H$2:H$36,MATCH($H543,[4]Sheet1!$A$2:$A$36,0))</f>
        <v>3</v>
      </c>
      <c r="AI543" s="114" t="str">
        <f>INDEX([4]Sheet1!T$2:T$36,MATCH($H543,[4]Sheet1!$A$2:$A$36,0))</f>
        <v>0,0,0,10000,10000,10000,10000,10000,10000,10000,10000</v>
      </c>
      <c r="AJ543">
        <f>INDEX([4]Sheet1!U$2:U$36,MATCH($H543,[4]Sheet1!$A$2:$A$36,0))</f>
        <v>0.96</v>
      </c>
      <c r="AK543">
        <f>INDEX([4]Sheet1!V$2:V$36,MATCH($H543,[4]Sheet1!$A$2:$A$36,0))</f>
        <v>2.0833333333333299</v>
      </c>
      <c r="AL543">
        <f>INDEX([4]Sheet1!W$2:W$36,MATCH($H543,[4]Sheet1!$A$2:$A$36,0))</f>
        <v>208.333333333333</v>
      </c>
      <c r="AM543" s="2">
        <f>INDEX([4]Sheet1!N$2:N$36,MATCH($H543,[4]Sheet1!$A$2:$A$36,0))</f>
        <v>600</v>
      </c>
      <c r="AN543" s="2">
        <f>INDEX([4]Sheet1!O$2:O$36,MATCH($H543,[4]Sheet1!$A$2:$A$36,0))</f>
        <v>6000</v>
      </c>
    </row>
    <row r="544" spans="1:40" ht="14.25">
      <c r="A544" s="67">
        <v>4003</v>
      </c>
      <c r="B544" s="73">
        <v>1</v>
      </c>
      <c r="C544" s="78" t="str">
        <f t="shared" si="513"/>
        <v>{10411,1},{24003,2}</v>
      </c>
      <c r="D544" s="78">
        <v>1000</v>
      </c>
      <c r="E544" s="79">
        <v>13</v>
      </c>
      <c r="F544" s="78" t="str">
        <f t="shared" si="514"/>
        <v>{1,542},{2,104},{3,2496},{6,145}</v>
      </c>
      <c r="G544" s="78">
        <f t="shared" si="532"/>
        <v>1</v>
      </c>
      <c r="H544" s="86" t="s">
        <v>415</v>
      </c>
      <c r="I544" s="37">
        <f t="array" ref="I544">INDEX([1]英雄界面!$I$4:$I$41,MATCH(A544,[1]英雄界面!$A$4:$A$41,0))</f>
        <v>65</v>
      </c>
      <c r="J544" s="87">
        <f t="shared" si="540"/>
        <v>4</v>
      </c>
      <c r="K544" s="37">
        <v>10411</v>
      </c>
      <c r="L544" s="37">
        <f t="array" ref="L544">INDEX([2]图纸掉落!$H$4:$H$38,MATCH(H544,[2]图纸掉落!$G$4:$G$38,0))</f>
        <v>24003</v>
      </c>
      <c r="M544" s="37">
        <f t="shared" si="538"/>
        <v>1</v>
      </c>
      <c r="N544" s="37">
        <f t="shared" si="534"/>
        <v>2</v>
      </c>
      <c r="O544" s="47">
        <f>INDEX([1]英雄界面!$J$4:$J$41,MATCH(A544,[1]英雄界面!$A$4:$A$41,0))/2</f>
        <v>1.5</v>
      </c>
      <c r="P544" s="37">
        <f t="shared" si="535"/>
        <v>1.6</v>
      </c>
      <c r="Q544" s="37">
        <f>INT(INDEX([1]等级属性!B$4:B$203,MATCH($AC544,[1]等级属性!$A$4:$A$203,0))*V544/10000)</f>
        <v>65</v>
      </c>
      <c r="R544" s="37">
        <f>INT(INDEX([1]等级属性!C$4:C$203,MATCH($AC544,[1]等级属性!$A$4:$A$203,0))*W544/10000)</f>
        <v>1560</v>
      </c>
      <c r="S544" s="37">
        <f>INT(INDEX([1]等级属性!D$4:D$203,MATCH($AC544,[1]等级属性!$A$4:$A$203,0))*X544/10000)</f>
        <v>339</v>
      </c>
      <c r="T544" s="37">
        <f>INT(INDEX([1]等级属性!E$4:E$203,MATCH($AC544,[1]等级属性!$A$4:$A$203,0))*Y544/10000)</f>
        <v>91</v>
      </c>
      <c r="U544" s="37"/>
      <c r="V544" s="37">
        <f t="array" ref="V544">INDEX(单位特点规划!D$2:D$37,MATCH($A544,单位特点规划!$A$2:$A$37,0))</f>
        <v>5000</v>
      </c>
      <c r="W544" s="37">
        <f t="array" ref="W544">INDEX(单位特点规划!E$2:E$37,MATCH($A544,单位特点规划!$A$2:$A$37,0))</f>
        <v>120000</v>
      </c>
      <c r="X544" s="37">
        <f t="array" ref="X544">INDEX(单位特点规划!F$2:F$37,MATCH($A544,单位特点规划!$A$2:$A$37,0))</f>
        <v>8700</v>
      </c>
      <c r="Y544" s="37">
        <f t="array" ref="Y544">INDEX(单位特点规划!G$2:G$37,MATCH($A544,单位特点规划!$A$2:$A$37,0))</f>
        <v>10300</v>
      </c>
      <c r="Z544" s="37"/>
      <c r="AA544" s="37">
        <f>1/1.25</f>
        <v>0.8</v>
      </c>
      <c r="AB544" s="37">
        <f>INT(INDEX([3]进阶属性!$C$2:$C$19,MATCH(B544,[3]进阶属性!$A$2:$A$19,0))/2*AH544)</f>
        <v>450</v>
      </c>
      <c r="AC544" s="37">
        <f t="shared" si="536"/>
        <v>10</v>
      </c>
      <c r="AD544" s="37">
        <f>INT((INDEX([3]标准单位!$J$2:$J$201,MATCH($AC544,[3]标准单位!$A$2:$A$201,0))*AE544)/(1-AE544))</f>
        <v>0</v>
      </c>
      <c r="AE544" s="37">
        <f t="shared" si="537"/>
        <v>0</v>
      </c>
      <c r="AF544" s="83">
        <f>AG544/AG$4</f>
        <v>0.68824292396500497</v>
      </c>
      <c r="AG544" s="37">
        <f t="shared" si="521"/>
        <v>99.103703703703701</v>
      </c>
      <c r="AH544" s="37">
        <f t="array" ref="AH544">INDEX([4]Sheet1!H$2:H$36,MATCH($H544,[4]Sheet1!$A$2:$A$36,0))</f>
        <v>3</v>
      </c>
      <c r="AI544" s="114" t="str">
        <f>INDEX([4]Sheet1!T$2:T$36,MATCH($H544,[4]Sheet1!$A$2:$A$36,0))</f>
        <v>10000,10000,10000,10000,10000,10000,10000,10000,7500,10000,10000</v>
      </c>
      <c r="AJ544">
        <f>INDEX([4]Sheet1!U$2:U$36,MATCH($H544,[4]Sheet1!$A$2:$A$36,0))</f>
        <v>2.4</v>
      </c>
      <c r="AK544">
        <f>INDEX([4]Sheet1!V$2:V$36,MATCH($H544,[4]Sheet1!$A$2:$A$36,0))</f>
        <v>0.125</v>
      </c>
      <c r="AL544">
        <f>INDEX([4]Sheet1!W$2:W$36,MATCH($H544,[4]Sheet1!$A$2:$A$36,0))</f>
        <v>83.3333333333333</v>
      </c>
      <c r="AM544" s="2">
        <f>INDEX([4]Sheet1!N$2:N$36,MATCH($H544,[4]Sheet1!$A$2:$A$36,0))</f>
        <v>1800</v>
      </c>
      <c r="AN544" s="2">
        <f>INDEX([4]Sheet1!O$2:O$36,MATCH($H544,[4]Sheet1!$A$2:$A$36,0))</f>
        <v>12000</v>
      </c>
    </row>
    <row r="545" spans="1:40" ht="14.25">
      <c r="A545" s="67">
        <v>4003</v>
      </c>
      <c r="B545" s="73">
        <v>2</v>
      </c>
      <c r="C545" s="78" t="str">
        <f t="shared" si="513"/>
        <v>{10412,5},{24003,5}</v>
      </c>
      <c r="D545" s="78">
        <v>5000</v>
      </c>
      <c r="E545" s="79">
        <v>18</v>
      </c>
      <c r="F545" s="78" t="str">
        <f t="shared" si="514"/>
        <v>{1,661},{2,126},{3,3042},{6,178}</v>
      </c>
      <c r="G545" s="78">
        <f t="shared" ref="G545:G554" si="542">1</f>
        <v>1</v>
      </c>
      <c r="H545" s="86" t="s">
        <v>415</v>
      </c>
      <c r="I545" s="37">
        <f t="array" ref="I545">INDEX([1]英雄界面!$I$4:$I$41,MATCH(A545,[1]英雄界面!$A$4:$A$41,0))</f>
        <v>65</v>
      </c>
      <c r="J545" s="87">
        <f t="shared" si="540"/>
        <v>4</v>
      </c>
      <c r="K545" s="37">
        <v>10412</v>
      </c>
      <c r="L545" s="37">
        <f t="array" ref="L545">INDEX([2]图纸掉落!$H$4:$H$38,MATCH(H545,[2]图纸掉落!$G$4:$G$38,0))</f>
        <v>24003</v>
      </c>
      <c r="M545" s="37">
        <f t="shared" si="538"/>
        <v>5</v>
      </c>
      <c r="N545" s="37">
        <f t="shared" si="534"/>
        <v>5</v>
      </c>
      <c r="O545" s="47">
        <f>INDEX([1]英雄界面!$J$4:$J$41,MATCH(A545,[1]英雄界面!$A$4:$A$41,0))/2</f>
        <v>1.5</v>
      </c>
      <c r="P545" s="37">
        <f t="shared" si="535"/>
        <v>1.5</v>
      </c>
      <c r="Q545" s="37">
        <f>INT(INDEX([1]等级属性!B$4:B$203,MATCH($AC545,[1]等级属性!$A$4:$A$203,0))*V545/10000)</f>
        <v>84</v>
      </c>
      <c r="R545" s="37">
        <f>INT(INDEX([1]等级属性!C$4:C$203,MATCH($AC545,[1]等级属性!$A$4:$A$203,0))*W545/10000)</f>
        <v>2028</v>
      </c>
      <c r="S545" s="37">
        <f>INT(INDEX([1]等级属性!D$4:D$203,MATCH($AC545,[1]等级属性!$A$4:$A$203,0))*X545/10000)</f>
        <v>441</v>
      </c>
      <c r="T545" s="37">
        <f>INT(INDEX([1]等级属性!E$4:E$203,MATCH($AC545,[1]等级属性!$A$4:$A$203,0))*Y545/10000)</f>
        <v>119</v>
      </c>
      <c r="U545" s="37"/>
      <c r="V545" s="37">
        <f t="array" ref="V545">INDEX(单位特点规划!D$2:D$37,MATCH($A545,单位特点规划!$A$2:$A$37,0))</f>
        <v>5000</v>
      </c>
      <c r="W545" s="37">
        <f t="array" ref="W545">INDEX(单位特点规划!E$2:E$37,MATCH($A545,单位特点规划!$A$2:$A$37,0))</f>
        <v>120000</v>
      </c>
      <c r="X545" s="37">
        <f t="array" ref="X545">INDEX(单位特点规划!F$2:F$37,MATCH($A545,单位特点规划!$A$2:$A$37,0))</f>
        <v>8700</v>
      </c>
      <c r="Y545" s="37">
        <f t="array" ref="Y545">INDEX(单位特点规划!G$2:G$37,MATCH($A545,单位特点规划!$A$2:$A$37,0))</f>
        <v>10300</v>
      </c>
      <c r="Z545" s="37"/>
      <c r="AA545" s="37">
        <f t="shared" ref="AA545" si="543">1/1.25</f>
        <v>0.8</v>
      </c>
      <c r="AB545" s="37">
        <f>INT(INDEX([3]进阶属性!$C$2:$C$19,MATCH(B545,[3]进阶属性!$A$2:$A$19,0))/2*AH545)</f>
        <v>585</v>
      </c>
      <c r="AC545" s="37">
        <f t="shared" si="536"/>
        <v>20</v>
      </c>
      <c r="AD545" s="37">
        <f>INT((INDEX([3]标准单位!$J$2:$J$201,MATCH($AC545,[3]标准单位!$A$2:$A$201,0))*AE545)/(1-AE545))</f>
        <v>0</v>
      </c>
      <c r="AE545" s="37">
        <f t="shared" ref="AE545:AE554" si="544">0</f>
        <v>0</v>
      </c>
      <c r="AF545" s="83">
        <f>AG545/AG$5</f>
        <v>0.68803038395347405</v>
      </c>
      <c r="AG545" s="37">
        <f t="shared" si="521"/>
        <v>128.822222222222</v>
      </c>
      <c r="AH545" s="37">
        <f t="array" ref="AH545">INDEX([4]Sheet1!H$2:H$36,MATCH($H545,[4]Sheet1!$A$2:$A$36,0))</f>
        <v>3</v>
      </c>
      <c r="AI545" s="114" t="str">
        <f>INDEX([4]Sheet1!T$2:T$36,MATCH($H545,[4]Sheet1!$A$2:$A$36,0))</f>
        <v>10000,10000,10000,10000,10000,10000,10000,10000,7500,10000,10000</v>
      </c>
      <c r="AJ545">
        <f>INDEX([4]Sheet1!U$2:U$36,MATCH($H545,[4]Sheet1!$A$2:$A$36,0))</f>
        <v>2.4</v>
      </c>
      <c r="AK545">
        <f>INDEX([4]Sheet1!V$2:V$36,MATCH($H545,[4]Sheet1!$A$2:$A$36,0))</f>
        <v>0.125</v>
      </c>
      <c r="AL545">
        <f>INDEX([4]Sheet1!W$2:W$36,MATCH($H545,[4]Sheet1!$A$2:$A$36,0))</f>
        <v>83.3333333333333</v>
      </c>
      <c r="AM545" s="2">
        <f>INDEX([4]Sheet1!N$2:N$36,MATCH($H545,[4]Sheet1!$A$2:$A$36,0))</f>
        <v>1800</v>
      </c>
      <c r="AN545" s="2">
        <f>INDEX([4]Sheet1!O$2:O$36,MATCH($H545,[4]Sheet1!$A$2:$A$36,0))</f>
        <v>12000</v>
      </c>
    </row>
    <row r="546" spans="1:40" ht="14.25">
      <c r="A546" s="67">
        <v>4003</v>
      </c>
      <c r="B546" s="73">
        <v>3</v>
      </c>
      <c r="C546" s="78" t="str">
        <f t="shared" si="513"/>
        <v>{10413,7},{24003,8}</v>
      </c>
      <c r="D546" s="78">
        <v>10000</v>
      </c>
      <c r="E546" s="79">
        <v>29</v>
      </c>
      <c r="F546" s="78" t="str">
        <f t="shared" si="514"/>
        <v>{1,799},{2,152},{3,3679},{6,218}</v>
      </c>
      <c r="G546" s="78">
        <f t="shared" si="542"/>
        <v>1</v>
      </c>
      <c r="H546" s="86" t="s">
        <v>415</v>
      </c>
      <c r="I546" s="37">
        <f t="array" ref="I546">INDEX([1]英雄界面!$I$4:$I$41,MATCH(A546,[1]英雄界面!$A$4:$A$41,0))</f>
        <v>65</v>
      </c>
      <c r="J546" s="87">
        <f t="shared" si="540"/>
        <v>4</v>
      </c>
      <c r="K546" s="37">
        <v>10413</v>
      </c>
      <c r="L546" s="37">
        <f t="array" ref="L546">INDEX([2]图纸掉落!$H$4:$H$38,MATCH(H546,[2]图纸掉落!$G$4:$G$38,0))</f>
        <v>24003</v>
      </c>
      <c r="M546" s="37">
        <f t="shared" si="538"/>
        <v>7</v>
      </c>
      <c r="N546" s="37">
        <f t="shared" si="534"/>
        <v>8</v>
      </c>
      <c r="O546" s="47">
        <f>INDEX([1]英雄界面!$J$4:$J$41,MATCH(A546,[1]英雄界面!$A$4:$A$41,0))/2</f>
        <v>1.5</v>
      </c>
      <c r="P546" s="37">
        <f t="shared" si="535"/>
        <v>1.4</v>
      </c>
      <c r="Q546" s="37">
        <f>INT(INDEX([1]等级属性!B$4:B$203,MATCH($AC546,[1]等级属性!$A$4:$A$203,0))*V546/10000)</f>
        <v>109</v>
      </c>
      <c r="R546" s="37">
        <f>INT(INDEX([1]等级属性!C$4:C$203,MATCH($AC546,[1]等级属性!$A$4:$A$203,0))*W546/10000)</f>
        <v>2628</v>
      </c>
      <c r="S546" s="37">
        <f>INT(INDEX([1]等级属性!D$4:D$203,MATCH($AC546,[1]等级属性!$A$4:$A$203,0))*X546/10000)</f>
        <v>571</v>
      </c>
      <c r="T546" s="37">
        <f>INT(INDEX([1]等级属性!E$4:E$203,MATCH($AC546,[1]等级属性!$A$4:$A$203,0))*Y546/10000)</f>
        <v>156</v>
      </c>
      <c r="U546" s="37"/>
      <c r="V546" s="37">
        <f t="array" ref="V546">INDEX(单位特点规划!D$2:D$37,MATCH($A546,单位特点规划!$A$2:$A$37,0))</f>
        <v>5000</v>
      </c>
      <c r="W546" s="37">
        <f t="array" ref="W546">INDEX(单位特点规划!E$2:E$37,MATCH($A546,单位特点规划!$A$2:$A$37,0))</f>
        <v>120000</v>
      </c>
      <c r="X546" s="37">
        <f t="array" ref="X546">INDEX(单位特点规划!F$2:F$37,MATCH($A546,单位特点规划!$A$2:$A$37,0))</f>
        <v>8700</v>
      </c>
      <c r="Y546" s="37">
        <f t="array" ref="Y546">INDEX(单位特点规划!G$2:G$37,MATCH($A546,单位特点规划!$A$2:$A$37,0))</f>
        <v>10300</v>
      </c>
      <c r="Z546" s="37"/>
      <c r="AA546" s="37">
        <f t="shared" ref="AA546" si="545">1/1.25</f>
        <v>0.8</v>
      </c>
      <c r="AB546" s="37">
        <f>INT(INDEX([3]进阶属性!$C$2:$C$19,MATCH(B546,[3]进阶属性!$A$2:$A$19,0))/2*AH546)</f>
        <v>760</v>
      </c>
      <c r="AC546" s="37">
        <f t="shared" si="536"/>
        <v>30</v>
      </c>
      <c r="AD546" s="37">
        <f>INT((INDEX([3]标准单位!$J$2:$J$201,MATCH($AC546,[3]标准单位!$A$2:$A$201,0))*AE546)/(1-AE546))</f>
        <v>0</v>
      </c>
      <c r="AE546" s="37">
        <f t="shared" si="544"/>
        <v>0</v>
      </c>
      <c r="AF546" s="83">
        <f>AG546/AG$6</f>
        <v>0.68694742018805399</v>
      </c>
      <c r="AG546" s="37">
        <f t="shared" si="521"/>
        <v>167.02962962962999</v>
      </c>
      <c r="AH546" s="37">
        <f t="array" ref="AH546">INDEX([4]Sheet1!H$2:H$36,MATCH($H546,[4]Sheet1!$A$2:$A$36,0))</f>
        <v>3</v>
      </c>
      <c r="AI546" s="114" t="str">
        <f>INDEX([4]Sheet1!T$2:T$36,MATCH($H546,[4]Sheet1!$A$2:$A$36,0))</f>
        <v>10000,10000,10000,10000,10000,10000,10000,10000,7500,10000,10000</v>
      </c>
      <c r="AJ546">
        <f>INDEX([4]Sheet1!U$2:U$36,MATCH($H546,[4]Sheet1!$A$2:$A$36,0))</f>
        <v>2.4</v>
      </c>
      <c r="AK546">
        <f>INDEX([4]Sheet1!V$2:V$36,MATCH($H546,[4]Sheet1!$A$2:$A$36,0))</f>
        <v>0.125</v>
      </c>
      <c r="AL546">
        <f>INDEX([4]Sheet1!W$2:W$36,MATCH($H546,[4]Sheet1!$A$2:$A$36,0))</f>
        <v>83.3333333333333</v>
      </c>
      <c r="AM546" s="2">
        <f>INDEX([4]Sheet1!N$2:N$36,MATCH($H546,[4]Sheet1!$A$2:$A$36,0))</f>
        <v>1800</v>
      </c>
      <c r="AN546" s="2">
        <f>INDEX([4]Sheet1!O$2:O$36,MATCH($H546,[4]Sheet1!$A$2:$A$36,0))</f>
        <v>12000</v>
      </c>
    </row>
    <row r="547" spans="1:40" ht="14.25">
      <c r="A547" s="67">
        <v>4003</v>
      </c>
      <c r="B547" s="73">
        <v>4</v>
      </c>
      <c r="C547" s="78" t="str">
        <f t="shared" si="513"/>
        <v>{10414,10},{24003,12}</v>
      </c>
      <c r="D547" s="78">
        <v>80000</v>
      </c>
      <c r="E547" s="79">
        <v>32</v>
      </c>
      <c r="F547" s="78" t="str">
        <f t="shared" si="514"/>
        <v>{1,851},{2,162},{3,3915},{6,230}</v>
      </c>
      <c r="G547" s="78">
        <f t="shared" si="542"/>
        <v>1</v>
      </c>
      <c r="H547" s="86" t="s">
        <v>415</v>
      </c>
      <c r="I547" s="37">
        <f t="array" ref="I547">INDEX([1]英雄界面!$I$4:$I$41,MATCH(A547,[1]英雄界面!$A$4:$A$41,0))</f>
        <v>65</v>
      </c>
      <c r="J547" s="87">
        <f t="shared" si="540"/>
        <v>4</v>
      </c>
      <c r="K547" s="37">
        <v>10414</v>
      </c>
      <c r="L547" s="37">
        <f t="array" ref="L547">INDEX([2]图纸掉落!$H$4:$H$38,MATCH(H547,[2]图纸掉落!$G$4:$G$38,0))</f>
        <v>24003</v>
      </c>
      <c r="M547" s="37">
        <f t="shared" si="538"/>
        <v>10</v>
      </c>
      <c r="N547" s="37">
        <f t="shared" si="534"/>
        <v>12</v>
      </c>
      <c r="O547" s="47">
        <f>INDEX([1]英雄界面!$J$4:$J$41,MATCH(A547,[1]英雄界面!$A$4:$A$41,0))/2</f>
        <v>1.5</v>
      </c>
      <c r="P547" s="37">
        <f t="shared" si="535"/>
        <v>1.3</v>
      </c>
      <c r="Q547" s="37">
        <f>INT(INDEX([1]等级属性!B$4:B$203,MATCH($AC547,[1]等级属性!$A$4:$A$203,0))*V547/10000)</f>
        <v>125</v>
      </c>
      <c r="R547" s="37">
        <f>INT(INDEX([1]等级属性!C$4:C$203,MATCH($AC547,[1]等级属性!$A$4:$A$203,0))*W547/10000)</f>
        <v>3012</v>
      </c>
      <c r="S547" s="37">
        <f>INT(INDEX([1]等级属性!D$4:D$203,MATCH($AC547,[1]等级属性!$A$4:$A$203,0))*X547/10000)</f>
        <v>655</v>
      </c>
      <c r="T547" s="37">
        <f>INT(INDEX([1]等级属性!E$4:E$203,MATCH($AC547,[1]等级属性!$A$4:$A$203,0))*Y547/10000)</f>
        <v>177</v>
      </c>
      <c r="U547" s="37"/>
      <c r="V547" s="37">
        <f t="array" ref="V547">INDEX(单位特点规划!D$2:D$37,MATCH($A547,单位特点规划!$A$2:$A$37,0))</f>
        <v>5000</v>
      </c>
      <c r="W547" s="37">
        <f t="array" ref="W547">INDEX(单位特点规划!E$2:E$37,MATCH($A547,单位特点规划!$A$2:$A$37,0))</f>
        <v>120000</v>
      </c>
      <c r="X547" s="37">
        <f t="array" ref="X547">INDEX(单位特点规划!F$2:F$37,MATCH($A547,单位特点规划!$A$2:$A$37,0))</f>
        <v>8700</v>
      </c>
      <c r="Y547" s="37">
        <f t="array" ref="Y547">INDEX(单位特点规划!G$2:G$37,MATCH($A547,单位特点规划!$A$2:$A$37,0))</f>
        <v>10300</v>
      </c>
      <c r="Z547" s="37"/>
      <c r="AA547" s="37">
        <f t="shared" ref="AA547" si="546">1/1.25</f>
        <v>0.8</v>
      </c>
      <c r="AB547" s="37">
        <f>INT(INDEX([3]进阶属性!$C$2:$C$19,MATCH(B547,[3]进阶属性!$A$2:$A$19,0))/2*AH547)</f>
        <v>985</v>
      </c>
      <c r="AC547" s="37">
        <f t="shared" si="536"/>
        <v>35</v>
      </c>
      <c r="AD547" s="37">
        <f>INT((INDEX([3]标准单位!$J$2:$J$201,MATCH($AC547,[3]标准单位!$A$2:$A$201,0))*AE547)/(1-AE547))</f>
        <v>0</v>
      </c>
      <c r="AE547" s="37">
        <f t="shared" si="544"/>
        <v>0</v>
      </c>
      <c r="AF547" s="83">
        <f>AG547/AG$7</f>
        <v>0.68766158712777903</v>
      </c>
      <c r="AG547" s="37">
        <f t="shared" si="521"/>
        <v>191.39259259259299</v>
      </c>
      <c r="AH547" s="37">
        <f t="array" ref="AH547">INDEX([4]Sheet1!H$2:H$36,MATCH($H547,[4]Sheet1!$A$2:$A$36,0))</f>
        <v>3</v>
      </c>
      <c r="AI547" s="114" t="str">
        <f>INDEX([4]Sheet1!T$2:T$36,MATCH($H547,[4]Sheet1!$A$2:$A$36,0))</f>
        <v>10000,10000,10000,10000,10000,10000,10000,10000,7500,10000,10000</v>
      </c>
      <c r="AJ547">
        <f>INDEX([4]Sheet1!U$2:U$36,MATCH($H547,[4]Sheet1!$A$2:$A$36,0))</f>
        <v>2.4</v>
      </c>
      <c r="AK547">
        <f>INDEX([4]Sheet1!V$2:V$36,MATCH($H547,[4]Sheet1!$A$2:$A$36,0))</f>
        <v>0.125</v>
      </c>
      <c r="AL547">
        <f>INDEX([4]Sheet1!W$2:W$36,MATCH($H547,[4]Sheet1!$A$2:$A$36,0))</f>
        <v>83.3333333333333</v>
      </c>
      <c r="AM547" s="2">
        <f>INDEX([4]Sheet1!N$2:N$36,MATCH($H547,[4]Sheet1!$A$2:$A$36,0))</f>
        <v>1800</v>
      </c>
      <c r="AN547" s="2">
        <f>INDEX([4]Sheet1!O$2:O$36,MATCH($H547,[4]Sheet1!$A$2:$A$36,0))</f>
        <v>12000</v>
      </c>
    </row>
    <row r="548" spans="1:40" ht="14.25">
      <c r="A548" s="67">
        <v>4003</v>
      </c>
      <c r="B548" s="73">
        <v>5</v>
      </c>
      <c r="C548" s="78" t="str">
        <f t="shared" si="513"/>
        <v>{10415,15},{24003,15}</v>
      </c>
      <c r="D548" s="78">
        <v>150000</v>
      </c>
      <c r="E548" s="79">
        <v>37</v>
      </c>
      <c r="F548" s="78" t="str">
        <f t="shared" si="514"/>
        <v>{1,889},{2,170},{3,4089},{6,240}</v>
      </c>
      <c r="G548" s="78">
        <f t="shared" si="542"/>
        <v>1</v>
      </c>
      <c r="H548" s="86" t="s">
        <v>415</v>
      </c>
      <c r="I548" s="37">
        <f t="array" ref="I548">INDEX([1]英雄界面!$I$4:$I$41,MATCH(A548,[1]英雄界面!$A$4:$A$41,0))</f>
        <v>65</v>
      </c>
      <c r="J548" s="87">
        <f t="shared" ref="J548:J557" si="547">4</f>
        <v>4</v>
      </c>
      <c r="K548" s="37">
        <v>10415</v>
      </c>
      <c r="L548" s="37">
        <f t="array" ref="L548">INDEX([2]图纸掉落!$H$4:$H$38,MATCH(H548,[2]图纸掉落!$G$4:$G$38,0))</f>
        <v>24003</v>
      </c>
      <c r="M548" s="37">
        <f t="shared" si="538"/>
        <v>15</v>
      </c>
      <c r="N548" s="37">
        <f t="shared" si="534"/>
        <v>15</v>
      </c>
      <c r="O548" s="47">
        <f>INDEX([1]英雄界面!$J$4:$J$41,MATCH(A548,[1]英雄界面!$A$4:$A$41,0))/2</f>
        <v>1.5</v>
      </c>
      <c r="P548" s="37">
        <f t="shared" si="535"/>
        <v>1.2</v>
      </c>
      <c r="Q548" s="37">
        <f>INT(INDEX([1]等级属性!B$4:B$203,MATCH($AC548,[1]等级属性!$A$4:$A$203,0))*V548/10000)</f>
        <v>142</v>
      </c>
      <c r="R548" s="37">
        <f>INT(INDEX([1]等级属性!C$4:C$203,MATCH($AC548,[1]等级属性!$A$4:$A$203,0))*W548/10000)</f>
        <v>3408</v>
      </c>
      <c r="S548" s="37">
        <f>INT(INDEX([1]等级属性!D$4:D$203,MATCH($AC548,[1]等级属性!$A$4:$A$203,0))*X548/10000)</f>
        <v>741</v>
      </c>
      <c r="T548" s="37">
        <f>INT(INDEX([1]等级属性!E$4:E$203,MATCH($AC548,[1]等级属性!$A$4:$A$203,0))*Y548/10000)</f>
        <v>200</v>
      </c>
      <c r="U548" s="37"/>
      <c r="V548" s="37">
        <f t="array" ref="V548">INDEX(单位特点规划!D$2:D$37,MATCH($A548,单位特点规划!$A$2:$A$37,0))</f>
        <v>5000</v>
      </c>
      <c r="W548" s="37">
        <f t="array" ref="W548">INDEX(单位特点规划!E$2:E$37,MATCH($A548,单位特点规划!$A$2:$A$37,0))</f>
        <v>120000</v>
      </c>
      <c r="X548" s="37">
        <f t="array" ref="X548">INDEX(单位特点规划!F$2:F$37,MATCH($A548,单位特点规划!$A$2:$A$37,0))</f>
        <v>8700</v>
      </c>
      <c r="Y548" s="37">
        <f t="array" ref="Y548">INDEX(单位特点规划!G$2:G$37,MATCH($A548,单位特点规划!$A$2:$A$37,0))</f>
        <v>10300</v>
      </c>
      <c r="Z548" s="37"/>
      <c r="AA548" s="37">
        <f t="shared" ref="AA548" si="548">1/1.25</f>
        <v>0.8</v>
      </c>
      <c r="AB548" s="37">
        <f>INT(INDEX([3]进阶属性!$C$2:$C$19,MATCH(B548,[3]进阶属性!$A$2:$A$19,0))/2*AH548)</f>
        <v>1278</v>
      </c>
      <c r="AC548" s="37">
        <f t="shared" si="536"/>
        <v>40</v>
      </c>
      <c r="AD548" s="37">
        <f>INT((INDEX([3]标准单位!$J$2:$J$201,MATCH($AC548,[3]标准单位!$A$2:$A$201,0))*AE548)/(1-AE548))</f>
        <v>0</v>
      </c>
      <c r="AE548" s="37">
        <f t="shared" si="544"/>
        <v>0</v>
      </c>
      <c r="AF548" s="83">
        <f>AG548/AG$8</f>
        <v>0.68792109817363101</v>
      </c>
      <c r="AG548" s="37">
        <f t="shared" si="521"/>
        <v>216.62962962962999</v>
      </c>
      <c r="AH548" s="37">
        <f t="array" ref="AH548">INDEX([4]Sheet1!H$2:H$36,MATCH($H548,[4]Sheet1!$A$2:$A$36,0))</f>
        <v>3</v>
      </c>
      <c r="AI548" s="114" t="str">
        <f>INDEX([4]Sheet1!T$2:T$36,MATCH($H548,[4]Sheet1!$A$2:$A$36,0))</f>
        <v>10000,10000,10000,10000,10000,10000,10000,10000,7500,10000,10000</v>
      </c>
      <c r="AJ548">
        <f>INDEX([4]Sheet1!U$2:U$36,MATCH($H548,[4]Sheet1!$A$2:$A$36,0))</f>
        <v>2.4</v>
      </c>
      <c r="AK548">
        <f>INDEX([4]Sheet1!V$2:V$36,MATCH($H548,[4]Sheet1!$A$2:$A$36,0))</f>
        <v>0.125</v>
      </c>
      <c r="AL548">
        <f>INDEX([4]Sheet1!W$2:W$36,MATCH($H548,[4]Sheet1!$A$2:$A$36,0))</f>
        <v>83.3333333333333</v>
      </c>
      <c r="AM548" s="2">
        <f>INDEX([4]Sheet1!N$2:N$36,MATCH($H548,[4]Sheet1!$A$2:$A$36,0))</f>
        <v>1800</v>
      </c>
      <c r="AN548" s="2">
        <f>INDEX([4]Sheet1!O$2:O$36,MATCH($H548,[4]Sheet1!$A$2:$A$36,0))</f>
        <v>12000</v>
      </c>
    </row>
    <row r="549" spans="1:40" ht="14.25">
      <c r="A549" s="67">
        <v>4003</v>
      </c>
      <c r="B549" s="73">
        <v>6</v>
      </c>
      <c r="C549" s="78" t="str">
        <f t="shared" si="513"/>
        <v>{10416,20},{24003,16}</v>
      </c>
      <c r="D549" s="78">
        <v>250000</v>
      </c>
      <c r="E549" s="79">
        <v>42</v>
      </c>
      <c r="F549" s="78" t="str">
        <f t="shared" si="514"/>
        <v>{1,935},{2,179},{3,4303},{6,254}</v>
      </c>
      <c r="G549" s="78">
        <f t="shared" si="542"/>
        <v>1</v>
      </c>
      <c r="H549" s="86" t="s">
        <v>415</v>
      </c>
      <c r="I549" s="37">
        <f t="array" ref="I549">INDEX([1]英雄界面!$I$4:$I$41,MATCH(A549,[1]英雄界面!$A$4:$A$41,0))</f>
        <v>65</v>
      </c>
      <c r="J549" s="87">
        <f t="shared" si="547"/>
        <v>4</v>
      </c>
      <c r="K549" s="37">
        <v>10416</v>
      </c>
      <c r="L549" s="37">
        <f t="array" ref="L549">INDEX([2]图纸掉落!$H$4:$H$38,MATCH(H549,[2]图纸掉落!$G$4:$G$38,0))</f>
        <v>24003</v>
      </c>
      <c r="M549" s="37">
        <f t="shared" si="538"/>
        <v>20</v>
      </c>
      <c r="N549" s="37">
        <f t="shared" si="534"/>
        <v>16</v>
      </c>
      <c r="O549" s="47">
        <f>INDEX([1]英雄界面!$J$4:$J$41,MATCH(A549,[1]英雄界面!$A$4:$A$41,0))/2</f>
        <v>1.5</v>
      </c>
      <c r="P549" s="37">
        <f t="shared" si="535"/>
        <v>1.1000000000000001</v>
      </c>
      <c r="Q549" s="37">
        <f>INT(INDEX([1]等级属性!B$4:B$203,MATCH($AC549,[1]等级属性!$A$4:$A$203,0))*V549/10000)</f>
        <v>163</v>
      </c>
      <c r="R549" s="37">
        <f>INT(INDEX([1]等级属性!C$4:C$203,MATCH($AC549,[1]等级属性!$A$4:$A$203,0))*W549/10000)</f>
        <v>3912</v>
      </c>
      <c r="S549" s="37">
        <f>INT(INDEX([1]等级属性!D$4:D$203,MATCH($AC549,[1]等级属性!$A$4:$A$203,0))*X549/10000)</f>
        <v>850</v>
      </c>
      <c r="T549" s="37">
        <f>INT(INDEX([1]等级属性!E$4:E$203,MATCH($AC549,[1]等级属性!$A$4:$A$203,0))*Y549/10000)</f>
        <v>231</v>
      </c>
      <c r="U549" s="37"/>
      <c r="V549" s="37">
        <f t="array" ref="V549">INDEX(单位特点规划!D$2:D$37,MATCH($A549,单位特点规划!$A$2:$A$37,0))</f>
        <v>5000</v>
      </c>
      <c r="W549" s="37">
        <f t="array" ref="W549">INDEX(单位特点规划!E$2:E$37,MATCH($A549,单位特点规划!$A$2:$A$37,0))</f>
        <v>120000</v>
      </c>
      <c r="X549" s="37">
        <f t="array" ref="X549">INDEX(单位特点规划!F$2:F$37,MATCH($A549,单位特点规划!$A$2:$A$37,0))</f>
        <v>8700</v>
      </c>
      <c r="Y549" s="37">
        <f t="array" ref="Y549">INDEX(单位特点规划!G$2:G$37,MATCH($A549,单位特点规划!$A$2:$A$37,0))</f>
        <v>10300</v>
      </c>
      <c r="Z549" s="37"/>
      <c r="AA549" s="37">
        <f t="shared" ref="AA549:AA554" si="549">1/1.25</f>
        <v>0.8</v>
      </c>
      <c r="AB549" s="37">
        <f>INT(INDEX([3]进阶属性!$C$2:$C$19,MATCH(B549,[3]进阶属性!$A$2:$A$19,0))/2*AH549)</f>
        <v>1660</v>
      </c>
      <c r="AC549" s="37">
        <f t="shared" si="536"/>
        <v>45</v>
      </c>
      <c r="AD549" s="37">
        <f>INT((INDEX([3]标准单位!$J$2:$J$201,MATCH($AC549,[3]标准单位!$A$2:$A$201,0))*AE549)/(1-AE549))</f>
        <v>0</v>
      </c>
      <c r="AE549" s="37">
        <f t="shared" si="544"/>
        <v>0</v>
      </c>
      <c r="AF549" s="83">
        <f>AG549/AG$9</f>
        <v>0.68731374492962105</v>
      </c>
      <c r="AG549" s="37">
        <f t="shared" si="521"/>
        <v>248.696296296296</v>
      </c>
      <c r="AH549" s="37">
        <f t="array" ref="AH549">INDEX([4]Sheet1!H$2:H$36,MATCH($H549,[4]Sheet1!$A$2:$A$36,0))</f>
        <v>3</v>
      </c>
      <c r="AI549" s="114" t="str">
        <f>INDEX([4]Sheet1!T$2:T$36,MATCH($H549,[4]Sheet1!$A$2:$A$36,0))</f>
        <v>10000,10000,10000,10000,10000,10000,10000,10000,7500,10000,10000</v>
      </c>
      <c r="AJ549">
        <f>INDEX([4]Sheet1!U$2:U$36,MATCH($H549,[4]Sheet1!$A$2:$A$36,0))</f>
        <v>2.4</v>
      </c>
      <c r="AK549">
        <f>INDEX([4]Sheet1!V$2:V$36,MATCH($H549,[4]Sheet1!$A$2:$A$36,0))</f>
        <v>0.125</v>
      </c>
      <c r="AL549">
        <f>INDEX([4]Sheet1!W$2:W$36,MATCH($H549,[4]Sheet1!$A$2:$A$36,0))</f>
        <v>83.3333333333333</v>
      </c>
      <c r="AM549" s="2">
        <f>INDEX([4]Sheet1!N$2:N$36,MATCH($H549,[4]Sheet1!$A$2:$A$36,0))</f>
        <v>1800</v>
      </c>
      <c r="AN549" s="2">
        <f>INDEX([4]Sheet1!O$2:O$36,MATCH($H549,[4]Sheet1!$A$2:$A$36,0))</f>
        <v>12000</v>
      </c>
    </row>
    <row r="550" spans="1:40" ht="14.25">
      <c r="A550" s="67">
        <v>4003</v>
      </c>
      <c r="B550" s="73">
        <v>7</v>
      </c>
      <c r="C550" s="78" t="str">
        <f t="shared" si="513"/>
        <v>{10417,22},{24003,26}</v>
      </c>
      <c r="D550" s="78">
        <v>300000</v>
      </c>
      <c r="E550" s="79">
        <v>47</v>
      </c>
      <c r="F550" s="78" t="str">
        <f t="shared" si="514"/>
        <v>{1,963},{2,184},{3,4428},{6,263}</v>
      </c>
      <c r="G550" s="78">
        <f t="shared" si="542"/>
        <v>1</v>
      </c>
      <c r="H550" s="86" t="s">
        <v>415</v>
      </c>
      <c r="I550" s="37">
        <f t="array" ref="I550">INDEX([1]英雄界面!$I$4:$I$41,MATCH(A550,[1]英雄界面!$A$4:$A$41,0))</f>
        <v>65</v>
      </c>
      <c r="J550" s="87">
        <f t="shared" si="547"/>
        <v>4</v>
      </c>
      <c r="K550" s="37">
        <v>10417</v>
      </c>
      <c r="L550" s="37">
        <f t="array" ref="L550">INDEX([2]图纸掉落!$H$4:$H$38,MATCH(H550,[2]图纸掉落!$G$4:$G$38,0))</f>
        <v>24003</v>
      </c>
      <c r="M550" s="37">
        <f t="shared" si="538"/>
        <v>22</v>
      </c>
      <c r="N550" s="37">
        <f t="shared" si="534"/>
        <v>26</v>
      </c>
      <c r="O550" s="47">
        <f>INDEX([1]英雄界面!$J$4:$J$41,MATCH(A550,[1]英雄界面!$A$4:$A$41,0))/2</f>
        <v>1.5</v>
      </c>
      <c r="P550" s="37">
        <f t="shared" si="535"/>
        <v>1</v>
      </c>
      <c r="Q550" s="37">
        <f>INT(INDEX([1]等级属性!B$4:B$203,MATCH($AC550,[1]等级属性!$A$4:$A$203,0))*V550/10000)</f>
        <v>184</v>
      </c>
      <c r="R550" s="37">
        <f>INT(INDEX([1]等级属性!C$4:C$203,MATCH($AC550,[1]等级属性!$A$4:$A$203,0))*W550/10000)</f>
        <v>4428</v>
      </c>
      <c r="S550" s="37">
        <f>INT(INDEX([1]等级属性!D$4:D$203,MATCH($AC550,[1]等级属性!$A$4:$A$203,0))*X550/10000)</f>
        <v>963</v>
      </c>
      <c r="T550" s="37">
        <f>INT(INDEX([1]等级属性!E$4:E$203,MATCH($AC550,[1]等级属性!$A$4:$A$203,0))*Y550/10000)</f>
        <v>263</v>
      </c>
      <c r="U550" s="37"/>
      <c r="V550" s="37">
        <f t="array" ref="V550">INDEX(单位特点规划!D$2:D$37,MATCH($A550,单位特点规划!$A$2:$A$37,0))</f>
        <v>5000</v>
      </c>
      <c r="W550" s="37">
        <f t="array" ref="W550">INDEX(单位特点规划!E$2:E$37,MATCH($A550,单位特点规划!$A$2:$A$37,0))</f>
        <v>120000</v>
      </c>
      <c r="X550" s="37">
        <f t="array" ref="X550">INDEX(单位特点规划!F$2:F$37,MATCH($A550,单位特点规划!$A$2:$A$37,0))</f>
        <v>8700</v>
      </c>
      <c r="Y550" s="37">
        <f t="array" ref="Y550">INDEX(单位特点规划!G$2:G$37,MATCH($A550,单位特点规划!$A$2:$A$37,0))</f>
        <v>10300</v>
      </c>
      <c r="Z550" s="37"/>
      <c r="AA550" s="37">
        <f t="shared" si="549"/>
        <v>0.8</v>
      </c>
      <c r="AB550" s="37">
        <f>INT(INDEX([3]进阶属性!$C$2:$C$19,MATCH(B550,[3]进阶属性!$A$2:$A$19,0))/2*AH550)</f>
        <v>2155</v>
      </c>
      <c r="AC550" s="37">
        <f t="shared" si="536"/>
        <v>50</v>
      </c>
      <c r="AD550" s="37">
        <f>INT((INDEX([3]标准单位!$J$2:$J$201,MATCH($AC550,[3]标准单位!$A$2:$A$201,0))*AE550)/(1-AE550))</f>
        <v>0</v>
      </c>
      <c r="AE550" s="37">
        <f t="shared" si="544"/>
        <v>0</v>
      </c>
      <c r="AF550" s="83">
        <f>AG550/AG$10</f>
        <v>0.68742218295851998</v>
      </c>
      <c r="AG550" s="37">
        <f t="shared" ref="AG550" si="550">(Q550/AM550*1000+IF(AN550&lt;&gt;"",R550/AN550*1000,0)+S550/3+T550/5)/AH550</f>
        <v>281.60740740740698</v>
      </c>
      <c r="AH550" s="37">
        <f t="array" ref="AH550">INDEX([4]Sheet1!H$2:H$36,MATCH($H550,[4]Sheet1!$A$2:$A$36,0))</f>
        <v>3</v>
      </c>
      <c r="AI550" s="114" t="str">
        <f>INDEX([4]Sheet1!T$2:T$36,MATCH($H550,[4]Sheet1!$A$2:$A$36,0))</f>
        <v>10000,10000,10000,10000,10000,10000,10000,10000,7500,10000,10000</v>
      </c>
      <c r="AJ550">
        <f>INDEX([4]Sheet1!U$2:U$36,MATCH($H550,[4]Sheet1!$A$2:$A$36,0))</f>
        <v>2.4</v>
      </c>
      <c r="AK550">
        <f>INDEX([4]Sheet1!V$2:V$36,MATCH($H550,[4]Sheet1!$A$2:$A$36,0))</f>
        <v>0.125</v>
      </c>
      <c r="AL550">
        <f>INDEX([4]Sheet1!W$2:W$36,MATCH($H550,[4]Sheet1!$A$2:$A$36,0))</f>
        <v>83.3333333333333</v>
      </c>
      <c r="AM550" s="2">
        <f>INDEX([4]Sheet1!N$2:N$36,MATCH($H550,[4]Sheet1!$A$2:$A$36,0))</f>
        <v>1800</v>
      </c>
      <c r="AN550" s="2">
        <f>INDEX([4]Sheet1!O$2:O$36,MATCH($H550,[4]Sheet1!$A$2:$A$36,0))</f>
        <v>12000</v>
      </c>
    </row>
    <row r="551" spans="1:40" ht="14.25">
      <c r="A551" s="67">
        <v>4003</v>
      </c>
      <c r="B551" s="73">
        <v>8</v>
      </c>
      <c r="C551" s="78" t="str">
        <f t="shared" si="513"/>
        <v>{10418,25},{24003,29}</v>
      </c>
      <c r="D551" s="78">
        <v>350000</v>
      </c>
      <c r="E551" s="79">
        <v>52</v>
      </c>
      <c r="F551" s="78" t="str">
        <f t="shared" si="514"/>
        <v>{1,1106},{2,212},{3,5088},{6,301}</v>
      </c>
      <c r="G551" s="78">
        <f t="shared" si="542"/>
        <v>1</v>
      </c>
      <c r="H551" s="86" t="s">
        <v>415</v>
      </c>
      <c r="I551" s="37">
        <f t="array" ref="I551">INDEX([1]英雄界面!$I$4:$I$41,MATCH(A551,[1]英雄界面!$A$4:$A$41,0))</f>
        <v>65</v>
      </c>
      <c r="J551" s="87">
        <f t="shared" si="547"/>
        <v>4</v>
      </c>
      <c r="K551" s="37">
        <v>10418</v>
      </c>
      <c r="L551" s="37">
        <f t="array" ref="L551">INDEX([2]图纸掉落!$H$4:$H$38,MATCH(H551,[2]图纸掉落!$G$4:$G$38,0))</f>
        <v>24003</v>
      </c>
      <c r="M551" s="37">
        <f t="shared" si="538"/>
        <v>25</v>
      </c>
      <c r="N551" s="37">
        <f t="shared" si="534"/>
        <v>29</v>
      </c>
      <c r="O551" s="47">
        <f>INDEX([1]英雄界面!$J$4:$J$41,MATCH(A551,[1]英雄界面!$A$4:$A$41,0))/2</f>
        <v>1.5</v>
      </c>
      <c r="P551" s="37">
        <f t="shared" si="535"/>
        <v>1</v>
      </c>
      <c r="Q551" s="37">
        <f>INT(INDEX([1]等级属性!B$4:B$203,MATCH($AC551,[1]等级属性!$A$4:$A$203,0))*V551/10000)</f>
        <v>212</v>
      </c>
      <c r="R551" s="37">
        <f>INT(INDEX([1]等级属性!C$4:C$203,MATCH($AC551,[1]等级属性!$A$4:$A$203,0))*W551/10000)</f>
        <v>5088</v>
      </c>
      <c r="S551" s="37">
        <f>INT(INDEX([1]等级属性!D$4:D$203,MATCH($AC551,[1]等级属性!$A$4:$A$203,0))*X551/10000)</f>
        <v>1106</v>
      </c>
      <c r="T551" s="37">
        <f>INT(INDEX([1]等级属性!E$4:E$203,MATCH($AC551,[1]等级属性!$A$4:$A$203,0))*Y551/10000)</f>
        <v>301</v>
      </c>
      <c r="U551" s="37"/>
      <c r="V551" s="37">
        <f t="array" ref="V551">INDEX(单位特点规划!D$2:D$37,MATCH($A551,单位特点规划!$A$2:$A$37,0))</f>
        <v>5000</v>
      </c>
      <c r="W551" s="37">
        <f t="array" ref="W551">INDEX(单位特点规划!E$2:E$37,MATCH($A551,单位特点规划!$A$2:$A$37,0))</f>
        <v>120000</v>
      </c>
      <c r="X551" s="37">
        <f t="array" ref="X551">INDEX(单位特点规划!F$2:F$37,MATCH($A551,单位特点规划!$A$2:$A$37,0))</f>
        <v>8700</v>
      </c>
      <c r="Y551" s="37">
        <f t="array" ref="Y551">INDEX(单位特点规划!G$2:G$37,MATCH($A551,单位特点规划!$A$2:$A$37,0))</f>
        <v>10300</v>
      </c>
      <c r="Z551" s="37"/>
      <c r="AA551" s="37">
        <f t="shared" si="549"/>
        <v>0.8</v>
      </c>
      <c r="AB551" s="37">
        <f>INT(INDEX([3]进阶属性!$C$2:$C$19,MATCH(B551,[3]进阶属性!$A$2:$A$19,0))/2*AH551)</f>
        <v>2799</v>
      </c>
      <c r="AC551" s="37">
        <f t="shared" si="536"/>
        <v>55</v>
      </c>
      <c r="AD551" s="37">
        <f>INT((INDEX([3]标准单位!$J$2:$J$201,MATCH($AC551,[3]标准单位!$A$2:$A$201,0))*AE551)/(1-AE551))</f>
        <v>0</v>
      </c>
      <c r="AE551" s="37">
        <f t="shared" si="544"/>
        <v>0</v>
      </c>
      <c r="AF551" s="83">
        <f>AG551/AG$11</f>
        <v>0.68734179491675595</v>
      </c>
      <c r="AG551" s="37">
        <f t="shared" ref="AG551" si="551">(Q551/AM551*1000+IF(AN551&lt;&gt;"",R551/AN551*1000,0)+S551/3+T551/5)/AH551</f>
        <v>323.54814814814802</v>
      </c>
      <c r="AH551" s="37">
        <f t="array" ref="AH551">INDEX([4]Sheet1!H$2:H$36,MATCH($H551,[4]Sheet1!$A$2:$A$36,0))</f>
        <v>3</v>
      </c>
      <c r="AI551" s="114" t="str">
        <f>INDEX([4]Sheet1!T$2:T$36,MATCH($H551,[4]Sheet1!$A$2:$A$36,0))</f>
        <v>10000,10000,10000,10000,10000,10000,10000,10000,7500,10000,10000</v>
      </c>
      <c r="AJ551">
        <f>INDEX([4]Sheet1!U$2:U$36,MATCH($H551,[4]Sheet1!$A$2:$A$36,0))</f>
        <v>2.4</v>
      </c>
      <c r="AK551">
        <f>INDEX([4]Sheet1!V$2:V$36,MATCH($H551,[4]Sheet1!$A$2:$A$36,0))</f>
        <v>0.125</v>
      </c>
      <c r="AL551">
        <f>INDEX([4]Sheet1!W$2:W$36,MATCH($H551,[4]Sheet1!$A$2:$A$36,0))</f>
        <v>83.3333333333333</v>
      </c>
      <c r="AM551" s="2">
        <f>INDEX([4]Sheet1!N$2:N$36,MATCH($H551,[4]Sheet1!$A$2:$A$36,0))</f>
        <v>1800</v>
      </c>
      <c r="AN551" s="2">
        <f>INDEX([4]Sheet1!O$2:O$36,MATCH($H551,[4]Sheet1!$A$2:$A$36,0))</f>
        <v>12000</v>
      </c>
    </row>
    <row r="552" spans="1:40" ht="14.25">
      <c r="A552" s="67">
        <v>4003</v>
      </c>
      <c r="B552" s="73">
        <v>9</v>
      </c>
      <c r="C552" s="78" t="str">
        <f t="shared" si="513"/>
        <v>{10419,27},{24003,30}</v>
      </c>
      <c r="D552" s="78">
        <v>400000</v>
      </c>
      <c r="E552" s="79">
        <v>57</v>
      </c>
      <c r="F552" s="78" t="str">
        <f t="shared" si="514"/>
        <v>{1,1250},{2,239},{3,5748},{6,340}</v>
      </c>
      <c r="G552" s="78">
        <f t="shared" si="542"/>
        <v>1</v>
      </c>
      <c r="H552" s="86" t="s">
        <v>415</v>
      </c>
      <c r="I552" s="37">
        <f t="array" ref="I552">INDEX([1]英雄界面!$I$4:$I$41,MATCH(A552,[1]英雄界面!$A$4:$A$41,0))</f>
        <v>65</v>
      </c>
      <c r="J552" s="87">
        <f t="shared" si="547"/>
        <v>4</v>
      </c>
      <c r="K552" s="37">
        <v>10419</v>
      </c>
      <c r="L552" s="37">
        <f t="array" ref="L552">INDEX([2]图纸掉落!$H$4:$H$38,MATCH(H552,[2]图纸掉落!$G$4:$G$38,0))</f>
        <v>24003</v>
      </c>
      <c r="M552" s="37">
        <f t="shared" si="538"/>
        <v>27</v>
      </c>
      <c r="N552" s="37">
        <f t="shared" si="534"/>
        <v>30</v>
      </c>
      <c r="O552" s="47">
        <f>INDEX([1]英雄界面!$J$4:$J$41,MATCH(A552,[1]英雄界面!$A$4:$A$41,0))/2</f>
        <v>1.5</v>
      </c>
      <c r="P552" s="37">
        <f t="shared" si="535"/>
        <v>1</v>
      </c>
      <c r="Q552" s="37">
        <f>INT(INDEX([1]等级属性!B$4:B$203,MATCH($AC552,[1]等级属性!$A$4:$A$203,0))*V552/10000)</f>
        <v>239</v>
      </c>
      <c r="R552" s="37">
        <f>INT(INDEX([1]等级属性!C$4:C$203,MATCH($AC552,[1]等级属性!$A$4:$A$203,0))*W552/10000)</f>
        <v>5748</v>
      </c>
      <c r="S552" s="37">
        <f>INT(INDEX([1]等级属性!D$4:D$203,MATCH($AC552,[1]等级属性!$A$4:$A$203,0))*X552/10000)</f>
        <v>1250</v>
      </c>
      <c r="T552" s="37">
        <f>INT(INDEX([1]等级属性!E$4:E$203,MATCH($AC552,[1]等级属性!$A$4:$A$203,0))*Y552/10000)</f>
        <v>340</v>
      </c>
      <c r="U552" s="37"/>
      <c r="V552" s="37">
        <f t="array" ref="V552">INDEX(单位特点规划!D$2:D$37,MATCH($A552,单位特点规划!$A$2:$A$37,0))</f>
        <v>5000</v>
      </c>
      <c r="W552" s="37">
        <f t="array" ref="W552">INDEX(单位特点规划!E$2:E$37,MATCH($A552,单位特点规划!$A$2:$A$37,0))</f>
        <v>120000</v>
      </c>
      <c r="X552" s="37">
        <f t="array" ref="X552">INDEX(单位特点规划!F$2:F$37,MATCH($A552,单位特点规划!$A$2:$A$37,0))</f>
        <v>8700</v>
      </c>
      <c r="Y552" s="37">
        <f t="array" ref="Y552">INDEX(单位特点规划!G$2:G$37,MATCH($A552,单位特点规划!$A$2:$A$37,0))</f>
        <v>10300</v>
      </c>
      <c r="Z552" s="37"/>
      <c r="AA552" s="37">
        <f t="shared" si="549"/>
        <v>0.8</v>
      </c>
      <c r="AB552" s="37">
        <f>INT(INDEX([3]进阶属性!$C$2:$C$19,MATCH(B552,[3]进阶属性!$A$2:$A$19,0))/2*AH552)</f>
        <v>3636</v>
      </c>
      <c r="AC552" s="37">
        <f t="shared" si="536"/>
        <v>60</v>
      </c>
      <c r="AD552" s="37">
        <f>INT((INDEX([3]标准单位!$J$2:$J$201,MATCH($AC552,[3]标准单位!$A$2:$A$201,0))*AE552)/(1-AE552))</f>
        <v>0</v>
      </c>
      <c r="AE552" s="37">
        <f t="shared" si="544"/>
        <v>0</v>
      </c>
      <c r="AF552" s="83">
        <f>AG552/AG$12</f>
        <v>0.687198251462669</v>
      </c>
      <c r="AG552" s="37">
        <f t="shared" ref="AG552:AG580" si="552">(Q552/AM552*1000+IF(AN552&lt;&gt;"",R552/AN552*1000,0)+S552/3+T552/5)/AH552</f>
        <v>365.48148148148198</v>
      </c>
      <c r="AH552" s="37">
        <f t="array" ref="AH552">INDEX([4]Sheet1!H$2:H$36,MATCH($H552,[4]Sheet1!$A$2:$A$36,0))</f>
        <v>3</v>
      </c>
      <c r="AI552" s="114" t="str">
        <f>INDEX([4]Sheet1!T$2:T$36,MATCH($H552,[4]Sheet1!$A$2:$A$36,0))</f>
        <v>10000,10000,10000,10000,10000,10000,10000,10000,7500,10000,10000</v>
      </c>
      <c r="AJ552">
        <f>INDEX([4]Sheet1!U$2:U$36,MATCH($H552,[4]Sheet1!$A$2:$A$36,0))</f>
        <v>2.4</v>
      </c>
      <c r="AK552">
        <f>INDEX([4]Sheet1!V$2:V$36,MATCH($H552,[4]Sheet1!$A$2:$A$36,0))</f>
        <v>0.125</v>
      </c>
      <c r="AL552">
        <f>INDEX([4]Sheet1!W$2:W$36,MATCH($H552,[4]Sheet1!$A$2:$A$36,0))</f>
        <v>83.3333333333333</v>
      </c>
      <c r="AM552" s="2">
        <f>INDEX([4]Sheet1!N$2:N$36,MATCH($H552,[4]Sheet1!$A$2:$A$36,0))</f>
        <v>1800</v>
      </c>
      <c r="AN552" s="2">
        <f>INDEX([4]Sheet1!O$2:O$36,MATCH($H552,[4]Sheet1!$A$2:$A$36,0))</f>
        <v>12000</v>
      </c>
    </row>
    <row r="553" spans="1:40" ht="14.25">
      <c r="A553" s="67">
        <v>4003</v>
      </c>
      <c r="B553" s="73">
        <v>10</v>
      </c>
      <c r="C553" s="78" t="str">
        <f t="shared" si="513"/>
        <v>{10420,30},{24003,45}</v>
      </c>
      <c r="D553" s="78">
        <v>450000</v>
      </c>
      <c r="E553" s="79">
        <v>62</v>
      </c>
      <c r="F553" s="78" t="str">
        <f t="shared" si="514"/>
        <v>{1,1435},{2,275},{3,6600},{6,392}</v>
      </c>
      <c r="G553" s="78">
        <f t="shared" si="542"/>
        <v>1</v>
      </c>
      <c r="H553" s="86" t="s">
        <v>415</v>
      </c>
      <c r="I553" s="37">
        <f t="array" ref="I553">INDEX([1]英雄界面!$I$4:$I$41,MATCH(A553,[1]英雄界面!$A$4:$A$41,0))</f>
        <v>65</v>
      </c>
      <c r="J553" s="87">
        <f t="shared" si="547"/>
        <v>4</v>
      </c>
      <c r="K553" s="37">
        <v>10420</v>
      </c>
      <c r="L553" s="37">
        <f t="array" ref="L553">INDEX([2]图纸掉落!$H$4:$H$38,MATCH(H553,[2]图纸掉落!$G$4:$G$38,0))</f>
        <v>24003</v>
      </c>
      <c r="M553" s="37">
        <f t="shared" si="538"/>
        <v>30</v>
      </c>
      <c r="N553" s="37">
        <f t="shared" si="534"/>
        <v>45</v>
      </c>
      <c r="O553" s="47">
        <f>INDEX([1]英雄界面!$J$4:$J$41,MATCH(A553,[1]英雄界面!$A$4:$A$41,0))/2</f>
        <v>1.5</v>
      </c>
      <c r="P553" s="37">
        <f t="shared" si="535"/>
        <v>1</v>
      </c>
      <c r="Q553" s="37">
        <f>INT(INDEX([1]等级属性!B$4:B$203,MATCH($AC553,[1]等级属性!$A$4:$A$203,0))*V553/10000)</f>
        <v>275</v>
      </c>
      <c r="R553" s="37">
        <f>INT(INDEX([1]等级属性!C$4:C$203,MATCH($AC553,[1]等级属性!$A$4:$A$203,0))*W553/10000)</f>
        <v>6600</v>
      </c>
      <c r="S553" s="37">
        <f>INT(INDEX([1]等级属性!D$4:D$203,MATCH($AC553,[1]等级属性!$A$4:$A$203,0))*X553/10000)</f>
        <v>1435</v>
      </c>
      <c r="T553" s="37">
        <f>INT(INDEX([1]等级属性!E$4:E$203,MATCH($AC553,[1]等级属性!$A$4:$A$203,0))*Y553/10000)</f>
        <v>392</v>
      </c>
      <c r="U553" s="37"/>
      <c r="V553" s="37">
        <f t="array" ref="V553">INDEX(单位特点规划!D$2:D$37,MATCH($A553,单位特点规划!$A$2:$A$37,0))</f>
        <v>5000</v>
      </c>
      <c r="W553" s="37">
        <f t="array" ref="W553">INDEX(单位特点规划!E$2:E$37,MATCH($A553,单位特点规划!$A$2:$A$37,0))</f>
        <v>120000</v>
      </c>
      <c r="X553" s="37">
        <f t="array" ref="X553">INDEX(单位特点规划!F$2:F$37,MATCH($A553,单位特点规划!$A$2:$A$37,0))</f>
        <v>8700</v>
      </c>
      <c r="Y553" s="37">
        <f t="array" ref="Y553">INDEX(单位特点规划!G$2:G$37,MATCH($A553,单位特点规划!$A$2:$A$37,0))</f>
        <v>10300</v>
      </c>
      <c r="Z553" s="37"/>
      <c r="AA553" s="37">
        <f t="shared" si="549"/>
        <v>0.8</v>
      </c>
      <c r="AB553" s="37">
        <f>INT(INDEX([3]进阶属性!$C$2:$C$19,MATCH(B553,[3]进阶属性!$A$2:$A$19,0))/2*AH553)</f>
        <v>4725</v>
      </c>
      <c r="AC553" s="37">
        <f t="shared" si="536"/>
        <v>65</v>
      </c>
      <c r="AD553" s="37">
        <f>INT((INDEX([3]标准单位!$J$2:$J$201,MATCH($AC553,[3]标准单位!$A$2:$A$201,0))*AE553)/(1-AE553))</f>
        <v>0</v>
      </c>
      <c r="AE553" s="37">
        <f t="shared" si="544"/>
        <v>0</v>
      </c>
      <c r="AF553" s="83">
        <f>AG553/AG$13</f>
        <v>0.68740421941366903</v>
      </c>
      <c r="AG553" s="37">
        <f t="shared" si="552"/>
        <v>419.83703703703702</v>
      </c>
      <c r="AH553" s="37">
        <f t="array" ref="AH553">INDEX([4]Sheet1!H$2:H$36,MATCH($H553,[4]Sheet1!$A$2:$A$36,0))</f>
        <v>3</v>
      </c>
      <c r="AI553" s="114" t="str">
        <f>INDEX([4]Sheet1!T$2:T$36,MATCH($H553,[4]Sheet1!$A$2:$A$36,0))</f>
        <v>10000,10000,10000,10000,10000,10000,10000,10000,7500,10000,10000</v>
      </c>
      <c r="AJ553">
        <f>INDEX([4]Sheet1!U$2:U$36,MATCH($H553,[4]Sheet1!$A$2:$A$36,0))</f>
        <v>2.4</v>
      </c>
      <c r="AK553">
        <f>INDEX([4]Sheet1!V$2:V$36,MATCH($H553,[4]Sheet1!$A$2:$A$36,0))</f>
        <v>0.125</v>
      </c>
      <c r="AL553">
        <f>INDEX([4]Sheet1!W$2:W$36,MATCH($H553,[4]Sheet1!$A$2:$A$36,0))</f>
        <v>83.3333333333333</v>
      </c>
      <c r="AM553" s="2">
        <f>INDEX([4]Sheet1!N$2:N$36,MATCH($H553,[4]Sheet1!$A$2:$A$36,0))</f>
        <v>1800</v>
      </c>
      <c r="AN553" s="2">
        <f>INDEX([4]Sheet1!O$2:O$36,MATCH($H553,[4]Sheet1!$A$2:$A$36,0))</f>
        <v>12000</v>
      </c>
    </row>
    <row r="554" spans="1:40" ht="14.25">
      <c r="A554" s="67">
        <v>4003</v>
      </c>
      <c r="B554" s="73">
        <v>11</v>
      </c>
      <c r="C554" s="78" t="str">
        <f t="shared" si="513"/>
        <v>{10421,32},{24003,61}</v>
      </c>
      <c r="D554" s="78">
        <v>500000</v>
      </c>
      <c r="E554" s="79">
        <v>67</v>
      </c>
      <c r="F554" s="78" t="str">
        <f t="shared" si="514"/>
        <v>{1,1623},{2,311},{3,7464},{6,443}</v>
      </c>
      <c r="G554" s="78">
        <f t="shared" si="542"/>
        <v>1</v>
      </c>
      <c r="H554" s="86" t="s">
        <v>415</v>
      </c>
      <c r="I554" s="37">
        <f t="array" ref="I554">INDEX([1]英雄界面!$I$4:$I$41,MATCH(A554,[1]英雄界面!$A$4:$A$41,0))</f>
        <v>65</v>
      </c>
      <c r="J554" s="87">
        <f t="shared" si="547"/>
        <v>4</v>
      </c>
      <c r="K554" s="37">
        <v>10421</v>
      </c>
      <c r="L554" s="37">
        <f t="array" ref="L554">INDEX([2]图纸掉落!$H$4:$H$38,MATCH(H554,[2]图纸掉落!$G$4:$G$38,0))</f>
        <v>24003</v>
      </c>
      <c r="M554" s="37">
        <f t="shared" si="538"/>
        <v>32</v>
      </c>
      <c r="N554" s="37">
        <f t="shared" si="534"/>
        <v>61</v>
      </c>
      <c r="O554" s="47">
        <f>INDEX([1]英雄界面!$J$4:$J$41,MATCH(A554,[1]英雄界面!$A$4:$A$41,0))/2</f>
        <v>1.5</v>
      </c>
      <c r="P554" s="37">
        <f t="shared" si="535"/>
        <v>1</v>
      </c>
      <c r="Q554" s="37">
        <f>INT(INDEX([1]等级属性!B$4:B$203,MATCH($AC554,[1]等级属性!$A$4:$A$203,0))*V554/10000)</f>
        <v>311</v>
      </c>
      <c r="R554" s="37">
        <f>INT(INDEX([1]等级属性!C$4:C$203,MATCH($AC554,[1]等级属性!$A$4:$A$203,0))*W554/10000)</f>
        <v>7464</v>
      </c>
      <c r="S554" s="37">
        <f>INT(INDEX([1]等级属性!D$4:D$203,MATCH($AC554,[1]等级属性!$A$4:$A$203,0))*X554/10000)</f>
        <v>1623</v>
      </c>
      <c r="T554" s="37">
        <f>INT(INDEX([1]等级属性!E$4:E$203,MATCH($AC554,[1]等级属性!$A$4:$A$203,0))*Y554/10000)</f>
        <v>443</v>
      </c>
      <c r="U554" s="37"/>
      <c r="V554" s="37">
        <f t="array" ref="V554">INDEX(单位特点规划!D$2:D$37,MATCH($A554,单位特点规划!$A$2:$A$37,0))</f>
        <v>5000</v>
      </c>
      <c r="W554" s="37">
        <f t="array" ref="W554">INDEX(单位特点规划!E$2:E$37,MATCH($A554,单位特点规划!$A$2:$A$37,0))</f>
        <v>120000</v>
      </c>
      <c r="X554" s="37">
        <f t="array" ref="X554">INDEX(单位特点规划!F$2:F$37,MATCH($A554,单位特点规划!$A$2:$A$37,0))</f>
        <v>8700</v>
      </c>
      <c r="Y554" s="37">
        <f t="array" ref="Y554">INDEX(单位特点规划!G$2:G$37,MATCH($A554,单位特点规划!$A$2:$A$37,0))</f>
        <v>10300</v>
      </c>
      <c r="Z554" s="37"/>
      <c r="AA554" s="37">
        <f t="shared" si="549"/>
        <v>0.8</v>
      </c>
      <c r="AB554" s="37">
        <f>INT(INDEX([3]进阶属性!$C$2:$C$19,MATCH(B554,[3]进阶属性!$A$2:$A$19,0))/2*AH554)</f>
        <v>6142</v>
      </c>
      <c r="AC554" s="37">
        <f t="shared" si="536"/>
        <v>70</v>
      </c>
      <c r="AD554" s="37">
        <f>INT((INDEX([3]标准单位!$J$2:$J$201,MATCH($AC554,[3]标准单位!$A$2:$A$201,0))*AE554)/(1-AE554))</f>
        <v>0</v>
      </c>
      <c r="AE554" s="37">
        <f t="shared" si="544"/>
        <v>0</v>
      </c>
      <c r="AF554" s="83">
        <f>AG554/AG$14</f>
        <v>0.68738414116623303</v>
      </c>
      <c r="AG554" s="37">
        <f t="shared" si="552"/>
        <v>474.792592592593</v>
      </c>
      <c r="AH554" s="37">
        <f t="array" ref="AH554">INDEX([4]Sheet1!H$2:H$36,MATCH($H554,[4]Sheet1!$A$2:$A$36,0))</f>
        <v>3</v>
      </c>
      <c r="AI554" s="114" t="str">
        <f>INDEX([4]Sheet1!T$2:T$36,MATCH($H554,[4]Sheet1!$A$2:$A$36,0))</f>
        <v>10000,10000,10000,10000,10000,10000,10000,10000,7500,10000,10000</v>
      </c>
      <c r="AJ554">
        <f>INDEX([4]Sheet1!U$2:U$36,MATCH($H554,[4]Sheet1!$A$2:$A$36,0))</f>
        <v>2.4</v>
      </c>
      <c r="AK554">
        <f>INDEX([4]Sheet1!V$2:V$36,MATCH($H554,[4]Sheet1!$A$2:$A$36,0))</f>
        <v>0.125</v>
      </c>
      <c r="AL554">
        <f>INDEX([4]Sheet1!W$2:W$36,MATCH($H554,[4]Sheet1!$A$2:$A$36,0))</f>
        <v>83.3333333333333</v>
      </c>
      <c r="AM554" s="2">
        <f>INDEX([4]Sheet1!N$2:N$36,MATCH($H554,[4]Sheet1!$A$2:$A$36,0))</f>
        <v>1800</v>
      </c>
      <c r="AN554" s="2">
        <f>INDEX([4]Sheet1!O$2:O$36,MATCH($H554,[4]Sheet1!$A$2:$A$36,0))</f>
        <v>12000</v>
      </c>
    </row>
    <row r="555" spans="1:40" ht="14.25">
      <c r="A555" s="67">
        <v>4003</v>
      </c>
      <c r="B555" s="73">
        <v>12</v>
      </c>
      <c r="C555" s="78" t="str">
        <f t="shared" si="513"/>
        <v>{10422,35},{24003,66}</v>
      </c>
      <c r="D555" s="78">
        <v>550000</v>
      </c>
      <c r="E555" s="79">
        <v>72</v>
      </c>
      <c r="F555" s="78" t="str">
        <f t="shared" si="514"/>
        <v>{1,1866},{2,357},{3,8580},{6,509}</v>
      </c>
      <c r="G555" s="78">
        <f t="shared" ref="G555:G564" si="553">1</f>
        <v>1</v>
      </c>
      <c r="H555" s="86" t="s">
        <v>415</v>
      </c>
      <c r="I555" s="37">
        <f t="array" ref="I555">INDEX([1]英雄界面!$I$4:$I$41,MATCH(A555,[1]英雄界面!$A$4:$A$41,0))</f>
        <v>65</v>
      </c>
      <c r="J555" s="87">
        <f t="shared" si="547"/>
        <v>4</v>
      </c>
      <c r="K555" s="37">
        <v>10422</v>
      </c>
      <c r="L555" s="37">
        <f t="array" ref="L555">INDEX([2]图纸掉落!$H$4:$H$38,MATCH(H555,[2]图纸掉落!$G$4:$G$38,0))</f>
        <v>24003</v>
      </c>
      <c r="M555" s="37">
        <f t="shared" si="538"/>
        <v>35</v>
      </c>
      <c r="N555" s="37">
        <f t="shared" si="534"/>
        <v>66</v>
      </c>
      <c r="O555" s="47">
        <f>INDEX([1]英雄界面!$J$4:$J$41,MATCH(A555,[1]英雄界面!$A$4:$A$41,0))/2</f>
        <v>1.5</v>
      </c>
      <c r="P555" s="37">
        <f t="shared" si="535"/>
        <v>1</v>
      </c>
      <c r="Q555" s="37">
        <f>INT(INDEX([1]等级属性!B$4:B$203,MATCH($AC555,[1]等级属性!$A$4:$A$203,0))*V555/10000)</f>
        <v>357</v>
      </c>
      <c r="R555" s="37">
        <f>INT(INDEX([1]等级属性!C$4:C$203,MATCH($AC555,[1]等级属性!$A$4:$A$203,0))*W555/10000)</f>
        <v>8580</v>
      </c>
      <c r="S555" s="37">
        <f>INT(INDEX([1]等级属性!D$4:D$203,MATCH($AC555,[1]等级属性!$A$4:$A$203,0))*X555/10000)</f>
        <v>1866</v>
      </c>
      <c r="T555" s="37">
        <f>INT(INDEX([1]等级属性!E$4:E$203,MATCH($AC555,[1]等级属性!$A$4:$A$203,0))*Y555/10000)</f>
        <v>509</v>
      </c>
      <c r="U555" s="37"/>
      <c r="V555" s="37">
        <f t="array" ref="V555">INDEX(单位特点规划!D$2:D$37,MATCH($A555,单位特点规划!$A$2:$A$37,0))</f>
        <v>5000</v>
      </c>
      <c r="W555" s="37">
        <f t="array" ref="W555">INDEX(单位特点规划!E$2:E$37,MATCH($A555,单位特点规划!$A$2:$A$37,0))</f>
        <v>120000</v>
      </c>
      <c r="X555" s="37">
        <f t="array" ref="X555">INDEX(单位特点规划!F$2:F$37,MATCH($A555,单位特点规划!$A$2:$A$37,0))</f>
        <v>8700</v>
      </c>
      <c r="Y555" s="37">
        <f t="array" ref="Y555">INDEX(单位特点规划!G$2:G$37,MATCH($A555,单位特点规划!$A$2:$A$37,0))</f>
        <v>10300</v>
      </c>
      <c r="Z555" s="37"/>
      <c r="AA555" s="37">
        <f t="shared" ref="AA555" si="554">1/1.25</f>
        <v>0.8</v>
      </c>
      <c r="AB555" s="37">
        <f>INT(INDEX([3]进阶属性!$C$2:$C$19,MATCH(B555,[3]进阶属性!$A$2:$A$19,0))/2*AH555)</f>
        <v>7983</v>
      </c>
      <c r="AC555" s="37">
        <f t="shared" si="536"/>
        <v>75</v>
      </c>
      <c r="AD555" s="37">
        <f>INT((INDEX([3]标准单位!$J$2:$J$201,MATCH($AC555,[3]标准单位!$A$2:$A$201,0))*AE555)/(1-AE555))</f>
        <v>0</v>
      </c>
      <c r="AE555" s="37">
        <f t="shared" ref="AE555:AE564" si="555">0</f>
        <v>0</v>
      </c>
      <c r="AF555" s="83">
        <f>AG555/AG$15</f>
        <v>0.68741727150940801</v>
      </c>
      <c r="AG555" s="37">
        <f t="shared" si="552"/>
        <v>545.71111111111099</v>
      </c>
      <c r="AH555" s="37">
        <f t="array" ref="AH555">INDEX([4]Sheet1!H$2:H$36,MATCH($H555,[4]Sheet1!$A$2:$A$36,0))</f>
        <v>3</v>
      </c>
      <c r="AI555" s="114" t="str">
        <f>INDEX([4]Sheet1!T$2:T$36,MATCH($H555,[4]Sheet1!$A$2:$A$36,0))</f>
        <v>10000,10000,10000,10000,10000,10000,10000,10000,7500,10000,10000</v>
      </c>
      <c r="AJ555">
        <f>INDEX([4]Sheet1!U$2:U$36,MATCH($H555,[4]Sheet1!$A$2:$A$36,0))</f>
        <v>2.4</v>
      </c>
      <c r="AK555">
        <f>INDEX([4]Sheet1!V$2:V$36,MATCH($H555,[4]Sheet1!$A$2:$A$36,0))</f>
        <v>0.125</v>
      </c>
      <c r="AL555">
        <f>INDEX([4]Sheet1!W$2:W$36,MATCH($H555,[4]Sheet1!$A$2:$A$36,0))</f>
        <v>83.3333333333333</v>
      </c>
      <c r="AM555" s="2">
        <f>INDEX([4]Sheet1!N$2:N$36,MATCH($H555,[4]Sheet1!$A$2:$A$36,0))</f>
        <v>1800</v>
      </c>
      <c r="AN555" s="2">
        <f>INDEX([4]Sheet1!O$2:O$36,MATCH($H555,[4]Sheet1!$A$2:$A$36,0))</f>
        <v>12000</v>
      </c>
    </row>
    <row r="556" spans="1:40" ht="14.25">
      <c r="A556" s="67">
        <v>4003</v>
      </c>
      <c r="B556" s="73">
        <v>13</v>
      </c>
      <c r="C556" s="78" t="str">
        <f t="shared" si="513"/>
        <v>{10423,37},{24003,70}</v>
      </c>
      <c r="D556" s="78">
        <v>600000</v>
      </c>
      <c r="E556" s="79">
        <v>77</v>
      </c>
      <c r="F556" s="78" t="str">
        <f t="shared" si="514"/>
        <v>{1,2108},{2,404},{3,9696},{6,576}</v>
      </c>
      <c r="G556" s="78">
        <f t="shared" si="553"/>
        <v>1</v>
      </c>
      <c r="H556" s="86" t="s">
        <v>415</v>
      </c>
      <c r="I556" s="37">
        <f t="array" ref="I556">INDEX([1]英雄界面!$I$4:$I$41,MATCH(A556,[1]英雄界面!$A$4:$A$41,0))</f>
        <v>65</v>
      </c>
      <c r="J556" s="87">
        <f t="shared" si="547"/>
        <v>4</v>
      </c>
      <c r="K556" s="37">
        <v>10423</v>
      </c>
      <c r="L556" s="37">
        <f t="array" ref="L556">INDEX([2]图纸掉落!$H$4:$H$38,MATCH(H556,[2]图纸掉落!$G$4:$G$38,0))</f>
        <v>24003</v>
      </c>
      <c r="M556" s="37">
        <f t="shared" ref="M556" si="556">M538</f>
        <v>37</v>
      </c>
      <c r="N556" s="37">
        <f t="shared" si="534"/>
        <v>70</v>
      </c>
      <c r="O556" s="47">
        <f>INDEX([1]英雄界面!$J$4:$J$41,MATCH(A556,[1]英雄界面!$A$4:$A$41,0))/2</f>
        <v>1.5</v>
      </c>
      <c r="P556" s="37">
        <f t="shared" si="535"/>
        <v>1</v>
      </c>
      <c r="Q556" s="37">
        <f>INT(INDEX([1]等级属性!B$4:B$203,MATCH($AC556,[1]等级属性!$A$4:$A$203,0))*V556/10000)</f>
        <v>404</v>
      </c>
      <c r="R556" s="37">
        <f>INT(INDEX([1]等级属性!C$4:C$203,MATCH($AC556,[1]等级属性!$A$4:$A$203,0))*W556/10000)</f>
        <v>9696</v>
      </c>
      <c r="S556" s="37">
        <f>INT(INDEX([1]等级属性!D$4:D$203,MATCH($AC556,[1]等级属性!$A$4:$A$203,0))*X556/10000)</f>
        <v>2108</v>
      </c>
      <c r="T556" s="37">
        <f>INT(INDEX([1]等级属性!E$4:E$203,MATCH($AC556,[1]等级属性!$A$4:$A$203,0))*Y556/10000)</f>
        <v>576</v>
      </c>
      <c r="U556" s="37"/>
      <c r="V556" s="37">
        <f t="array" ref="V556">INDEX(单位特点规划!D$2:D$37,MATCH($A556,单位特点规划!$A$2:$A$37,0))</f>
        <v>5000</v>
      </c>
      <c r="W556" s="37">
        <f t="array" ref="W556">INDEX(单位特点规划!E$2:E$37,MATCH($A556,单位特点规划!$A$2:$A$37,0))</f>
        <v>120000</v>
      </c>
      <c r="X556" s="37">
        <f t="array" ref="X556">INDEX(单位特点规划!F$2:F$37,MATCH($A556,单位特点规划!$A$2:$A$37,0))</f>
        <v>8700</v>
      </c>
      <c r="Y556" s="37">
        <f t="array" ref="Y556">INDEX(单位特点规划!G$2:G$37,MATCH($A556,单位特点规划!$A$2:$A$37,0))</f>
        <v>10300</v>
      </c>
      <c r="Z556" s="37"/>
      <c r="AA556" s="37">
        <f t="shared" ref="AA556:AA561" si="557">1/1.25</f>
        <v>0.8</v>
      </c>
      <c r="AB556" s="37">
        <f>INT(INDEX([3]进阶属性!$C$2:$C$19,MATCH(B556,[3]进阶属性!$A$2:$A$19,0))/2*AH556)</f>
        <v>10377</v>
      </c>
      <c r="AC556" s="37">
        <f t="shared" si="536"/>
        <v>80</v>
      </c>
      <c r="AD556" s="37">
        <f>INT((INDEX([3]标准单位!$J$2:$J$201,MATCH($AC556,[3]标准单位!$A$2:$A$201,0))*AE556)/(1-AE556))</f>
        <v>0</v>
      </c>
      <c r="AE556" s="37">
        <f t="shared" si="555"/>
        <v>0</v>
      </c>
      <c r="AF556" s="83">
        <f>AG556/AG$16</f>
        <v>0.68727861027389803</v>
      </c>
      <c r="AG556" s="37">
        <f t="shared" si="552"/>
        <v>616.77037037036996</v>
      </c>
      <c r="AH556" s="37">
        <f t="array" ref="AH556">INDEX([4]Sheet1!H$2:H$36,MATCH($H556,[4]Sheet1!$A$2:$A$36,0))</f>
        <v>3</v>
      </c>
      <c r="AI556" s="114" t="str">
        <f>INDEX([4]Sheet1!T$2:T$36,MATCH($H556,[4]Sheet1!$A$2:$A$36,0))</f>
        <v>10000,10000,10000,10000,10000,10000,10000,10000,7500,10000,10000</v>
      </c>
      <c r="AJ556">
        <f>INDEX([4]Sheet1!U$2:U$36,MATCH($H556,[4]Sheet1!$A$2:$A$36,0))</f>
        <v>2.4</v>
      </c>
      <c r="AK556">
        <f>INDEX([4]Sheet1!V$2:V$36,MATCH($H556,[4]Sheet1!$A$2:$A$36,0))</f>
        <v>0.125</v>
      </c>
      <c r="AL556">
        <f>INDEX([4]Sheet1!W$2:W$36,MATCH($H556,[4]Sheet1!$A$2:$A$36,0))</f>
        <v>83.3333333333333</v>
      </c>
      <c r="AM556" s="2">
        <f>INDEX([4]Sheet1!N$2:N$36,MATCH($H556,[4]Sheet1!$A$2:$A$36,0))</f>
        <v>1800</v>
      </c>
      <c r="AN556" s="2">
        <f>INDEX([4]Sheet1!O$2:O$36,MATCH($H556,[4]Sheet1!$A$2:$A$36,0))</f>
        <v>12000</v>
      </c>
    </row>
    <row r="557" spans="1:40" ht="14.25">
      <c r="A557" s="67">
        <v>4003</v>
      </c>
      <c r="B557" s="73">
        <v>14</v>
      </c>
      <c r="C557" s="78" t="str">
        <f t="shared" si="513"/>
        <v>{10424,40},{24003,91}</v>
      </c>
      <c r="D557" s="78">
        <v>650000</v>
      </c>
      <c r="E557" s="79">
        <v>82</v>
      </c>
      <c r="F557" s="78" t="str">
        <f t="shared" si="514"/>
        <v>{1,2424},{2,464},{3,11148},{6,662}</v>
      </c>
      <c r="G557" s="78">
        <f t="shared" si="553"/>
        <v>1</v>
      </c>
      <c r="H557" s="86" t="s">
        <v>415</v>
      </c>
      <c r="I557" s="37">
        <f t="array" ref="I557">INDEX([1]英雄界面!$I$4:$I$41,MATCH(A557,[1]英雄界面!$A$4:$A$41,0))</f>
        <v>65</v>
      </c>
      <c r="J557" s="87">
        <f t="shared" si="547"/>
        <v>4</v>
      </c>
      <c r="K557" s="37">
        <v>10424</v>
      </c>
      <c r="L557" s="37">
        <f t="array" ref="L557">INDEX([2]图纸掉落!$H$4:$H$38,MATCH(H557,[2]图纸掉落!$G$4:$G$38,0))</f>
        <v>24003</v>
      </c>
      <c r="M557" s="37">
        <f t="shared" ref="M557:M575" si="558">M539</f>
        <v>40</v>
      </c>
      <c r="N557" s="37">
        <f t="shared" si="534"/>
        <v>91</v>
      </c>
      <c r="O557" s="47">
        <f>INDEX([1]英雄界面!$J$4:$J$41,MATCH(A557,[1]英雄界面!$A$4:$A$41,0))/2</f>
        <v>1.5</v>
      </c>
      <c r="P557" s="37">
        <f t="shared" si="535"/>
        <v>1</v>
      </c>
      <c r="Q557" s="37">
        <f>INT(INDEX([1]等级属性!B$4:B$203,MATCH($AC557,[1]等级属性!$A$4:$A$203,0))*V557/10000)</f>
        <v>464</v>
      </c>
      <c r="R557" s="37">
        <f>INT(INDEX([1]等级属性!C$4:C$203,MATCH($AC557,[1]等级属性!$A$4:$A$203,0))*W557/10000)</f>
        <v>11148</v>
      </c>
      <c r="S557" s="37">
        <f>INT(INDEX([1]等级属性!D$4:D$203,MATCH($AC557,[1]等级属性!$A$4:$A$203,0))*X557/10000)</f>
        <v>2424</v>
      </c>
      <c r="T557" s="37">
        <f>INT(INDEX([1]等级属性!E$4:E$203,MATCH($AC557,[1]等级属性!$A$4:$A$203,0))*Y557/10000)</f>
        <v>662</v>
      </c>
      <c r="U557" s="37"/>
      <c r="V557" s="37">
        <f t="array" ref="V557">INDEX(单位特点规划!D$2:D$37,MATCH($A557,单位特点规划!$A$2:$A$37,0))</f>
        <v>5000</v>
      </c>
      <c r="W557" s="37">
        <f t="array" ref="W557">INDEX(单位特点规划!E$2:E$37,MATCH($A557,单位特点规划!$A$2:$A$37,0))</f>
        <v>120000</v>
      </c>
      <c r="X557" s="37">
        <f t="array" ref="X557">INDEX(单位特点规划!F$2:F$37,MATCH($A557,单位特点规划!$A$2:$A$37,0))</f>
        <v>8700</v>
      </c>
      <c r="Y557" s="37">
        <f t="array" ref="Y557">INDEX(单位特点规划!G$2:G$37,MATCH($A557,单位特点规划!$A$2:$A$37,0))</f>
        <v>10300</v>
      </c>
      <c r="Z557" s="37"/>
      <c r="AA557" s="37">
        <f t="shared" si="557"/>
        <v>0.8</v>
      </c>
      <c r="AB557" s="37">
        <f>INT(INDEX([3]进阶属性!$C$2:$C$19,MATCH(B557,[3]进阶属性!$A$2:$A$19,0))/2*AH557)</f>
        <v>13486</v>
      </c>
      <c r="AC557" s="37">
        <f t="shared" si="536"/>
        <v>85</v>
      </c>
      <c r="AD557" s="37">
        <f>INT((INDEX([3]标准单位!$J$2:$J$201,MATCH($AC557,[3]标准单位!$A$2:$A$201,0))*AE557)/(1-AE557))</f>
        <v>0</v>
      </c>
      <c r="AE557" s="37">
        <f t="shared" si="555"/>
        <v>0</v>
      </c>
      <c r="AF557" s="83">
        <f>AG557/AG$17</f>
        <v>0.68731395489579405</v>
      </c>
      <c r="AG557" s="37">
        <f t="shared" si="552"/>
        <v>709.05925925925897</v>
      </c>
      <c r="AH557" s="37">
        <f t="array" ref="AH557">INDEX([4]Sheet1!H$2:H$36,MATCH($H557,[4]Sheet1!$A$2:$A$36,0))</f>
        <v>3</v>
      </c>
      <c r="AI557" s="114" t="str">
        <f>INDEX([4]Sheet1!T$2:T$36,MATCH($H557,[4]Sheet1!$A$2:$A$36,0))</f>
        <v>10000,10000,10000,10000,10000,10000,10000,10000,7500,10000,10000</v>
      </c>
      <c r="AJ557">
        <f>INDEX([4]Sheet1!U$2:U$36,MATCH($H557,[4]Sheet1!$A$2:$A$36,0))</f>
        <v>2.4</v>
      </c>
      <c r="AK557">
        <f>INDEX([4]Sheet1!V$2:V$36,MATCH($H557,[4]Sheet1!$A$2:$A$36,0))</f>
        <v>0.125</v>
      </c>
      <c r="AL557">
        <f>INDEX([4]Sheet1!W$2:W$36,MATCH($H557,[4]Sheet1!$A$2:$A$36,0))</f>
        <v>83.3333333333333</v>
      </c>
      <c r="AM557" s="2">
        <f>INDEX([4]Sheet1!N$2:N$36,MATCH($H557,[4]Sheet1!$A$2:$A$36,0))</f>
        <v>1800</v>
      </c>
      <c r="AN557" s="2">
        <f>INDEX([4]Sheet1!O$2:O$36,MATCH($H557,[4]Sheet1!$A$2:$A$36,0))</f>
        <v>12000</v>
      </c>
    </row>
    <row r="558" spans="1:40" ht="14.25">
      <c r="A558" s="67">
        <v>4003</v>
      </c>
      <c r="B558" s="73">
        <v>15</v>
      </c>
      <c r="C558" s="78" t="str">
        <f t="shared" si="513"/>
        <v>{10425,42},{24003,95}</v>
      </c>
      <c r="D558" s="78">
        <v>700000</v>
      </c>
      <c r="E558" s="79">
        <v>87</v>
      </c>
      <c r="F558" s="78" t="str">
        <f t="shared" si="514"/>
        <v>{1,2740},{2,525},{3,12600},{6,750}</v>
      </c>
      <c r="G558" s="78">
        <f t="shared" si="553"/>
        <v>1</v>
      </c>
      <c r="H558" s="86" t="s">
        <v>415</v>
      </c>
      <c r="I558" s="37">
        <f t="array" ref="I558">INDEX([1]英雄界面!$I$4:$I$41,MATCH(A558,[1]英雄界面!$A$4:$A$41,0))</f>
        <v>65</v>
      </c>
      <c r="J558" s="87">
        <f t="shared" ref="J558:J567" si="559">4</f>
        <v>4</v>
      </c>
      <c r="K558" s="37">
        <v>10425</v>
      </c>
      <c r="L558" s="37">
        <f t="array" ref="L558">INDEX([2]图纸掉落!$H$4:$H$38,MATCH(H558,[2]图纸掉落!$G$4:$G$38,0))</f>
        <v>24003</v>
      </c>
      <c r="M558" s="37">
        <f t="shared" si="558"/>
        <v>42</v>
      </c>
      <c r="N558" s="37">
        <f t="shared" si="534"/>
        <v>95</v>
      </c>
      <c r="O558" s="47">
        <f>INDEX([1]英雄界面!$J$4:$J$41,MATCH(A558,[1]英雄界面!$A$4:$A$41,0))/2</f>
        <v>1.5</v>
      </c>
      <c r="P558" s="37">
        <f t="shared" si="535"/>
        <v>1</v>
      </c>
      <c r="Q558" s="37">
        <f>INT(INDEX([1]等级属性!B$4:B$203,MATCH($AC558,[1]等级属性!$A$4:$A$203,0))*V558/10000)</f>
        <v>525</v>
      </c>
      <c r="R558" s="37">
        <f>INT(INDEX([1]等级属性!C$4:C$203,MATCH($AC558,[1]等级属性!$A$4:$A$203,0))*W558/10000)</f>
        <v>12600</v>
      </c>
      <c r="S558" s="37">
        <f>INT(INDEX([1]等级属性!D$4:D$203,MATCH($AC558,[1]等级属性!$A$4:$A$203,0))*X558/10000)</f>
        <v>2740</v>
      </c>
      <c r="T558" s="37">
        <f>INT(INDEX([1]等级属性!E$4:E$203,MATCH($AC558,[1]等级属性!$A$4:$A$203,0))*Y558/10000)</f>
        <v>750</v>
      </c>
      <c r="U558" s="37"/>
      <c r="V558" s="37">
        <f t="array" ref="V558">INDEX(单位特点规划!D$2:D$37,MATCH($A558,单位特点规划!$A$2:$A$37,0))</f>
        <v>5000</v>
      </c>
      <c r="W558" s="37">
        <f t="array" ref="W558">INDEX(单位特点规划!E$2:E$37,MATCH($A558,单位特点规划!$A$2:$A$37,0))</f>
        <v>120000</v>
      </c>
      <c r="X558" s="37">
        <f t="array" ref="X558">INDEX(单位特点规划!F$2:F$37,MATCH($A558,单位特点规划!$A$2:$A$37,0))</f>
        <v>8700</v>
      </c>
      <c r="Y558" s="37">
        <f t="array" ref="Y558">INDEX(单位特点规划!G$2:G$37,MATCH($A558,单位特点规划!$A$2:$A$37,0))</f>
        <v>10300</v>
      </c>
      <c r="Z558" s="37"/>
      <c r="AA558" s="37">
        <f t="shared" si="557"/>
        <v>0.8</v>
      </c>
      <c r="AB558" s="37">
        <f>INT(INDEX([3]进阶属性!$C$2:$C$19,MATCH(B558,[3]进阶属性!$A$2:$A$19,0))/2*AH558)</f>
        <v>17532</v>
      </c>
      <c r="AC558" s="37">
        <f t="shared" si="536"/>
        <v>90</v>
      </c>
      <c r="AD558" s="37">
        <f>INT((INDEX([3]标准单位!$J$2:$J$201,MATCH($AC558,[3]标准单位!$A$2:$A$201,0))*AE558)/(1-AE558))</f>
        <v>0</v>
      </c>
      <c r="AE558" s="37">
        <f t="shared" si="555"/>
        <v>0</v>
      </c>
      <c r="AF558" s="83">
        <f>AG558/AG$18</f>
        <v>0.687260673258273</v>
      </c>
      <c r="AG558" s="37">
        <f t="shared" si="552"/>
        <v>801.66666666666697</v>
      </c>
      <c r="AH558" s="37">
        <f t="array" ref="AH558">INDEX([4]Sheet1!H$2:H$36,MATCH($H558,[4]Sheet1!$A$2:$A$36,0))</f>
        <v>3</v>
      </c>
      <c r="AI558" s="114" t="str">
        <f>INDEX([4]Sheet1!T$2:T$36,MATCH($H558,[4]Sheet1!$A$2:$A$36,0))</f>
        <v>10000,10000,10000,10000,10000,10000,10000,10000,7500,10000,10000</v>
      </c>
      <c r="AJ558">
        <f>INDEX([4]Sheet1!U$2:U$36,MATCH($H558,[4]Sheet1!$A$2:$A$36,0))</f>
        <v>2.4</v>
      </c>
      <c r="AK558">
        <f>INDEX([4]Sheet1!V$2:V$36,MATCH($H558,[4]Sheet1!$A$2:$A$36,0))</f>
        <v>0.125</v>
      </c>
      <c r="AL558">
        <f>INDEX([4]Sheet1!W$2:W$36,MATCH($H558,[4]Sheet1!$A$2:$A$36,0))</f>
        <v>83.3333333333333</v>
      </c>
      <c r="AM558" s="2">
        <f>INDEX([4]Sheet1!N$2:N$36,MATCH($H558,[4]Sheet1!$A$2:$A$36,0))</f>
        <v>1800</v>
      </c>
      <c r="AN558" s="2">
        <f>INDEX([4]Sheet1!O$2:O$36,MATCH($H558,[4]Sheet1!$A$2:$A$36,0))</f>
        <v>12000</v>
      </c>
    </row>
    <row r="559" spans="1:40" ht="14.25">
      <c r="A559" s="67">
        <v>4003</v>
      </c>
      <c r="B559" s="73">
        <v>16</v>
      </c>
      <c r="C559" s="78" t="str">
        <f t="shared" si="513"/>
        <v>{10426,45},{24003,101}</v>
      </c>
      <c r="D559" s="78">
        <v>750000</v>
      </c>
      <c r="E559" s="79">
        <v>92</v>
      </c>
      <c r="F559" s="78" t="str">
        <f t="shared" si="514"/>
        <v>{1,3150},{2,603},{3,14484},{6,862}</v>
      </c>
      <c r="G559" s="78">
        <f t="shared" si="553"/>
        <v>1</v>
      </c>
      <c r="H559" s="86" t="s">
        <v>415</v>
      </c>
      <c r="I559" s="37">
        <f t="array" ref="I559">INDEX([1]英雄界面!$I$4:$I$41,MATCH(A559,[1]英雄界面!$A$4:$A$41,0))</f>
        <v>65</v>
      </c>
      <c r="J559" s="87">
        <f t="shared" si="559"/>
        <v>4</v>
      </c>
      <c r="K559" s="37">
        <v>10426</v>
      </c>
      <c r="L559" s="37">
        <f t="array" ref="L559">INDEX([2]图纸掉落!$H$4:$H$38,MATCH(H559,[2]图纸掉落!$G$4:$G$38,0))</f>
        <v>24003</v>
      </c>
      <c r="M559" s="37">
        <f t="shared" si="558"/>
        <v>45</v>
      </c>
      <c r="N559" s="37">
        <f t="shared" si="534"/>
        <v>101</v>
      </c>
      <c r="O559" s="47">
        <f>INDEX([1]英雄界面!$J$4:$J$41,MATCH(A559,[1]英雄界面!$A$4:$A$41,0))/2</f>
        <v>1.5</v>
      </c>
      <c r="P559" s="37">
        <f t="shared" si="535"/>
        <v>1</v>
      </c>
      <c r="Q559" s="37">
        <f>INT(INDEX([1]等级属性!B$4:B$203,MATCH($AC559,[1]等级属性!$A$4:$A$203,0))*V559/10000)</f>
        <v>603</v>
      </c>
      <c r="R559" s="37">
        <f>INT(INDEX([1]等级属性!C$4:C$203,MATCH($AC559,[1]等级属性!$A$4:$A$203,0))*W559/10000)</f>
        <v>14484</v>
      </c>
      <c r="S559" s="37">
        <f>INT(INDEX([1]等级属性!D$4:D$203,MATCH($AC559,[1]等级属性!$A$4:$A$203,0))*X559/10000)</f>
        <v>3150</v>
      </c>
      <c r="T559" s="37">
        <f>INT(INDEX([1]等级属性!E$4:E$203,MATCH($AC559,[1]等级属性!$A$4:$A$203,0))*Y559/10000)</f>
        <v>862</v>
      </c>
      <c r="U559" s="37"/>
      <c r="V559" s="37">
        <f t="array" ref="V559">INDEX(单位特点规划!D$2:D$37,MATCH($A559,单位特点规划!$A$2:$A$37,0))</f>
        <v>5000</v>
      </c>
      <c r="W559" s="37">
        <f t="array" ref="W559">INDEX(单位特点规划!E$2:E$37,MATCH($A559,单位特点规划!$A$2:$A$37,0))</f>
        <v>120000</v>
      </c>
      <c r="X559" s="37">
        <f t="array" ref="X559">INDEX(单位特点规划!F$2:F$37,MATCH($A559,单位特点规划!$A$2:$A$37,0))</f>
        <v>8700</v>
      </c>
      <c r="Y559" s="37">
        <f t="array" ref="Y559">INDEX(单位特点规划!G$2:G$37,MATCH($A559,单位特点规划!$A$2:$A$37,0))</f>
        <v>10300</v>
      </c>
      <c r="Z559" s="37"/>
      <c r="AA559" s="37">
        <f t="shared" si="557"/>
        <v>0.8</v>
      </c>
      <c r="AB559" s="37">
        <f>INT(INDEX([3]进阶属性!$C$2:$C$19,MATCH(B559,[3]进阶属性!$A$2:$A$19,0))/2*AH559)</f>
        <v>22788</v>
      </c>
      <c r="AC559" s="37">
        <f t="shared" si="536"/>
        <v>95</v>
      </c>
      <c r="AD559" s="37">
        <f>INT((INDEX([3]标准单位!$J$2:$J$201,MATCH($AC559,[3]标准单位!$A$2:$A$201,0))*AE559)/(1-AE559))</f>
        <v>0</v>
      </c>
      <c r="AE559" s="37">
        <f t="shared" si="555"/>
        <v>0</v>
      </c>
      <c r="AF559" s="83">
        <f>AG559/AG$19</f>
        <v>0.68736124579519298</v>
      </c>
      <c r="AG559" s="37">
        <f t="shared" si="552"/>
        <v>921.46666666666704</v>
      </c>
      <c r="AH559" s="37">
        <f t="array" ref="AH559">INDEX([4]Sheet1!H$2:H$36,MATCH($H559,[4]Sheet1!$A$2:$A$36,0))</f>
        <v>3</v>
      </c>
      <c r="AI559" s="114" t="str">
        <f>INDEX([4]Sheet1!T$2:T$36,MATCH($H559,[4]Sheet1!$A$2:$A$36,0))</f>
        <v>10000,10000,10000,10000,10000,10000,10000,10000,7500,10000,10000</v>
      </c>
      <c r="AJ559">
        <f>INDEX([4]Sheet1!U$2:U$36,MATCH($H559,[4]Sheet1!$A$2:$A$36,0))</f>
        <v>2.4</v>
      </c>
      <c r="AK559">
        <f>INDEX([4]Sheet1!V$2:V$36,MATCH($H559,[4]Sheet1!$A$2:$A$36,0))</f>
        <v>0.125</v>
      </c>
      <c r="AL559">
        <f>INDEX([4]Sheet1!W$2:W$36,MATCH($H559,[4]Sheet1!$A$2:$A$36,0))</f>
        <v>83.3333333333333</v>
      </c>
      <c r="AM559" s="2">
        <f>INDEX([4]Sheet1!N$2:N$36,MATCH($H559,[4]Sheet1!$A$2:$A$36,0))</f>
        <v>1800</v>
      </c>
      <c r="AN559" s="2">
        <f>INDEX([4]Sheet1!O$2:O$36,MATCH($H559,[4]Sheet1!$A$2:$A$36,0))</f>
        <v>12000</v>
      </c>
    </row>
    <row r="560" spans="1:40" ht="14.25">
      <c r="A560" s="67">
        <v>4003</v>
      </c>
      <c r="B560" s="73">
        <v>17</v>
      </c>
      <c r="C560" s="78" t="str">
        <f t="shared" si="513"/>
        <v>{10427,47},{24003,105}</v>
      </c>
      <c r="D560" s="78">
        <v>800000</v>
      </c>
      <c r="E560" s="79">
        <v>97</v>
      </c>
      <c r="F560" s="78" t="str">
        <f t="shared" si="514"/>
        <v>{1,3314},{2,635},{3,15240},{6,907}</v>
      </c>
      <c r="G560" s="78">
        <f t="shared" si="553"/>
        <v>1</v>
      </c>
      <c r="H560" s="86" t="s">
        <v>415</v>
      </c>
      <c r="I560" s="37">
        <f t="array" ref="I560">INDEX([1]英雄界面!$I$4:$I$41,MATCH(A560,[1]英雄界面!$A$4:$A$41,0))</f>
        <v>65</v>
      </c>
      <c r="J560" s="87">
        <f t="shared" si="559"/>
        <v>4</v>
      </c>
      <c r="K560" s="37">
        <v>10427</v>
      </c>
      <c r="L560" s="37">
        <f t="array" ref="L560">INDEX([2]图纸掉落!$H$4:$H$38,MATCH(H560,[2]图纸掉落!$G$4:$G$38,0))</f>
        <v>24003</v>
      </c>
      <c r="M560" s="37">
        <f t="shared" si="558"/>
        <v>47</v>
      </c>
      <c r="N560" s="37">
        <f t="shared" si="534"/>
        <v>105</v>
      </c>
      <c r="O560" s="47">
        <f>INDEX([1]英雄界面!$J$4:$J$41,MATCH(A560,[1]英雄界面!$A$4:$A$41,0))/2</f>
        <v>1.5</v>
      </c>
      <c r="P560" s="37">
        <f t="shared" si="535"/>
        <v>1</v>
      </c>
      <c r="Q560" s="37">
        <f>INT(INDEX([1]等级属性!B$4:B$203,MATCH($AC560,[1]等级属性!$A$4:$A$203,0))*V560/10000)</f>
        <v>635</v>
      </c>
      <c r="R560" s="37">
        <f>INT(INDEX([1]等级属性!C$4:C$203,MATCH($AC560,[1]等级属性!$A$4:$A$203,0))*W560/10000)</f>
        <v>15240</v>
      </c>
      <c r="S560" s="37">
        <f>INT(INDEX([1]等级属性!D$4:D$203,MATCH($AC560,[1]等级属性!$A$4:$A$203,0))*X560/10000)</f>
        <v>3314</v>
      </c>
      <c r="T560" s="37">
        <f>INT(INDEX([1]等级属性!E$4:E$203,MATCH($AC560,[1]等级属性!$A$4:$A$203,0))*Y560/10000)</f>
        <v>907</v>
      </c>
      <c r="U560" s="37"/>
      <c r="V560" s="37">
        <f t="array" ref="V560">INDEX(单位特点规划!D$2:D$37,MATCH($A560,单位特点规划!$A$2:$A$37,0))</f>
        <v>5000</v>
      </c>
      <c r="W560" s="37">
        <f t="array" ref="W560">INDEX(单位特点规划!E$2:E$37,MATCH($A560,单位特点规划!$A$2:$A$37,0))</f>
        <v>120000</v>
      </c>
      <c r="X560" s="37">
        <f t="array" ref="X560">INDEX(单位特点规划!F$2:F$37,MATCH($A560,单位特点规划!$A$2:$A$37,0))</f>
        <v>8700</v>
      </c>
      <c r="Y560" s="37">
        <f t="array" ref="Y560">INDEX(单位特点规划!G$2:G$37,MATCH($A560,单位特点规划!$A$2:$A$37,0))</f>
        <v>10300</v>
      </c>
      <c r="Z560" s="37"/>
      <c r="AA560" s="37">
        <f t="shared" si="557"/>
        <v>0.8</v>
      </c>
      <c r="AB560" s="37">
        <f>INT(INDEX([3]进阶属性!$C$2:$C$19,MATCH(B560,[3]进阶属性!$A$2:$A$19,0))/2*AH560)</f>
        <v>29623</v>
      </c>
      <c r="AC560" s="37">
        <f t="shared" si="536"/>
        <v>97</v>
      </c>
      <c r="AD560" s="37">
        <f>INT((INDEX([3]标准单位!$J$2:$J$201,MATCH($AC560,[3]标准单位!$A$2:$A$201,0))*AE560)/(1-AE560))</f>
        <v>0</v>
      </c>
      <c r="AE560" s="37">
        <f t="shared" si="555"/>
        <v>0</v>
      </c>
      <c r="AF560" s="83">
        <f>AG560/AG$20</f>
        <v>0.63948516574839198</v>
      </c>
      <c r="AG560" s="37">
        <f t="shared" si="552"/>
        <v>969.61481481481496</v>
      </c>
      <c r="AH560" s="37">
        <f t="array" ref="AH560">INDEX([4]Sheet1!H$2:H$36,MATCH($H560,[4]Sheet1!$A$2:$A$36,0))</f>
        <v>3</v>
      </c>
      <c r="AI560" s="114" t="str">
        <f>INDEX([4]Sheet1!T$2:T$36,MATCH($H560,[4]Sheet1!$A$2:$A$36,0))</f>
        <v>10000,10000,10000,10000,10000,10000,10000,10000,7500,10000,10000</v>
      </c>
      <c r="AJ560">
        <f>INDEX([4]Sheet1!U$2:U$36,MATCH($H560,[4]Sheet1!$A$2:$A$36,0))</f>
        <v>2.4</v>
      </c>
      <c r="AK560">
        <f>INDEX([4]Sheet1!V$2:V$36,MATCH($H560,[4]Sheet1!$A$2:$A$36,0))</f>
        <v>0.125</v>
      </c>
      <c r="AL560">
        <f>INDEX([4]Sheet1!W$2:W$36,MATCH($H560,[4]Sheet1!$A$2:$A$36,0))</f>
        <v>83.3333333333333</v>
      </c>
      <c r="AM560" s="2">
        <f>INDEX([4]Sheet1!N$2:N$36,MATCH($H560,[4]Sheet1!$A$2:$A$36,0))</f>
        <v>1800</v>
      </c>
      <c r="AN560" s="2">
        <f>INDEX([4]Sheet1!O$2:O$36,MATCH($H560,[4]Sheet1!$A$2:$A$36,0))</f>
        <v>12000</v>
      </c>
    </row>
    <row r="561" spans="1:40" ht="14.25">
      <c r="A561" s="67">
        <v>4003</v>
      </c>
      <c r="B561" s="73">
        <v>18</v>
      </c>
      <c r="C561" s="78" t="str">
        <f t="shared" si="513"/>
        <v>{10428,50},{24003,112}</v>
      </c>
      <c r="D561" s="78">
        <v>800000</v>
      </c>
      <c r="E561" s="79">
        <v>102</v>
      </c>
      <c r="F561" s="78" t="str">
        <f t="shared" si="514"/>
        <v>{1,3562},{2,682},{3,16380},{6,975}</v>
      </c>
      <c r="G561" s="78">
        <f t="shared" si="553"/>
        <v>1</v>
      </c>
      <c r="H561" s="86" t="s">
        <v>415</v>
      </c>
      <c r="I561" s="37">
        <f t="array" ref="I561">INDEX([1]英雄界面!$I$4:$I$41,MATCH(A561,[1]英雄界面!$A$4:$A$41,0))</f>
        <v>65</v>
      </c>
      <c r="J561" s="87">
        <f t="shared" si="559"/>
        <v>4</v>
      </c>
      <c r="K561" s="37">
        <v>10428</v>
      </c>
      <c r="L561" s="37">
        <f t="array" ref="L561">INDEX([2]图纸掉落!$H$4:$H$38,MATCH(H561,[2]图纸掉落!$G$4:$G$38,0))</f>
        <v>24003</v>
      </c>
      <c r="M561" s="37">
        <f t="shared" si="558"/>
        <v>50</v>
      </c>
      <c r="N561" s="37">
        <f t="shared" si="534"/>
        <v>112</v>
      </c>
      <c r="O561" s="47">
        <f>INDEX([1]英雄界面!$J$4:$J$41,MATCH(A561,[1]英雄界面!$A$4:$A$41,0))/2</f>
        <v>1.5</v>
      </c>
      <c r="P561" s="37">
        <f t="shared" si="535"/>
        <v>1</v>
      </c>
      <c r="Q561" s="37">
        <f>INT(INDEX([1]等级属性!B$4:B$203,MATCH($AC561,[1]等级属性!$A$4:$A$203,0))*V561/10000)</f>
        <v>682</v>
      </c>
      <c r="R561" s="37">
        <f>INT(INDEX([1]等级属性!C$4:C$203,MATCH($AC561,[1]等级属性!$A$4:$A$203,0))*W561/10000)</f>
        <v>16380</v>
      </c>
      <c r="S561" s="37">
        <f>INT(INDEX([1]等级属性!D$4:D$203,MATCH($AC561,[1]等级属性!$A$4:$A$203,0))*X561/10000)</f>
        <v>3562</v>
      </c>
      <c r="T561" s="37">
        <f>INT(INDEX([1]等级属性!E$4:E$203,MATCH($AC561,[1]等级属性!$A$4:$A$203,0))*Y561/10000)</f>
        <v>975</v>
      </c>
      <c r="U561" s="37"/>
      <c r="V561" s="37">
        <f t="array" ref="V561">INDEX(单位特点规划!D$2:D$37,MATCH($A561,单位特点规划!$A$2:$A$37,0))</f>
        <v>5000</v>
      </c>
      <c r="W561" s="37">
        <f t="array" ref="W561">INDEX(单位特点规划!E$2:E$37,MATCH($A561,单位特点规划!$A$2:$A$37,0))</f>
        <v>120000</v>
      </c>
      <c r="X561" s="37">
        <f t="array" ref="X561">INDEX(单位特点规划!F$2:F$37,MATCH($A561,单位特点规划!$A$2:$A$37,0))</f>
        <v>8700</v>
      </c>
      <c r="Y561" s="37">
        <f t="array" ref="Y561">INDEX(单位特点规划!G$2:G$37,MATCH($A561,单位特点规划!$A$2:$A$37,0))</f>
        <v>10300</v>
      </c>
      <c r="Z561" s="37"/>
      <c r="AA561" s="37">
        <f t="shared" si="557"/>
        <v>0.8</v>
      </c>
      <c r="AB561" s="37">
        <f>INT(INDEX([3]进阶属性!$C$2:$C$19,MATCH(B561,[3]进阶属性!$A$2:$A$19,0))/2*AH561)</f>
        <v>38506</v>
      </c>
      <c r="AC561" s="37">
        <f t="shared" si="536"/>
        <v>100</v>
      </c>
      <c r="AD561" s="37">
        <f>INT((INDEX([3]标准单位!$J$2:$J$201,MATCH($AC561,[3]标准单位!$A$2:$A$201,0))*AE561)/(1-AE561))</f>
        <v>0</v>
      </c>
      <c r="AE561" s="37">
        <f t="shared" si="555"/>
        <v>0</v>
      </c>
      <c r="AF561" s="83">
        <f>AG561/AG$21</f>
        <v>0.59789665160024896</v>
      </c>
      <c r="AG561" s="37">
        <f t="shared" si="552"/>
        <v>1042.07407407407</v>
      </c>
      <c r="AH561" s="37">
        <f t="array" ref="AH561">INDEX([4]Sheet1!H$2:H$36,MATCH($H561,[4]Sheet1!$A$2:$A$36,0))</f>
        <v>3</v>
      </c>
      <c r="AI561" s="114" t="str">
        <f>INDEX([4]Sheet1!T$2:T$36,MATCH($H561,[4]Sheet1!$A$2:$A$36,0))</f>
        <v>10000,10000,10000,10000,10000,10000,10000,10000,7500,10000,10000</v>
      </c>
      <c r="AJ561">
        <f>INDEX([4]Sheet1!U$2:U$36,MATCH($H561,[4]Sheet1!$A$2:$A$36,0))</f>
        <v>2.4</v>
      </c>
      <c r="AK561">
        <f>INDEX([4]Sheet1!V$2:V$36,MATCH($H561,[4]Sheet1!$A$2:$A$36,0))</f>
        <v>0.125</v>
      </c>
      <c r="AL561">
        <f>INDEX([4]Sheet1!W$2:W$36,MATCH($H561,[4]Sheet1!$A$2:$A$36,0))</f>
        <v>83.3333333333333</v>
      </c>
      <c r="AM561" s="2">
        <f>INDEX([4]Sheet1!N$2:N$36,MATCH($H561,[4]Sheet1!$A$2:$A$36,0))</f>
        <v>1800</v>
      </c>
      <c r="AN561" s="2">
        <f>INDEX([4]Sheet1!O$2:O$36,MATCH($H561,[4]Sheet1!$A$2:$A$36,0))</f>
        <v>12000</v>
      </c>
    </row>
    <row r="562" spans="1:40" ht="14.25">
      <c r="A562" s="11">
        <v>4004</v>
      </c>
      <c r="B562" s="78">
        <v>1</v>
      </c>
      <c r="C562" s="78" t="str">
        <f t="shared" si="513"/>
        <v>{10411,1},{24004,2}</v>
      </c>
      <c r="D562" s="78">
        <v>1000</v>
      </c>
      <c r="E562" s="79">
        <v>14</v>
      </c>
      <c r="F562" s="78" t="str">
        <f t="shared" si="514"/>
        <v>{1,1321},{2,294},{3,2953},{6,51}</v>
      </c>
      <c r="G562" s="78">
        <f t="shared" si="553"/>
        <v>1</v>
      </c>
      <c r="H562" s="88" t="s">
        <v>503</v>
      </c>
      <c r="I562" s="37">
        <f t="array" ref="I562">INDEX([1]英雄界面!$I$4:$I$41,MATCH(A562,[1]英雄界面!$A$4:$A$41,0))</f>
        <v>1</v>
      </c>
      <c r="J562" s="87">
        <f t="shared" si="559"/>
        <v>4</v>
      </c>
      <c r="K562" s="37">
        <v>10411</v>
      </c>
      <c r="L562" s="37">
        <f t="array" ref="L562">INDEX([2]图纸掉落!$H$4:$H$38,MATCH(H562,[2]图纸掉落!$G$4:$G$38,0))</f>
        <v>24004</v>
      </c>
      <c r="M562" s="37">
        <f t="shared" si="558"/>
        <v>1</v>
      </c>
      <c r="N562" s="37">
        <f t="shared" si="534"/>
        <v>2</v>
      </c>
      <c r="O562" s="47">
        <f>INDEX([1]英雄界面!$J$4:$J$41,MATCH(A562,[1]英雄界面!$A$4:$A$41,0))/2</f>
        <v>2</v>
      </c>
      <c r="P562" s="37">
        <f t="shared" si="535"/>
        <v>1.6</v>
      </c>
      <c r="Q562" s="37">
        <f>INT(INDEX([1]等级属性!B$4:B$203,MATCH($AC562,[1]等级属性!$A$4:$A$203,0))*V562/10000)</f>
        <v>184</v>
      </c>
      <c r="R562" s="37">
        <f>INT(INDEX([1]等级属性!C$4:C$203,MATCH($AC562,[1]等级属性!$A$4:$A$203,0))*W562/10000)</f>
        <v>1846</v>
      </c>
      <c r="S562" s="37">
        <f>INT(INDEX([1]等级属性!D$4:D$203,MATCH($AC562,[1]等级属性!$A$4:$A$203,0))*X562/10000)</f>
        <v>826</v>
      </c>
      <c r="T562" s="37">
        <f>INT(INDEX([1]等级属性!E$4:E$203,MATCH($AC562,[1]等级属性!$A$4:$A$203,0))*Y562/10000)</f>
        <v>32</v>
      </c>
      <c r="U562" s="37"/>
      <c r="V562" s="37">
        <f t="array" ref="V562">INDEX(单位特点规划!D$2:D$37,MATCH($A562,单位特点规划!$A$2:$A$37,0))</f>
        <v>14200</v>
      </c>
      <c r="W562" s="37">
        <f t="array" ref="W562">INDEX(单位特点规划!E$2:E$37,MATCH($A562,单位特点规划!$A$2:$A$37,0))</f>
        <v>142000</v>
      </c>
      <c r="X562" s="37">
        <f t="array" ref="X562">INDEX(单位特点规划!F$2:F$37,MATCH($A562,单位特点规划!$A$2:$A$37,0))</f>
        <v>21200</v>
      </c>
      <c r="Y562" s="37">
        <f t="array" ref="Y562">INDEX(单位特点规划!G$2:G$37,MATCH($A562,单位特点规划!$A$2:$A$37,0))</f>
        <v>3700</v>
      </c>
      <c r="Z562" s="37"/>
      <c r="AA562" s="37">
        <f>1/0.73</f>
        <v>1.3698630136986301</v>
      </c>
      <c r="AB562" s="37" t="e">
        <f>INT(INDEX([3]进阶属性!$C$2:$C$19,MATCH(B562,[3]进阶属性!$A$2:$A$19,0))/2*AH562)</f>
        <v>#N/A</v>
      </c>
      <c r="AC562" s="37">
        <f t="shared" si="536"/>
        <v>10</v>
      </c>
      <c r="AD562" s="37">
        <f>INT((INDEX([3]标准单位!$J$2:$J$201,MATCH($AC562,[3]标准单位!$A$2:$A$201,0))*AE562)/(1-AE562))</f>
        <v>0</v>
      </c>
      <c r="AE562" s="37">
        <f t="shared" si="555"/>
        <v>0</v>
      </c>
      <c r="AF562" s="83" t="e">
        <f>AG562/AG$4</f>
        <v>#N/A</v>
      </c>
      <c r="AG562" s="37" t="e">
        <f t="shared" si="552"/>
        <v>#N/A</v>
      </c>
      <c r="AH562" s="37" t="e">
        <f t="array" ref="AH562">INDEX([4]Sheet1!H$2:H$36,MATCH($H562,[4]Sheet1!$A$2:$A$36,0))</f>
        <v>#N/A</v>
      </c>
      <c r="AI562" t="e">
        <f>INDEX([4]Sheet1!T$2:T$36,MATCH($H562,[4]Sheet1!$A$2:$A$36,0))</f>
        <v>#N/A</v>
      </c>
      <c r="AJ562" t="e">
        <f>INDEX([4]Sheet1!U$2:U$36,MATCH($H562,[4]Sheet1!$A$2:$A$36,0))</f>
        <v>#N/A</v>
      </c>
      <c r="AK562" t="e">
        <f>INDEX([4]Sheet1!V$2:V$36,MATCH($H562,[4]Sheet1!$A$2:$A$36,0))</f>
        <v>#N/A</v>
      </c>
      <c r="AL562" t="e">
        <f>INDEX([4]Sheet1!W$2:W$36,MATCH($H562,[4]Sheet1!$A$2:$A$36,0))</f>
        <v>#N/A</v>
      </c>
      <c r="AM562" s="2" t="e">
        <f>INDEX([4]Sheet1!N$2:N$36,MATCH($H562,[4]Sheet1!$A$2:$A$36,0))</f>
        <v>#N/A</v>
      </c>
      <c r="AN562" s="2" t="e">
        <f>INDEX([4]Sheet1!O$2:O$36,MATCH($H562,[4]Sheet1!$A$2:$A$36,0))</f>
        <v>#N/A</v>
      </c>
    </row>
    <row r="563" spans="1:40" ht="14.25">
      <c r="A563" s="11">
        <v>4004</v>
      </c>
      <c r="B563" s="78">
        <v>2</v>
      </c>
      <c r="C563" s="78" t="str">
        <f t="shared" si="513"/>
        <v>{10412,5},{24004,5}</v>
      </c>
      <c r="D563" s="78">
        <v>5000</v>
      </c>
      <c r="E563" s="79">
        <v>18</v>
      </c>
      <c r="F563" s="78" t="str">
        <f t="shared" si="514"/>
        <v>{1,1611},{2,358},{3,3598},{6,63}</v>
      </c>
      <c r="G563" s="78">
        <f t="shared" si="553"/>
        <v>1</v>
      </c>
      <c r="H563" s="88" t="s">
        <v>503</v>
      </c>
      <c r="I563" s="37">
        <f t="array" ref="I563">INDEX([1]英雄界面!$I$4:$I$41,MATCH(A563,[1]英雄界面!$A$4:$A$41,0))</f>
        <v>1</v>
      </c>
      <c r="J563" s="87">
        <f t="shared" si="559"/>
        <v>4</v>
      </c>
      <c r="K563" s="37">
        <v>10412</v>
      </c>
      <c r="L563" s="37">
        <f t="array" ref="L563">INDEX([2]图纸掉落!$H$4:$H$38,MATCH(H563,[2]图纸掉落!$G$4:$G$38,0))</f>
        <v>24004</v>
      </c>
      <c r="M563" s="37">
        <f t="shared" si="558"/>
        <v>5</v>
      </c>
      <c r="N563" s="37">
        <f t="shared" si="534"/>
        <v>5</v>
      </c>
      <c r="O563" s="47">
        <f>INDEX([1]英雄界面!$J$4:$J$41,MATCH(A563,[1]英雄界面!$A$4:$A$41,0))/2</f>
        <v>2</v>
      </c>
      <c r="P563" s="37">
        <f t="shared" si="535"/>
        <v>1.5</v>
      </c>
      <c r="Q563" s="37">
        <f>INT(INDEX([1]等级属性!B$4:B$203,MATCH($AC563,[1]等级属性!$A$4:$A$203,0))*V563/10000)</f>
        <v>239</v>
      </c>
      <c r="R563" s="37">
        <f>INT(INDEX([1]等级属性!C$4:C$203,MATCH($AC563,[1]等级属性!$A$4:$A$203,0))*W563/10000)</f>
        <v>2399</v>
      </c>
      <c r="S563" s="37">
        <f>INT(INDEX([1]等级属性!D$4:D$203,MATCH($AC563,[1]等级属性!$A$4:$A$203,0))*X563/10000)</f>
        <v>1074</v>
      </c>
      <c r="T563" s="37">
        <f>INT(INDEX([1]等级属性!E$4:E$203,MATCH($AC563,[1]等级属性!$A$4:$A$203,0))*Y563/10000)</f>
        <v>42</v>
      </c>
      <c r="U563" s="37"/>
      <c r="V563" s="37">
        <f t="array" ref="V563">INDEX(单位特点规划!D$2:D$37,MATCH($A563,单位特点规划!$A$2:$A$37,0))</f>
        <v>14200</v>
      </c>
      <c r="W563" s="37">
        <f t="array" ref="W563">INDEX(单位特点规划!E$2:E$37,MATCH($A563,单位特点规划!$A$2:$A$37,0))</f>
        <v>142000</v>
      </c>
      <c r="X563" s="37">
        <f t="array" ref="X563">INDEX(单位特点规划!F$2:F$37,MATCH($A563,单位特点规划!$A$2:$A$37,0))</f>
        <v>21200</v>
      </c>
      <c r="Y563" s="37">
        <f t="array" ref="Y563">INDEX(单位特点规划!G$2:G$37,MATCH($A563,单位特点规划!$A$2:$A$37,0))</f>
        <v>3700</v>
      </c>
      <c r="Z563" s="37"/>
      <c r="AA563" s="37">
        <f t="shared" ref="AA563" si="560">1/0.73</f>
        <v>1.3698630136986301</v>
      </c>
      <c r="AB563" s="37" t="e">
        <f>INT(INDEX([3]进阶属性!$C$2:$C$19,MATCH(B563,[3]进阶属性!$A$2:$A$19,0))/2*AH563)</f>
        <v>#N/A</v>
      </c>
      <c r="AC563" s="37">
        <f t="shared" si="536"/>
        <v>20</v>
      </c>
      <c r="AD563" s="37">
        <f>INT((INDEX([3]标准单位!$J$2:$J$201,MATCH($AC563,[3]标准单位!$A$2:$A$201,0))*AE563)/(1-AE563))</f>
        <v>0</v>
      </c>
      <c r="AE563" s="37">
        <f t="shared" si="555"/>
        <v>0</v>
      </c>
      <c r="AF563" s="83" t="e">
        <f>AG563/AG$5</f>
        <v>#N/A</v>
      </c>
      <c r="AG563" s="37" t="e">
        <f t="shared" si="552"/>
        <v>#N/A</v>
      </c>
      <c r="AH563" s="37" t="e">
        <f t="array" ref="AH563">INDEX([4]Sheet1!H$2:H$36,MATCH($H563,[4]Sheet1!$A$2:$A$36,0))</f>
        <v>#N/A</v>
      </c>
      <c r="AI563" t="e">
        <f>INDEX([4]Sheet1!T$2:T$36,MATCH($H563,[4]Sheet1!$A$2:$A$36,0))</f>
        <v>#N/A</v>
      </c>
      <c r="AJ563" t="e">
        <f>INDEX([4]Sheet1!U$2:U$36,MATCH($H563,[4]Sheet1!$A$2:$A$36,0))</f>
        <v>#N/A</v>
      </c>
      <c r="AK563" t="e">
        <f>INDEX([4]Sheet1!V$2:V$36,MATCH($H563,[4]Sheet1!$A$2:$A$36,0))</f>
        <v>#N/A</v>
      </c>
      <c r="AL563" t="e">
        <f>INDEX([4]Sheet1!W$2:W$36,MATCH($H563,[4]Sheet1!$A$2:$A$36,0))</f>
        <v>#N/A</v>
      </c>
      <c r="AM563" s="2" t="e">
        <f>INDEX([4]Sheet1!N$2:N$36,MATCH($H563,[4]Sheet1!$A$2:$A$36,0))</f>
        <v>#N/A</v>
      </c>
      <c r="AN563" s="2" t="e">
        <f>INDEX([4]Sheet1!O$2:O$36,MATCH($H563,[4]Sheet1!$A$2:$A$36,0))</f>
        <v>#N/A</v>
      </c>
    </row>
    <row r="564" spans="1:40" ht="14.25">
      <c r="A564" s="11">
        <v>4004</v>
      </c>
      <c r="B564" s="78">
        <v>3</v>
      </c>
      <c r="C564" s="78" t="str">
        <f t="shared" si="513"/>
        <v>{10413,7},{24004,8}</v>
      </c>
      <c r="D564" s="78">
        <v>10000</v>
      </c>
      <c r="E564" s="79">
        <v>29</v>
      </c>
      <c r="F564" s="78" t="str">
        <f t="shared" si="514"/>
        <v>{1,1948},{2,434},{3,4352},{6,78}</v>
      </c>
      <c r="G564" s="78">
        <f t="shared" si="553"/>
        <v>1</v>
      </c>
      <c r="H564" s="88" t="s">
        <v>503</v>
      </c>
      <c r="I564" s="37">
        <f t="array" ref="I564">INDEX([1]英雄界面!$I$4:$I$41,MATCH(A564,[1]英雄界面!$A$4:$A$41,0))</f>
        <v>1</v>
      </c>
      <c r="J564" s="87">
        <f t="shared" si="559"/>
        <v>4</v>
      </c>
      <c r="K564" s="37">
        <v>10413</v>
      </c>
      <c r="L564" s="37">
        <f t="array" ref="L564">INDEX([2]图纸掉落!$H$4:$H$38,MATCH(H564,[2]图纸掉落!$G$4:$G$38,0))</f>
        <v>24004</v>
      </c>
      <c r="M564" s="37">
        <f t="shared" si="558"/>
        <v>7</v>
      </c>
      <c r="N564" s="37">
        <f t="shared" si="534"/>
        <v>8</v>
      </c>
      <c r="O564" s="47">
        <f>INDEX([1]英雄界面!$J$4:$J$41,MATCH(A564,[1]英雄界面!$A$4:$A$41,0))/2</f>
        <v>2</v>
      </c>
      <c r="P564" s="37">
        <f t="shared" si="535"/>
        <v>1.4</v>
      </c>
      <c r="Q564" s="37">
        <f>INT(INDEX([1]等级属性!B$4:B$203,MATCH($AC564,[1]等级属性!$A$4:$A$203,0))*V564/10000)</f>
        <v>310</v>
      </c>
      <c r="R564" s="37">
        <f>INT(INDEX([1]等级属性!C$4:C$203,MATCH($AC564,[1]等级属性!$A$4:$A$203,0))*W564/10000)</f>
        <v>3109</v>
      </c>
      <c r="S564" s="37">
        <f>INT(INDEX([1]等级属性!D$4:D$203,MATCH($AC564,[1]等级属性!$A$4:$A$203,0))*X564/10000)</f>
        <v>1392</v>
      </c>
      <c r="T564" s="37">
        <f>INT(INDEX([1]等级属性!E$4:E$203,MATCH($AC564,[1]等级属性!$A$4:$A$203,0))*Y564/10000)</f>
        <v>56</v>
      </c>
      <c r="U564" s="37"/>
      <c r="V564" s="37">
        <f t="array" ref="V564">INDEX(单位特点规划!D$2:D$37,MATCH($A564,单位特点规划!$A$2:$A$37,0))</f>
        <v>14200</v>
      </c>
      <c r="W564" s="37">
        <f t="array" ref="W564">INDEX(单位特点规划!E$2:E$37,MATCH($A564,单位特点规划!$A$2:$A$37,0))</f>
        <v>142000</v>
      </c>
      <c r="X564" s="37">
        <f t="array" ref="X564">INDEX(单位特点规划!F$2:F$37,MATCH($A564,单位特点规划!$A$2:$A$37,0))</f>
        <v>21200</v>
      </c>
      <c r="Y564" s="37">
        <f t="array" ref="Y564">INDEX(单位特点规划!G$2:G$37,MATCH($A564,单位特点规划!$A$2:$A$37,0))</f>
        <v>3700</v>
      </c>
      <c r="Z564" s="37"/>
      <c r="AA564" s="37">
        <f t="shared" ref="AA564" si="561">1/0.73</f>
        <v>1.3698630136986301</v>
      </c>
      <c r="AB564" s="37" t="e">
        <f>INT(INDEX([3]进阶属性!$C$2:$C$19,MATCH(B564,[3]进阶属性!$A$2:$A$19,0))/2*AH564)</f>
        <v>#N/A</v>
      </c>
      <c r="AC564" s="37">
        <f t="shared" si="536"/>
        <v>30</v>
      </c>
      <c r="AD564" s="37">
        <f>INT((INDEX([3]标准单位!$J$2:$J$201,MATCH($AC564,[3]标准单位!$A$2:$A$201,0))*AE564)/(1-AE564))</f>
        <v>0</v>
      </c>
      <c r="AE564" s="37">
        <f t="shared" si="555"/>
        <v>0</v>
      </c>
      <c r="AF564" s="83" t="e">
        <f>AG564/AG$6</f>
        <v>#N/A</v>
      </c>
      <c r="AG564" s="37" t="e">
        <f t="shared" si="552"/>
        <v>#N/A</v>
      </c>
      <c r="AH564" s="37" t="e">
        <f t="array" ref="AH564">INDEX([4]Sheet1!H$2:H$36,MATCH($H564,[4]Sheet1!$A$2:$A$36,0))</f>
        <v>#N/A</v>
      </c>
      <c r="AI564" t="e">
        <f>INDEX([4]Sheet1!T$2:T$36,MATCH($H564,[4]Sheet1!$A$2:$A$36,0))</f>
        <v>#N/A</v>
      </c>
      <c r="AJ564" t="e">
        <f>INDEX([4]Sheet1!U$2:U$36,MATCH($H564,[4]Sheet1!$A$2:$A$36,0))</f>
        <v>#N/A</v>
      </c>
      <c r="AK564" t="e">
        <f>INDEX([4]Sheet1!V$2:V$36,MATCH($H564,[4]Sheet1!$A$2:$A$36,0))</f>
        <v>#N/A</v>
      </c>
      <c r="AL564" t="e">
        <f>INDEX([4]Sheet1!W$2:W$36,MATCH($H564,[4]Sheet1!$A$2:$A$36,0))</f>
        <v>#N/A</v>
      </c>
      <c r="AM564" s="2" t="e">
        <f>INDEX([4]Sheet1!N$2:N$36,MATCH($H564,[4]Sheet1!$A$2:$A$36,0))</f>
        <v>#N/A</v>
      </c>
      <c r="AN564" s="2" t="e">
        <f>INDEX([4]Sheet1!O$2:O$36,MATCH($H564,[4]Sheet1!$A$2:$A$36,0))</f>
        <v>#N/A</v>
      </c>
    </row>
    <row r="565" spans="1:40" ht="14.25">
      <c r="A565" s="11">
        <v>4004</v>
      </c>
      <c r="B565" s="78">
        <v>4</v>
      </c>
      <c r="C565" s="78" t="str">
        <f t="shared" si="513"/>
        <v>{10414,10},{24004,12}</v>
      </c>
      <c r="D565" s="78">
        <v>80000</v>
      </c>
      <c r="E565" s="79">
        <v>29</v>
      </c>
      <c r="F565" s="78" t="str">
        <f t="shared" si="514"/>
        <v>{1,2074},{2,462},{3,4633},{6,81}</v>
      </c>
      <c r="G565" s="78">
        <f t="shared" ref="G565:G574" si="562">1</f>
        <v>1</v>
      </c>
      <c r="H565" s="88" t="s">
        <v>503</v>
      </c>
      <c r="I565" s="37">
        <f t="array" ref="I565">INDEX([1]英雄界面!$I$4:$I$41,MATCH(A565,[1]英雄界面!$A$4:$A$41,0))</f>
        <v>1</v>
      </c>
      <c r="J565" s="87">
        <f t="shared" si="559"/>
        <v>4</v>
      </c>
      <c r="K565" s="37">
        <v>10414</v>
      </c>
      <c r="L565" s="37">
        <f t="array" ref="L565">INDEX([2]图纸掉落!$H$4:$H$38,MATCH(H565,[2]图纸掉落!$G$4:$G$38,0))</f>
        <v>24004</v>
      </c>
      <c r="M565" s="37">
        <f t="shared" si="558"/>
        <v>10</v>
      </c>
      <c r="N565" s="37">
        <f t="shared" si="534"/>
        <v>12</v>
      </c>
      <c r="O565" s="47">
        <f>INDEX([1]英雄界面!$J$4:$J$41,MATCH(A565,[1]英雄界面!$A$4:$A$41,0))/2</f>
        <v>2</v>
      </c>
      <c r="P565" s="37">
        <f t="shared" si="535"/>
        <v>1.3</v>
      </c>
      <c r="Q565" s="37">
        <f>INT(INDEX([1]等级属性!B$4:B$203,MATCH($AC565,[1]等级属性!$A$4:$A$203,0))*V565/10000)</f>
        <v>356</v>
      </c>
      <c r="R565" s="37">
        <f>INT(INDEX([1]等级属性!C$4:C$203,MATCH($AC565,[1]等级属性!$A$4:$A$203,0))*W565/10000)</f>
        <v>3564</v>
      </c>
      <c r="S565" s="37">
        <f>INT(INDEX([1]等级属性!D$4:D$203,MATCH($AC565,[1]等级属性!$A$4:$A$203,0))*X565/10000)</f>
        <v>1596</v>
      </c>
      <c r="T565" s="37">
        <f>INT(INDEX([1]等级属性!E$4:E$203,MATCH($AC565,[1]等级属性!$A$4:$A$203,0))*Y565/10000)</f>
        <v>63</v>
      </c>
      <c r="U565" s="37"/>
      <c r="V565" s="37">
        <f t="array" ref="V565">INDEX(单位特点规划!D$2:D$37,MATCH($A565,单位特点规划!$A$2:$A$37,0))</f>
        <v>14200</v>
      </c>
      <c r="W565" s="37">
        <f t="array" ref="W565">INDEX(单位特点规划!E$2:E$37,MATCH($A565,单位特点规划!$A$2:$A$37,0))</f>
        <v>142000</v>
      </c>
      <c r="X565" s="37">
        <f t="array" ref="X565">INDEX(单位特点规划!F$2:F$37,MATCH($A565,单位特点规划!$A$2:$A$37,0))</f>
        <v>21200</v>
      </c>
      <c r="Y565" s="37">
        <f t="array" ref="Y565">INDEX(单位特点规划!G$2:G$37,MATCH($A565,单位特点规划!$A$2:$A$37,0))</f>
        <v>3700</v>
      </c>
      <c r="Z565" s="37"/>
      <c r="AA565" s="37">
        <f t="shared" ref="AA565" si="563">1/0.73</f>
        <v>1.3698630136986301</v>
      </c>
      <c r="AB565" s="37" t="e">
        <f>INT(INDEX([3]进阶属性!$C$2:$C$19,MATCH(B565,[3]进阶属性!$A$2:$A$19,0))/2*AH565)</f>
        <v>#N/A</v>
      </c>
      <c r="AC565" s="37">
        <f t="shared" si="536"/>
        <v>35</v>
      </c>
      <c r="AD565" s="37">
        <f>INT((INDEX([3]标准单位!$J$2:$J$201,MATCH($AC565,[3]标准单位!$A$2:$A$201,0))*AE565)/(1-AE565))</f>
        <v>0</v>
      </c>
      <c r="AE565" s="37">
        <f t="shared" ref="AE565:AE574" si="564">0</f>
        <v>0</v>
      </c>
      <c r="AF565" s="83" t="e">
        <f>AG565/AG$7</f>
        <v>#N/A</v>
      </c>
      <c r="AG565" s="37" t="e">
        <f t="shared" si="552"/>
        <v>#N/A</v>
      </c>
      <c r="AH565" s="37" t="e">
        <f t="array" ref="AH565">INDEX([4]Sheet1!H$2:H$36,MATCH($H565,[4]Sheet1!$A$2:$A$36,0))</f>
        <v>#N/A</v>
      </c>
      <c r="AI565" t="e">
        <f>INDEX([4]Sheet1!T$2:T$36,MATCH($H565,[4]Sheet1!$A$2:$A$36,0))</f>
        <v>#N/A</v>
      </c>
      <c r="AJ565" t="e">
        <f>INDEX([4]Sheet1!U$2:U$36,MATCH($H565,[4]Sheet1!$A$2:$A$36,0))</f>
        <v>#N/A</v>
      </c>
      <c r="AK565" t="e">
        <f>INDEX([4]Sheet1!V$2:V$36,MATCH($H565,[4]Sheet1!$A$2:$A$36,0))</f>
        <v>#N/A</v>
      </c>
      <c r="AL565" t="e">
        <f>INDEX([4]Sheet1!W$2:W$36,MATCH($H565,[4]Sheet1!$A$2:$A$36,0))</f>
        <v>#N/A</v>
      </c>
      <c r="AM565" s="2" t="e">
        <f>INDEX([4]Sheet1!N$2:N$36,MATCH($H565,[4]Sheet1!$A$2:$A$36,0))</f>
        <v>#N/A</v>
      </c>
      <c r="AN565" s="2" t="e">
        <f>INDEX([4]Sheet1!O$2:O$36,MATCH($H565,[4]Sheet1!$A$2:$A$36,0))</f>
        <v>#N/A</v>
      </c>
    </row>
    <row r="566" spans="1:40" ht="14.25">
      <c r="A566" s="11">
        <v>4004</v>
      </c>
      <c r="B566" s="78">
        <v>5</v>
      </c>
      <c r="C566" s="78" t="str">
        <f t="shared" si="513"/>
        <v>{10415,15},{24004,15}</v>
      </c>
      <c r="D566" s="78">
        <v>150000</v>
      </c>
      <c r="E566" s="79">
        <v>34</v>
      </c>
      <c r="F566" s="78" t="str">
        <f t="shared" si="514"/>
        <v>{1,2167},{2,483},{3,4838},{6,86}</v>
      </c>
      <c r="G566" s="78">
        <f t="shared" si="562"/>
        <v>1</v>
      </c>
      <c r="H566" s="88" t="s">
        <v>503</v>
      </c>
      <c r="I566" s="37">
        <f t="array" ref="I566">INDEX([1]英雄界面!$I$4:$I$41,MATCH(A566,[1]英雄界面!$A$4:$A$41,0))</f>
        <v>1</v>
      </c>
      <c r="J566" s="87">
        <f t="shared" si="559"/>
        <v>4</v>
      </c>
      <c r="K566" s="37">
        <v>10415</v>
      </c>
      <c r="L566" s="37">
        <f t="array" ref="L566">INDEX([2]图纸掉落!$H$4:$H$38,MATCH(H566,[2]图纸掉落!$G$4:$G$38,0))</f>
        <v>24004</v>
      </c>
      <c r="M566" s="37">
        <f t="shared" si="558"/>
        <v>15</v>
      </c>
      <c r="N566" s="37">
        <f t="shared" si="534"/>
        <v>15</v>
      </c>
      <c r="O566" s="47">
        <f>INDEX([1]英雄界面!$J$4:$J$41,MATCH(A566,[1]英雄界面!$A$4:$A$41,0))/2</f>
        <v>2</v>
      </c>
      <c r="P566" s="37">
        <f t="shared" si="535"/>
        <v>1.2</v>
      </c>
      <c r="Q566" s="37">
        <f>INT(INDEX([1]等级属性!B$4:B$203,MATCH($AC566,[1]等级属性!$A$4:$A$203,0))*V566/10000)</f>
        <v>403</v>
      </c>
      <c r="R566" s="37">
        <f>INT(INDEX([1]等级属性!C$4:C$203,MATCH($AC566,[1]等级属性!$A$4:$A$203,0))*W566/10000)</f>
        <v>4032</v>
      </c>
      <c r="S566" s="37">
        <f>INT(INDEX([1]等级属性!D$4:D$203,MATCH($AC566,[1]等级属性!$A$4:$A$203,0))*X566/10000)</f>
        <v>1806</v>
      </c>
      <c r="T566" s="37">
        <f>INT(INDEX([1]等级属性!E$4:E$203,MATCH($AC566,[1]等级属性!$A$4:$A$203,0))*Y566/10000)</f>
        <v>72</v>
      </c>
      <c r="U566" s="37"/>
      <c r="V566" s="37">
        <f t="array" ref="V566">INDEX(单位特点规划!D$2:D$37,MATCH($A566,单位特点规划!$A$2:$A$37,0))</f>
        <v>14200</v>
      </c>
      <c r="W566" s="37">
        <f t="array" ref="W566">INDEX(单位特点规划!E$2:E$37,MATCH($A566,单位特点规划!$A$2:$A$37,0))</f>
        <v>142000</v>
      </c>
      <c r="X566" s="37">
        <f t="array" ref="X566">INDEX(单位特点规划!F$2:F$37,MATCH($A566,单位特点规划!$A$2:$A$37,0))</f>
        <v>21200</v>
      </c>
      <c r="Y566" s="37">
        <f t="array" ref="Y566">INDEX(单位特点规划!G$2:G$37,MATCH($A566,单位特点规划!$A$2:$A$37,0))</f>
        <v>3700</v>
      </c>
      <c r="Z566" s="37"/>
      <c r="AA566" s="37">
        <f t="shared" ref="AA566" si="565">1/0.73</f>
        <v>1.3698630136986301</v>
      </c>
      <c r="AB566" s="37" t="e">
        <f>INT(INDEX([3]进阶属性!$C$2:$C$19,MATCH(B566,[3]进阶属性!$A$2:$A$19,0))/2*AH566)</f>
        <v>#N/A</v>
      </c>
      <c r="AC566" s="37">
        <f t="shared" si="536"/>
        <v>40</v>
      </c>
      <c r="AD566" s="37">
        <f>INT((INDEX([3]标准单位!$J$2:$J$201,MATCH($AC566,[3]标准单位!$A$2:$A$201,0))*AE566)/(1-AE566))</f>
        <v>0</v>
      </c>
      <c r="AE566" s="37">
        <f t="shared" si="564"/>
        <v>0</v>
      </c>
      <c r="AF566" s="83" t="e">
        <f>AG566/AG$8</f>
        <v>#N/A</v>
      </c>
      <c r="AG566" s="37" t="e">
        <f t="shared" si="552"/>
        <v>#N/A</v>
      </c>
      <c r="AH566" s="37" t="e">
        <f t="array" ref="AH566">INDEX([4]Sheet1!H$2:H$36,MATCH($H566,[4]Sheet1!$A$2:$A$36,0))</f>
        <v>#N/A</v>
      </c>
      <c r="AI566" t="e">
        <f>INDEX([4]Sheet1!T$2:T$36,MATCH($H566,[4]Sheet1!$A$2:$A$36,0))</f>
        <v>#N/A</v>
      </c>
      <c r="AJ566" t="e">
        <f>INDEX([4]Sheet1!U$2:U$36,MATCH($H566,[4]Sheet1!$A$2:$A$36,0))</f>
        <v>#N/A</v>
      </c>
      <c r="AK566" t="e">
        <f>INDEX([4]Sheet1!V$2:V$36,MATCH($H566,[4]Sheet1!$A$2:$A$36,0))</f>
        <v>#N/A</v>
      </c>
      <c r="AL566" t="e">
        <f>INDEX([4]Sheet1!W$2:W$36,MATCH($H566,[4]Sheet1!$A$2:$A$36,0))</f>
        <v>#N/A</v>
      </c>
      <c r="AM566" s="2" t="e">
        <f>INDEX([4]Sheet1!N$2:N$36,MATCH($H566,[4]Sheet1!$A$2:$A$36,0))</f>
        <v>#N/A</v>
      </c>
      <c r="AN566" s="2" t="e">
        <f>INDEX([4]Sheet1!O$2:O$36,MATCH($H566,[4]Sheet1!$A$2:$A$36,0))</f>
        <v>#N/A</v>
      </c>
    </row>
    <row r="567" spans="1:40" ht="14.25">
      <c r="A567" s="11">
        <v>4004</v>
      </c>
      <c r="B567" s="78">
        <v>6</v>
      </c>
      <c r="C567" s="78" t="str">
        <f t="shared" si="513"/>
        <v>{10416,20},{24004,16}</v>
      </c>
      <c r="D567" s="78">
        <v>250000</v>
      </c>
      <c r="E567" s="79">
        <v>39</v>
      </c>
      <c r="F567" s="78" t="str">
        <f t="shared" si="514"/>
        <v>{1,2280},{2,508},{3,5091},{6,91}</v>
      </c>
      <c r="G567" s="78">
        <f t="shared" si="562"/>
        <v>1</v>
      </c>
      <c r="H567" s="88" t="s">
        <v>503</v>
      </c>
      <c r="I567" s="37">
        <f t="array" ref="I567">INDEX([1]英雄界面!$I$4:$I$41,MATCH(A567,[1]英雄界面!$A$4:$A$41,0))</f>
        <v>1</v>
      </c>
      <c r="J567" s="87">
        <f t="shared" si="559"/>
        <v>4</v>
      </c>
      <c r="K567" s="37">
        <v>10416</v>
      </c>
      <c r="L567" s="37">
        <f t="array" ref="L567">INDEX([2]图纸掉落!$H$4:$H$38,MATCH(H567,[2]图纸掉落!$G$4:$G$38,0))</f>
        <v>24004</v>
      </c>
      <c r="M567" s="37">
        <f t="shared" si="558"/>
        <v>20</v>
      </c>
      <c r="N567" s="37">
        <f t="shared" si="534"/>
        <v>16</v>
      </c>
      <c r="O567" s="47">
        <f>INDEX([1]英雄界面!$J$4:$J$41,MATCH(A567,[1]英雄界面!$A$4:$A$41,0))/2</f>
        <v>2</v>
      </c>
      <c r="P567" s="37">
        <f t="shared" si="535"/>
        <v>1.1000000000000001</v>
      </c>
      <c r="Q567" s="37">
        <f>INT(INDEX([1]等级属性!B$4:B$203,MATCH($AC567,[1]等级属性!$A$4:$A$203,0))*V567/10000)</f>
        <v>462</v>
      </c>
      <c r="R567" s="37">
        <f>INT(INDEX([1]等级属性!C$4:C$203,MATCH($AC567,[1]等级属性!$A$4:$A$203,0))*W567/10000)</f>
        <v>4629</v>
      </c>
      <c r="S567" s="37">
        <f>INT(INDEX([1]等级属性!D$4:D$203,MATCH($AC567,[1]等级属性!$A$4:$A$203,0))*X567/10000)</f>
        <v>2073</v>
      </c>
      <c r="T567" s="37">
        <f>INT(INDEX([1]等级属性!E$4:E$203,MATCH($AC567,[1]等级属性!$A$4:$A$203,0))*Y567/10000)</f>
        <v>83</v>
      </c>
      <c r="U567" s="37"/>
      <c r="V567" s="37">
        <f t="array" ref="V567">INDEX(单位特点规划!D$2:D$37,MATCH($A567,单位特点规划!$A$2:$A$37,0))</f>
        <v>14200</v>
      </c>
      <c r="W567" s="37">
        <f t="array" ref="W567">INDEX(单位特点规划!E$2:E$37,MATCH($A567,单位特点规划!$A$2:$A$37,0))</f>
        <v>142000</v>
      </c>
      <c r="X567" s="37">
        <f t="array" ref="X567">INDEX(单位特点规划!F$2:F$37,MATCH($A567,单位特点规划!$A$2:$A$37,0))</f>
        <v>21200</v>
      </c>
      <c r="Y567" s="37">
        <f t="array" ref="Y567">INDEX(单位特点规划!G$2:G$37,MATCH($A567,单位特点规划!$A$2:$A$37,0))</f>
        <v>3700</v>
      </c>
      <c r="Z567" s="37"/>
      <c r="AA567" s="37">
        <f t="shared" ref="AA567:AA572" si="566">1/0.73</f>
        <v>1.3698630136986301</v>
      </c>
      <c r="AB567" s="37" t="e">
        <f>INT(INDEX([3]进阶属性!$C$2:$C$19,MATCH(B567,[3]进阶属性!$A$2:$A$19,0))/2*AH567)</f>
        <v>#N/A</v>
      </c>
      <c r="AC567" s="37">
        <f t="shared" si="536"/>
        <v>45</v>
      </c>
      <c r="AD567" s="37">
        <f>INT((INDEX([3]标准单位!$J$2:$J$201,MATCH($AC567,[3]标准单位!$A$2:$A$201,0))*AE567)/(1-AE567))</f>
        <v>0</v>
      </c>
      <c r="AE567" s="37">
        <f t="shared" si="564"/>
        <v>0</v>
      </c>
      <c r="AF567" s="83" t="e">
        <f>AG567/AG$9</f>
        <v>#N/A</v>
      </c>
      <c r="AG567" s="37" t="e">
        <f t="shared" si="552"/>
        <v>#N/A</v>
      </c>
      <c r="AH567" s="37" t="e">
        <f t="array" ref="AH567">INDEX([4]Sheet1!H$2:H$36,MATCH($H567,[4]Sheet1!$A$2:$A$36,0))</f>
        <v>#N/A</v>
      </c>
      <c r="AI567" t="e">
        <f>INDEX([4]Sheet1!T$2:T$36,MATCH($H567,[4]Sheet1!$A$2:$A$36,0))</f>
        <v>#N/A</v>
      </c>
      <c r="AJ567" t="e">
        <f>INDEX([4]Sheet1!U$2:U$36,MATCH($H567,[4]Sheet1!$A$2:$A$36,0))</f>
        <v>#N/A</v>
      </c>
      <c r="AK567" t="e">
        <f>INDEX([4]Sheet1!V$2:V$36,MATCH($H567,[4]Sheet1!$A$2:$A$36,0))</f>
        <v>#N/A</v>
      </c>
      <c r="AL567" t="e">
        <f>INDEX([4]Sheet1!W$2:W$36,MATCH($H567,[4]Sheet1!$A$2:$A$36,0))</f>
        <v>#N/A</v>
      </c>
      <c r="AM567" s="2" t="e">
        <f>INDEX([4]Sheet1!N$2:N$36,MATCH($H567,[4]Sheet1!$A$2:$A$36,0))</f>
        <v>#N/A</v>
      </c>
      <c r="AN567" s="2" t="e">
        <f>INDEX([4]Sheet1!O$2:O$36,MATCH($H567,[4]Sheet1!$A$2:$A$36,0))</f>
        <v>#N/A</v>
      </c>
    </row>
    <row r="568" spans="1:40" ht="14.25">
      <c r="A568" s="11">
        <v>4004</v>
      </c>
      <c r="B568" s="78">
        <v>7</v>
      </c>
      <c r="C568" s="78" t="str">
        <f t="shared" si="513"/>
        <v>{10417,22},{24004,26}</v>
      </c>
      <c r="D568" s="78">
        <v>300000</v>
      </c>
      <c r="E568" s="79">
        <v>44</v>
      </c>
      <c r="F568" s="78" t="str">
        <f t="shared" si="514"/>
        <v>{1,2346},{2,523},{3,5239},{6,94}</v>
      </c>
      <c r="G568" s="78">
        <f t="shared" si="562"/>
        <v>1</v>
      </c>
      <c r="H568" s="88" t="s">
        <v>503</v>
      </c>
      <c r="I568" s="37">
        <f t="array" ref="I568">INDEX([1]英雄界面!$I$4:$I$41,MATCH(A568,[1]英雄界面!$A$4:$A$41,0))</f>
        <v>1</v>
      </c>
      <c r="J568" s="87">
        <f t="shared" ref="J568:J577" si="567">4</f>
        <v>4</v>
      </c>
      <c r="K568" s="37">
        <v>10417</v>
      </c>
      <c r="L568" s="37">
        <f t="array" ref="L568">INDEX([2]图纸掉落!$H$4:$H$38,MATCH(H568,[2]图纸掉落!$G$4:$G$38,0))</f>
        <v>24004</v>
      </c>
      <c r="M568" s="37">
        <f t="shared" si="558"/>
        <v>22</v>
      </c>
      <c r="N568" s="37">
        <f t="shared" si="534"/>
        <v>26</v>
      </c>
      <c r="O568" s="47">
        <f>INDEX([1]英雄界面!$J$4:$J$41,MATCH(A568,[1]英雄界面!$A$4:$A$41,0))/2</f>
        <v>2</v>
      </c>
      <c r="P568" s="37">
        <f t="shared" si="535"/>
        <v>1</v>
      </c>
      <c r="Q568" s="37">
        <f>INT(INDEX([1]等级属性!B$4:B$203,MATCH($AC568,[1]等级属性!$A$4:$A$203,0))*V568/10000)</f>
        <v>523</v>
      </c>
      <c r="R568" s="37">
        <f>INT(INDEX([1]等级属性!C$4:C$203,MATCH($AC568,[1]等级属性!$A$4:$A$203,0))*W568/10000)</f>
        <v>5239</v>
      </c>
      <c r="S568" s="37">
        <f>INT(INDEX([1]等级属性!D$4:D$203,MATCH($AC568,[1]等级属性!$A$4:$A$203,0))*X568/10000)</f>
        <v>2346</v>
      </c>
      <c r="T568" s="37">
        <f>INT(INDEX([1]等级属性!E$4:E$203,MATCH($AC568,[1]等级属性!$A$4:$A$203,0))*Y568/10000)</f>
        <v>94</v>
      </c>
      <c r="U568" s="37"/>
      <c r="V568" s="37">
        <f t="array" ref="V568">INDEX(单位特点规划!D$2:D$37,MATCH($A568,单位特点规划!$A$2:$A$37,0))</f>
        <v>14200</v>
      </c>
      <c r="W568" s="37">
        <f t="array" ref="W568">INDEX(单位特点规划!E$2:E$37,MATCH($A568,单位特点规划!$A$2:$A$37,0))</f>
        <v>142000</v>
      </c>
      <c r="X568" s="37">
        <f t="array" ref="X568">INDEX(单位特点规划!F$2:F$37,MATCH($A568,单位特点规划!$A$2:$A$37,0))</f>
        <v>21200</v>
      </c>
      <c r="Y568" s="37">
        <f t="array" ref="Y568">INDEX(单位特点规划!G$2:G$37,MATCH($A568,单位特点规划!$A$2:$A$37,0))</f>
        <v>3700</v>
      </c>
      <c r="Z568" s="37"/>
      <c r="AA568" s="37">
        <f t="shared" si="566"/>
        <v>1.3698630136986301</v>
      </c>
      <c r="AB568" s="37" t="e">
        <f>INT(INDEX([3]进阶属性!$C$2:$C$19,MATCH(B568,[3]进阶属性!$A$2:$A$19,0))/2*AH568)</f>
        <v>#N/A</v>
      </c>
      <c r="AC568" s="37">
        <f t="shared" si="536"/>
        <v>50</v>
      </c>
      <c r="AD568" s="37">
        <f>INT((INDEX([3]标准单位!$J$2:$J$201,MATCH($AC568,[3]标准单位!$A$2:$A$201,0))*AE568)/(1-AE568))</f>
        <v>0</v>
      </c>
      <c r="AE568" s="37">
        <f t="shared" si="564"/>
        <v>0</v>
      </c>
      <c r="AF568" s="83" t="e">
        <f>AG568/AG$10</f>
        <v>#N/A</v>
      </c>
      <c r="AG568" s="37" t="e">
        <f t="shared" si="552"/>
        <v>#N/A</v>
      </c>
      <c r="AH568" s="37" t="e">
        <f t="array" ref="AH568">INDEX([4]Sheet1!H$2:H$36,MATCH($H568,[4]Sheet1!$A$2:$A$36,0))</f>
        <v>#N/A</v>
      </c>
      <c r="AI568" t="e">
        <f>INDEX([4]Sheet1!T$2:T$36,MATCH($H568,[4]Sheet1!$A$2:$A$36,0))</f>
        <v>#N/A</v>
      </c>
      <c r="AJ568" t="e">
        <f>INDEX([4]Sheet1!U$2:U$36,MATCH($H568,[4]Sheet1!$A$2:$A$36,0))</f>
        <v>#N/A</v>
      </c>
      <c r="AK568" t="e">
        <f>INDEX([4]Sheet1!V$2:V$36,MATCH($H568,[4]Sheet1!$A$2:$A$36,0))</f>
        <v>#N/A</v>
      </c>
      <c r="AL568" t="e">
        <f>INDEX([4]Sheet1!W$2:W$36,MATCH($H568,[4]Sheet1!$A$2:$A$36,0))</f>
        <v>#N/A</v>
      </c>
      <c r="AM568" s="2" t="e">
        <f>INDEX([4]Sheet1!N$2:N$36,MATCH($H568,[4]Sheet1!$A$2:$A$36,0))</f>
        <v>#N/A</v>
      </c>
      <c r="AN568" s="2" t="e">
        <f>INDEX([4]Sheet1!O$2:O$36,MATCH($H568,[4]Sheet1!$A$2:$A$36,0))</f>
        <v>#N/A</v>
      </c>
    </row>
    <row r="569" spans="1:40" ht="14.25">
      <c r="A569" s="11">
        <v>4004</v>
      </c>
      <c r="B569" s="78">
        <v>8</v>
      </c>
      <c r="C569" s="78" t="str">
        <f t="shared" si="513"/>
        <v>{10418,25},{24004,29}</v>
      </c>
      <c r="D569" s="78">
        <v>350000</v>
      </c>
      <c r="E569" s="79">
        <v>49</v>
      </c>
      <c r="F569" s="78" t="str">
        <f t="shared" si="514"/>
        <v>{1,2696},{2,602},{3,6020},{6,108}</v>
      </c>
      <c r="G569" s="78">
        <f t="shared" si="562"/>
        <v>1</v>
      </c>
      <c r="H569" s="88" t="s">
        <v>503</v>
      </c>
      <c r="I569" s="37">
        <f t="array" ref="I569">INDEX([1]英雄界面!$I$4:$I$41,MATCH(A569,[1]英雄界面!$A$4:$A$41,0))</f>
        <v>1</v>
      </c>
      <c r="J569" s="87">
        <f t="shared" si="567"/>
        <v>4</v>
      </c>
      <c r="K569" s="37">
        <v>10418</v>
      </c>
      <c r="L569" s="37">
        <f t="array" ref="L569">INDEX([2]图纸掉落!$H$4:$H$38,MATCH(H569,[2]图纸掉落!$G$4:$G$38,0))</f>
        <v>24004</v>
      </c>
      <c r="M569" s="37">
        <f t="shared" si="558"/>
        <v>25</v>
      </c>
      <c r="N569" s="37">
        <f t="shared" si="534"/>
        <v>29</v>
      </c>
      <c r="O569" s="47">
        <f>INDEX([1]英雄界面!$J$4:$J$41,MATCH(A569,[1]英雄界面!$A$4:$A$41,0))/2</f>
        <v>2</v>
      </c>
      <c r="P569" s="37">
        <f t="shared" si="535"/>
        <v>1</v>
      </c>
      <c r="Q569" s="37">
        <f>INT(INDEX([1]等级属性!B$4:B$203,MATCH($AC569,[1]等级属性!$A$4:$A$203,0))*V569/10000)</f>
        <v>602</v>
      </c>
      <c r="R569" s="37">
        <f>INT(INDEX([1]等级属性!C$4:C$203,MATCH($AC569,[1]等级属性!$A$4:$A$203,0))*W569/10000)</f>
        <v>6020</v>
      </c>
      <c r="S569" s="37">
        <f>INT(INDEX([1]等级属性!D$4:D$203,MATCH($AC569,[1]等级属性!$A$4:$A$203,0))*X569/10000)</f>
        <v>2696</v>
      </c>
      <c r="T569" s="37">
        <f>INT(INDEX([1]等级属性!E$4:E$203,MATCH($AC569,[1]等级属性!$A$4:$A$203,0))*Y569/10000)</f>
        <v>108</v>
      </c>
      <c r="U569" s="37"/>
      <c r="V569" s="37">
        <f t="array" ref="V569">INDEX(单位特点规划!D$2:D$37,MATCH($A569,单位特点规划!$A$2:$A$37,0))</f>
        <v>14200</v>
      </c>
      <c r="W569" s="37">
        <f t="array" ref="W569">INDEX(单位特点规划!E$2:E$37,MATCH($A569,单位特点规划!$A$2:$A$37,0))</f>
        <v>142000</v>
      </c>
      <c r="X569" s="37">
        <f t="array" ref="X569">INDEX(单位特点规划!F$2:F$37,MATCH($A569,单位特点规划!$A$2:$A$37,0))</f>
        <v>21200</v>
      </c>
      <c r="Y569" s="37">
        <f t="array" ref="Y569">INDEX(单位特点规划!G$2:G$37,MATCH($A569,单位特点规划!$A$2:$A$37,0))</f>
        <v>3700</v>
      </c>
      <c r="Z569" s="37"/>
      <c r="AA569" s="37">
        <f t="shared" si="566"/>
        <v>1.3698630136986301</v>
      </c>
      <c r="AB569" s="37" t="e">
        <f>INT(INDEX([3]进阶属性!$C$2:$C$19,MATCH(B569,[3]进阶属性!$A$2:$A$19,0))/2*AH569)</f>
        <v>#N/A</v>
      </c>
      <c r="AC569" s="37">
        <f t="shared" si="536"/>
        <v>55</v>
      </c>
      <c r="AD569" s="37">
        <f>INT((INDEX([3]标准单位!$J$2:$J$201,MATCH($AC569,[3]标准单位!$A$2:$A$201,0))*AE569)/(1-AE569))</f>
        <v>0</v>
      </c>
      <c r="AE569" s="37">
        <f t="shared" si="564"/>
        <v>0</v>
      </c>
      <c r="AF569" s="83" t="e">
        <f>AG569/AG$11</f>
        <v>#N/A</v>
      </c>
      <c r="AG569" s="37" t="e">
        <f t="shared" si="552"/>
        <v>#N/A</v>
      </c>
      <c r="AH569" s="37" t="e">
        <f t="array" ref="AH569">INDEX([4]Sheet1!H$2:H$36,MATCH($H569,[4]Sheet1!$A$2:$A$36,0))</f>
        <v>#N/A</v>
      </c>
      <c r="AI569" t="e">
        <f>INDEX([4]Sheet1!T$2:T$36,MATCH($H569,[4]Sheet1!$A$2:$A$36,0))</f>
        <v>#N/A</v>
      </c>
      <c r="AJ569" t="e">
        <f>INDEX([4]Sheet1!U$2:U$36,MATCH($H569,[4]Sheet1!$A$2:$A$36,0))</f>
        <v>#N/A</v>
      </c>
      <c r="AK569" t="e">
        <f>INDEX([4]Sheet1!V$2:V$36,MATCH($H569,[4]Sheet1!$A$2:$A$36,0))</f>
        <v>#N/A</v>
      </c>
      <c r="AL569" t="e">
        <f>INDEX([4]Sheet1!W$2:W$36,MATCH($H569,[4]Sheet1!$A$2:$A$36,0))</f>
        <v>#N/A</v>
      </c>
      <c r="AM569" s="2" t="e">
        <f>INDEX([4]Sheet1!N$2:N$36,MATCH($H569,[4]Sheet1!$A$2:$A$36,0))</f>
        <v>#N/A</v>
      </c>
      <c r="AN569" s="2" t="e">
        <f>INDEX([4]Sheet1!O$2:O$36,MATCH($H569,[4]Sheet1!$A$2:$A$36,0))</f>
        <v>#N/A</v>
      </c>
    </row>
    <row r="570" spans="1:40" ht="14.25">
      <c r="A570" s="11">
        <v>4004</v>
      </c>
      <c r="B570" s="78">
        <v>9</v>
      </c>
      <c r="C570" s="78" t="str">
        <f t="shared" si="513"/>
        <v>{10419,27},{24004,30}</v>
      </c>
      <c r="D570" s="78">
        <v>400000</v>
      </c>
      <c r="E570" s="79">
        <v>54</v>
      </c>
      <c r="F570" s="78" t="str">
        <f t="shared" si="514"/>
        <v>{1,3046},{2,680},{3,6801},{6,122}</v>
      </c>
      <c r="G570" s="78">
        <f t="shared" si="562"/>
        <v>1</v>
      </c>
      <c r="H570" s="88" t="s">
        <v>503</v>
      </c>
      <c r="I570" s="37">
        <f t="array" ref="I570">INDEX([1]英雄界面!$I$4:$I$41,MATCH(A570,[1]英雄界面!$A$4:$A$41,0))</f>
        <v>1</v>
      </c>
      <c r="J570" s="87">
        <f t="shared" si="567"/>
        <v>4</v>
      </c>
      <c r="K570" s="37">
        <v>10419</v>
      </c>
      <c r="L570" s="37">
        <f t="array" ref="L570">INDEX([2]图纸掉落!$H$4:$H$38,MATCH(H570,[2]图纸掉落!$G$4:$G$38,0))</f>
        <v>24004</v>
      </c>
      <c r="M570" s="37">
        <f t="shared" si="558"/>
        <v>27</v>
      </c>
      <c r="N570" s="37">
        <f t="shared" si="534"/>
        <v>30</v>
      </c>
      <c r="O570" s="47">
        <f>INDEX([1]英雄界面!$J$4:$J$41,MATCH(A570,[1]英雄界面!$A$4:$A$41,0))/2</f>
        <v>2</v>
      </c>
      <c r="P570" s="37">
        <f t="shared" si="535"/>
        <v>1</v>
      </c>
      <c r="Q570" s="37">
        <f>INT(INDEX([1]等级属性!B$4:B$203,MATCH($AC570,[1]等级属性!$A$4:$A$203,0))*V570/10000)</f>
        <v>680</v>
      </c>
      <c r="R570" s="37">
        <f>INT(INDEX([1]等级属性!C$4:C$203,MATCH($AC570,[1]等级属性!$A$4:$A$203,0))*W570/10000)</f>
        <v>6801</v>
      </c>
      <c r="S570" s="37">
        <f>INT(INDEX([1]等级属性!D$4:D$203,MATCH($AC570,[1]等级属性!$A$4:$A$203,0))*X570/10000)</f>
        <v>3046</v>
      </c>
      <c r="T570" s="37">
        <f>INT(INDEX([1]等级属性!E$4:E$203,MATCH($AC570,[1]等级属性!$A$4:$A$203,0))*Y570/10000)</f>
        <v>122</v>
      </c>
      <c r="U570" s="37"/>
      <c r="V570" s="37">
        <f t="array" ref="V570">INDEX(单位特点规划!D$2:D$37,MATCH($A570,单位特点规划!$A$2:$A$37,0))</f>
        <v>14200</v>
      </c>
      <c r="W570" s="37">
        <f t="array" ref="W570">INDEX(单位特点规划!E$2:E$37,MATCH($A570,单位特点规划!$A$2:$A$37,0))</f>
        <v>142000</v>
      </c>
      <c r="X570" s="37">
        <f t="array" ref="X570">INDEX(单位特点规划!F$2:F$37,MATCH($A570,单位特点规划!$A$2:$A$37,0))</f>
        <v>21200</v>
      </c>
      <c r="Y570" s="37">
        <f t="array" ref="Y570">INDEX(单位特点规划!G$2:G$37,MATCH($A570,单位特点规划!$A$2:$A$37,0))</f>
        <v>3700</v>
      </c>
      <c r="Z570" s="37"/>
      <c r="AA570" s="37">
        <f t="shared" si="566"/>
        <v>1.3698630136986301</v>
      </c>
      <c r="AB570" s="37" t="e">
        <f>INT(INDEX([3]进阶属性!$C$2:$C$19,MATCH(B570,[3]进阶属性!$A$2:$A$19,0))/2*AH570)</f>
        <v>#N/A</v>
      </c>
      <c r="AC570" s="37">
        <f t="shared" si="536"/>
        <v>60</v>
      </c>
      <c r="AD570" s="37">
        <f>INT((INDEX([3]标准单位!$J$2:$J$201,MATCH($AC570,[3]标准单位!$A$2:$A$201,0))*AE570)/(1-AE570))</f>
        <v>0</v>
      </c>
      <c r="AE570" s="37">
        <f t="shared" si="564"/>
        <v>0</v>
      </c>
      <c r="AF570" s="83" t="e">
        <f>AG570/AG$12</f>
        <v>#N/A</v>
      </c>
      <c r="AG570" s="37" t="e">
        <f t="shared" si="552"/>
        <v>#N/A</v>
      </c>
      <c r="AH570" s="37" t="e">
        <f t="array" ref="AH570">INDEX([4]Sheet1!H$2:H$36,MATCH($H570,[4]Sheet1!$A$2:$A$36,0))</f>
        <v>#N/A</v>
      </c>
      <c r="AI570" t="e">
        <f>INDEX([4]Sheet1!T$2:T$36,MATCH($H570,[4]Sheet1!$A$2:$A$36,0))</f>
        <v>#N/A</v>
      </c>
      <c r="AJ570" t="e">
        <f>INDEX([4]Sheet1!U$2:U$36,MATCH($H570,[4]Sheet1!$A$2:$A$36,0))</f>
        <v>#N/A</v>
      </c>
      <c r="AK570" t="e">
        <f>INDEX([4]Sheet1!V$2:V$36,MATCH($H570,[4]Sheet1!$A$2:$A$36,0))</f>
        <v>#N/A</v>
      </c>
      <c r="AL570" t="e">
        <f>INDEX([4]Sheet1!W$2:W$36,MATCH($H570,[4]Sheet1!$A$2:$A$36,0))</f>
        <v>#N/A</v>
      </c>
      <c r="AM570" s="2" t="e">
        <f>INDEX([4]Sheet1!N$2:N$36,MATCH($H570,[4]Sheet1!$A$2:$A$36,0))</f>
        <v>#N/A</v>
      </c>
      <c r="AN570" s="2" t="e">
        <f>INDEX([4]Sheet1!O$2:O$36,MATCH($H570,[4]Sheet1!$A$2:$A$36,0))</f>
        <v>#N/A</v>
      </c>
    </row>
    <row r="571" spans="1:40" ht="14.25">
      <c r="A571" s="11">
        <v>4004</v>
      </c>
      <c r="B571" s="78">
        <v>10</v>
      </c>
      <c r="C571" s="78" t="str">
        <f t="shared" si="513"/>
        <v>{10420,30},{24004,45}</v>
      </c>
      <c r="D571" s="78">
        <v>450000</v>
      </c>
      <c r="E571" s="79">
        <v>59</v>
      </c>
      <c r="F571" s="78" t="str">
        <f t="shared" si="514"/>
        <v>{1,3498},{2,781},{3,7810},{6,140}</v>
      </c>
      <c r="G571" s="78">
        <f t="shared" si="562"/>
        <v>1</v>
      </c>
      <c r="H571" s="88" t="s">
        <v>503</v>
      </c>
      <c r="I571" s="37">
        <f t="array" ref="I571">INDEX([1]英雄界面!$I$4:$I$41,MATCH(A571,[1]英雄界面!$A$4:$A$41,0))</f>
        <v>1</v>
      </c>
      <c r="J571" s="87">
        <f t="shared" si="567"/>
        <v>4</v>
      </c>
      <c r="K571" s="37">
        <v>10420</v>
      </c>
      <c r="L571" s="37">
        <f t="array" ref="L571">INDEX([2]图纸掉落!$H$4:$H$38,MATCH(H571,[2]图纸掉落!$G$4:$G$38,0))</f>
        <v>24004</v>
      </c>
      <c r="M571" s="37">
        <f t="shared" si="558"/>
        <v>30</v>
      </c>
      <c r="N571" s="37">
        <f t="shared" si="534"/>
        <v>45</v>
      </c>
      <c r="O571" s="47">
        <f>INDEX([1]英雄界面!$J$4:$J$41,MATCH(A571,[1]英雄界面!$A$4:$A$41,0))/2</f>
        <v>2</v>
      </c>
      <c r="P571" s="37">
        <f t="shared" si="535"/>
        <v>1</v>
      </c>
      <c r="Q571" s="37">
        <f>INT(INDEX([1]等级属性!B$4:B$203,MATCH($AC571,[1]等级属性!$A$4:$A$203,0))*V571/10000)</f>
        <v>781</v>
      </c>
      <c r="R571" s="37">
        <f>INT(INDEX([1]等级属性!C$4:C$203,MATCH($AC571,[1]等级属性!$A$4:$A$203,0))*W571/10000)</f>
        <v>7810</v>
      </c>
      <c r="S571" s="37">
        <f>INT(INDEX([1]等级属性!D$4:D$203,MATCH($AC571,[1]等级属性!$A$4:$A$203,0))*X571/10000)</f>
        <v>3498</v>
      </c>
      <c r="T571" s="37">
        <f>INT(INDEX([1]等级属性!E$4:E$203,MATCH($AC571,[1]等级属性!$A$4:$A$203,0))*Y571/10000)</f>
        <v>140</v>
      </c>
      <c r="U571" s="37"/>
      <c r="V571" s="37">
        <f t="array" ref="V571">INDEX(单位特点规划!D$2:D$37,MATCH($A571,单位特点规划!$A$2:$A$37,0))</f>
        <v>14200</v>
      </c>
      <c r="W571" s="37">
        <f t="array" ref="W571">INDEX(单位特点规划!E$2:E$37,MATCH($A571,单位特点规划!$A$2:$A$37,0))</f>
        <v>142000</v>
      </c>
      <c r="X571" s="37">
        <f t="array" ref="X571">INDEX(单位特点规划!F$2:F$37,MATCH($A571,单位特点规划!$A$2:$A$37,0))</f>
        <v>21200</v>
      </c>
      <c r="Y571" s="37">
        <f t="array" ref="Y571">INDEX(单位特点规划!G$2:G$37,MATCH($A571,单位特点规划!$A$2:$A$37,0))</f>
        <v>3700</v>
      </c>
      <c r="Z571" s="37"/>
      <c r="AA571" s="37">
        <f t="shared" si="566"/>
        <v>1.3698630136986301</v>
      </c>
      <c r="AB571" s="37" t="e">
        <f>INT(INDEX([3]进阶属性!$C$2:$C$19,MATCH(B571,[3]进阶属性!$A$2:$A$19,0))/2*AH571)</f>
        <v>#N/A</v>
      </c>
      <c r="AC571" s="37">
        <f t="shared" si="536"/>
        <v>65</v>
      </c>
      <c r="AD571" s="37">
        <f>INT((INDEX([3]标准单位!$J$2:$J$201,MATCH($AC571,[3]标准单位!$A$2:$A$201,0))*AE571)/(1-AE571))</f>
        <v>0</v>
      </c>
      <c r="AE571" s="37">
        <f t="shared" si="564"/>
        <v>0</v>
      </c>
      <c r="AF571" s="83" t="e">
        <f>AG571/AG$13</f>
        <v>#N/A</v>
      </c>
      <c r="AG571" s="37" t="e">
        <f t="shared" si="552"/>
        <v>#N/A</v>
      </c>
      <c r="AH571" s="37" t="e">
        <f t="array" ref="AH571">INDEX([4]Sheet1!H$2:H$36,MATCH($H571,[4]Sheet1!$A$2:$A$36,0))</f>
        <v>#N/A</v>
      </c>
      <c r="AI571" t="e">
        <f>INDEX([4]Sheet1!T$2:T$36,MATCH($H571,[4]Sheet1!$A$2:$A$36,0))</f>
        <v>#N/A</v>
      </c>
      <c r="AJ571" t="e">
        <f>INDEX([4]Sheet1!U$2:U$36,MATCH($H571,[4]Sheet1!$A$2:$A$36,0))</f>
        <v>#N/A</v>
      </c>
      <c r="AK571" t="e">
        <f>INDEX([4]Sheet1!V$2:V$36,MATCH($H571,[4]Sheet1!$A$2:$A$36,0))</f>
        <v>#N/A</v>
      </c>
      <c r="AL571" t="e">
        <f>INDEX([4]Sheet1!W$2:W$36,MATCH($H571,[4]Sheet1!$A$2:$A$36,0))</f>
        <v>#N/A</v>
      </c>
      <c r="AM571" s="2" t="e">
        <f>INDEX([4]Sheet1!N$2:N$36,MATCH($H571,[4]Sheet1!$A$2:$A$36,0))</f>
        <v>#N/A</v>
      </c>
      <c r="AN571" s="2" t="e">
        <f>INDEX([4]Sheet1!O$2:O$36,MATCH($H571,[4]Sheet1!$A$2:$A$36,0))</f>
        <v>#N/A</v>
      </c>
    </row>
    <row r="572" spans="1:40" ht="14.25">
      <c r="A572" s="11">
        <v>4004</v>
      </c>
      <c r="B572" s="78">
        <v>11</v>
      </c>
      <c r="C572" s="78" t="str">
        <f t="shared" si="513"/>
        <v>{10421,32},{24004,61}</v>
      </c>
      <c r="D572" s="78">
        <v>500000</v>
      </c>
      <c r="E572" s="79">
        <v>64</v>
      </c>
      <c r="F572" s="78" t="str">
        <f t="shared" si="514"/>
        <v>{1,3955},{2,883},{3,8832},{6,159}</v>
      </c>
      <c r="G572" s="78">
        <f t="shared" si="562"/>
        <v>1</v>
      </c>
      <c r="H572" s="88" t="s">
        <v>503</v>
      </c>
      <c r="I572" s="37">
        <f t="array" ref="I572">INDEX([1]英雄界面!$I$4:$I$41,MATCH(A572,[1]英雄界面!$A$4:$A$41,0))</f>
        <v>1</v>
      </c>
      <c r="J572" s="87">
        <f t="shared" si="567"/>
        <v>4</v>
      </c>
      <c r="K572" s="37">
        <v>10421</v>
      </c>
      <c r="L572" s="37">
        <f t="array" ref="L572">INDEX([2]图纸掉落!$H$4:$H$38,MATCH(H572,[2]图纸掉落!$G$4:$G$38,0))</f>
        <v>24004</v>
      </c>
      <c r="M572" s="37">
        <f t="shared" si="558"/>
        <v>32</v>
      </c>
      <c r="N572" s="37">
        <f t="shared" si="534"/>
        <v>61</v>
      </c>
      <c r="O572" s="47">
        <f>INDEX([1]英雄界面!$J$4:$J$41,MATCH(A572,[1]英雄界面!$A$4:$A$41,0))/2</f>
        <v>2</v>
      </c>
      <c r="P572" s="37">
        <f t="shared" si="535"/>
        <v>1</v>
      </c>
      <c r="Q572" s="37">
        <f>INT(INDEX([1]等级属性!B$4:B$203,MATCH($AC572,[1]等级属性!$A$4:$A$203,0))*V572/10000)</f>
        <v>883</v>
      </c>
      <c r="R572" s="37">
        <f>INT(INDEX([1]等级属性!C$4:C$203,MATCH($AC572,[1]等级属性!$A$4:$A$203,0))*W572/10000)</f>
        <v>8832</v>
      </c>
      <c r="S572" s="37">
        <f>INT(INDEX([1]等级属性!D$4:D$203,MATCH($AC572,[1]等级属性!$A$4:$A$203,0))*X572/10000)</f>
        <v>3955</v>
      </c>
      <c r="T572" s="37">
        <f>INT(INDEX([1]等级属性!E$4:E$203,MATCH($AC572,[1]等级属性!$A$4:$A$203,0))*Y572/10000)</f>
        <v>159</v>
      </c>
      <c r="U572" s="37"/>
      <c r="V572" s="37">
        <f t="array" ref="V572">INDEX(单位特点规划!D$2:D$37,MATCH($A572,单位特点规划!$A$2:$A$37,0))</f>
        <v>14200</v>
      </c>
      <c r="W572" s="37">
        <f t="array" ref="W572">INDEX(单位特点规划!E$2:E$37,MATCH($A572,单位特点规划!$A$2:$A$37,0))</f>
        <v>142000</v>
      </c>
      <c r="X572" s="37">
        <f t="array" ref="X572">INDEX(单位特点规划!F$2:F$37,MATCH($A572,单位特点规划!$A$2:$A$37,0))</f>
        <v>21200</v>
      </c>
      <c r="Y572" s="37">
        <f t="array" ref="Y572">INDEX(单位特点规划!G$2:G$37,MATCH($A572,单位特点规划!$A$2:$A$37,0))</f>
        <v>3700</v>
      </c>
      <c r="Z572" s="37"/>
      <c r="AA572" s="37">
        <f t="shared" si="566"/>
        <v>1.3698630136986301</v>
      </c>
      <c r="AB572" s="37" t="e">
        <f>INT(INDEX([3]进阶属性!$C$2:$C$19,MATCH(B572,[3]进阶属性!$A$2:$A$19,0))/2*AH572)</f>
        <v>#N/A</v>
      </c>
      <c r="AC572" s="37">
        <f t="shared" si="536"/>
        <v>70</v>
      </c>
      <c r="AD572" s="37">
        <f>INT((INDEX([3]标准单位!$J$2:$J$201,MATCH($AC572,[3]标准单位!$A$2:$A$201,0))*AE572)/(1-AE572))</f>
        <v>0</v>
      </c>
      <c r="AE572" s="37">
        <f t="shared" si="564"/>
        <v>0</v>
      </c>
      <c r="AF572" s="83" t="e">
        <f>AG572/AG$14</f>
        <v>#N/A</v>
      </c>
      <c r="AG572" s="37" t="e">
        <f t="shared" si="552"/>
        <v>#N/A</v>
      </c>
      <c r="AH572" s="37" t="e">
        <f t="array" ref="AH572">INDEX([4]Sheet1!H$2:H$36,MATCH($H572,[4]Sheet1!$A$2:$A$36,0))</f>
        <v>#N/A</v>
      </c>
      <c r="AI572" t="e">
        <f>INDEX([4]Sheet1!T$2:T$36,MATCH($H572,[4]Sheet1!$A$2:$A$36,0))</f>
        <v>#N/A</v>
      </c>
      <c r="AJ572" t="e">
        <f>INDEX([4]Sheet1!U$2:U$36,MATCH($H572,[4]Sheet1!$A$2:$A$36,0))</f>
        <v>#N/A</v>
      </c>
      <c r="AK572" t="e">
        <f>INDEX([4]Sheet1!V$2:V$36,MATCH($H572,[4]Sheet1!$A$2:$A$36,0))</f>
        <v>#N/A</v>
      </c>
      <c r="AL572" t="e">
        <f>INDEX([4]Sheet1!W$2:W$36,MATCH($H572,[4]Sheet1!$A$2:$A$36,0))</f>
        <v>#N/A</v>
      </c>
      <c r="AM572" s="2" t="e">
        <f>INDEX([4]Sheet1!N$2:N$36,MATCH($H572,[4]Sheet1!$A$2:$A$36,0))</f>
        <v>#N/A</v>
      </c>
      <c r="AN572" s="2" t="e">
        <f>INDEX([4]Sheet1!O$2:O$36,MATCH($H572,[4]Sheet1!$A$2:$A$36,0))</f>
        <v>#N/A</v>
      </c>
    </row>
    <row r="573" spans="1:40" ht="14.25">
      <c r="A573" s="11">
        <v>4004</v>
      </c>
      <c r="B573" s="78">
        <v>12</v>
      </c>
      <c r="C573" s="78" t="str">
        <f t="shared" si="513"/>
        <v>{10422,35},{24004,66}</v>
      </c>
      <c r="D573" s="78">
        <v>550000</v>
      </c>
      <c r="E573" s="79">
        <v>69</v>
      </c>
      <c r="F573" s="78" t="str">
        <f t="shared" si="514"/>
        <v>{1,4547},{2,1015},{3,10153},{6,183}</v>
      </c>
      <c r="G573" s="78">
        <f t="shared" si="562"/>
        <v>1</v>
      </c>
      <c r="H573" s="88" t="s">
        <v>503</v>
      </c>
      <c r="I573" s="37">
        <f t="array" ref="I573">INDEX([1]英雄界面!$I$4:$I$41,MATCH(A573,[1]英雄界面!$A$4:$A$41,0))</f>
        <v>1</v>
      </c>
      <c r="J573" s="87">
        <f t="shared" si="567"/>
        <v>4</v>
      </c>
      <c r="K573" s="37">
        <v>10422</v>
      </c>
      <c r="L573" s="37">
        <f t="array" ref="L573">INDEX([2]图纸掉落!$H$4:$H$38,MATCH(H573,[2]图纸掉落!$G$4:$G$38,0))</f>
        <v>24004</v>
      </c>
      <c r="M573" s="37">
        <f t="shared" si="558"/>
        <v>35</v>
      </c>
      <c r="N573" s="37">
        <f t="shared" si="534"/>
        <v>66</v>
      </c>
      <c r="O573" s="47">
        <f>INDEX([1]英雄界面!$J$4:$J$41,MATCH(A573,[1]英雄界面!$A$4:$A$41,0))/2</f>
        <v>2</v>
      </c>
      <c r="P573" s="37">
        <f t="shared" si="535"/>
        <v>1</v>
      </c>
      <c r="Q573" s="37">
        <f>INT(INDEX([1]等级属性!B$4:B$203,MATCH($AC573,[1]等级属性!$A$4:$A$203,0))*V573/10000)</f>
        <v>1015</v>
      </c>
      <c r="R573" s="37">
        <f>INT(INDEX([1]等级属性!C$4:C$203,MATCH($AC573,[1]等级属性!$A$4:$A$203,0))*W573/10000)</f>
        <v>10153</v>
      </c>
      <c r="S573" s="37">
        <f>INT(INDEX([1]等级属性!D$4:D$203,MATCH($AC573,[1]等级属性!$A$4:$A$203,0))*X573/10000)</f>
        <v>4547</v>
      </c>
      <c r="T573" s="37">
        <f>INT(INDEX([1]等级属性!E$4:E$203,MATCH($AC573,[1]等级属性!$A$4:$A$203,0))*Y573/10000)</f>
        <v>183</v>
      </c>
      <c r="U573" s="37"/>
      <c r="V573" s="37">
        <f t="array" ref="V573">INDEX(单位特点规划!D$2:D$37,MATCH($A573,单位特点规划!$A$2:$A$37,0))</f>
        <v>14200</v>
      </c>
      <c r="W573" s="37">
        <f t="array" ref="W573">INDEX(单位特点规划!E$2:E$37,MATCH($A573,单位特点规划!$A$2:$A$37,0))</f>
        <v>142000</v>
      </c>
      <c r="X573" s="37">
        <f t="array" ref="X573">INDEX(单位特点规划!F$2:F$37,MATCH($A573,单位特点规划!$A$2:$A$37,0))</f>
        <v>21200</v>
      </c>
      <c r="Y573" s="37">
        <f t="array" ref="Y573">INDEX(单位特点规划!G$2:G$37,MATCH($A573,单位特点规划!$A$2:$A$37,0))</f>
        <v>3700</v>
      </c>
      <c r="Z573" s="37"/>
      <c r="AA573" s="37">
        <f t="shared" ref="AA573" si="568">1/0.73</f>
        <v>1.3698630136986301</v>
      </c>
      <c r="AB573" s="37" t="e">
        <f>INT(INDEX([3]进阶属性!$C$2:$C$19,MATCH(B573,[3]进阶属性!$A$2:$A$19,0))/2*AH573)</f>
        <v>#N/A</v>
      </c>
      <c r="AC573" s="37">
        <f t="shared" si="536"/>
        <v>75</v>
      </c>
      <c r="AD573" s="37">
        <f>INT((INDEX([3]标准单位!$J$2:$J$201,MATCH($AC573,[3]标准单位!$A$2:$A$201,0))*AE573)/(1-AE573))</f>
        <v>0</v>
      </c>
      <c r="AE573" s="37">
        <f t="shared" si="564"/>
        <v>0</v>
      </c>
      <c r="AF573" s="83" t="e">
        <f>AG573/AG$15</f>
        <v>#N/A</v>
      </c>
      <c r="AG573" s="37" t="e">
        <f t="shared" si="552"/>
        <v>#N/A</v>
      </c>
      <c r="AH573" s="37" t="e">
        <f t="array" ref="AH573">INDEX([4]Sheet1!H$2:H$36,MATCH($H573,[4]Sheet1!$A$2:$A$36,0))</f>
        <v>#N/A</v>
      </c>
      <c r="AI573" t="e">
        <f>INDEX([4]Sheet1!T$2:T$36,MATCH($H573,[4]Sheet1!$A$2:$A$36,0))</f>
        <v>#N/A</v>
      </c>
      <c r="AJ573" t="e">
        <f>INDEX([4]Sheet1!U$2:U$36,MATCH($H573,[4]Sheet1!$A$2:$A$36,0))</f>
        <v>#N/A</v>
      </c>
      <c r="AK573" t="e">
        <f>INDEX([4]Sheet1!V$2:V$36,MATCH($H573,[4]Sheet1!$A$2:$A$36,0))</f>
        <v>#N/A</v>
      </c>
      <c r="AL573" t="e">
        <f>INDEX([4]Sheet1!W$2:W$36,MATCH($H573,[4]Sheet1!$A$2:$A$36,0))</f>
        <v>#N/A</v>
      </c>
      <c r="AM573" s="2" t="e">
        <f>INDEX([4]Sheet1!N$2:N$36,MATCH($H573,[4]Sheet1!$A$2:$A$36,0))</f>
        <v>#N/A</v>
      </c>
      <c r="AN573" s="2" t="e">
        <f>INDEX([4]Sheet1!O$2:O$36,MATCH($H573,[4]Sheet1!$A$2:$A$36,0))</f>
        <v>#N/A</v>
      </c>
    </row>
    <row r="574" spans="1:40" ht="14.25">
      <c r="A574" s="11">
        <v>4004</v>
      </c>
      <c r="B574" s="78">
        <v>13</v>
      </c>
      <c r="C574" s="78" t="str">
        <f t="shared" si="513"/>
        <v>{10423,37},{24004,70}</v>
      </c>
      <c r="D574" s="78">
        <v>600000</v>
      </c>
      <c r="E574" s="79">
        <v>74</v>
      </c>
      <c r="F574" s="78" t="str">
        <f t="shared" si="514"/>
        <v>{1,5138},{2,1147},{3,11473},{6,207}</v>
      </c>
      <c r="G574" s="78">
        <f t="shared" si="562"/>
        <v>1</v>
      </c>
      <c r="H574" s="88" t="s">
        <v>503</v>
      </c>
      <c r="I574" s="37">
        <f t="array" ref="I574">INDEX([1]英雄界面!$I$4:$I$41,MATCH(A574,[1]英雄界面!$A$4:$A$41,0))</f>
        <v>1</v>
      </c>
      <c r="J574" s="87">
        <f t="shared" si="567"/>
        <v>4</v>
      </c>
      <c r="K574" s="37">
        <v>10423</v>
      </c>
      <c r="L574" s="37">
        <f t="array" ref="L574">INDEX([2]图纸掉落!$H$4:$H$38,MATCH(H574,[2]图纸掉落!$G$4:$G$38,0))</f>
        <v>24004</v>
      </c>
      <c r="M574" s="37">
        <f t="shared" si="558"/>
        <v>37</v>
      </c>
      <c r="N574" s="37">
        <f t="shared" si="534"/>
        <v>70</v>
      </c>
      <c r="O574" s="47">
        <f>INDEX([1]英雄界面!$J$4:$J$41,MATCH(A574,[1]英雄界面!$A$4:$A$41,0))/2</f>
        <v>2</v>
      </c>
      <c r="P574" s="37">
        <f t="shared" si="535"/>
        <v>1</v>
      </c>
      <c r="Q574" s="37">
        <f>INT(INDEX([1]等级属性!B$4:B$203,MATCH($AC574,[1]等级属性!$A$4:$A$203,0))*V574/10000)</f>
        <v>1147</v>
      </c>
      <c r="R574" s="37">
        <f>INT(INDEX([1]等级属性!C$4:C$203,MATCH($AC574,[1]等级属性!$A$4:$A$203,0))*W574/10000)</f>
        <v>11473</v>
      </c>
      <c r="S574" s="37">
        <f>INT(INDEX([1]等级属性!D$4:D$203,MATCH($AC574,[1]等级属性!$A$4:$A$203,0))*X574/10000)</f>
        <v>5138</v>
      </c>
      <c r="T574" s="37">
        <f>INT(INDEX([1]等级属性!E$4:E$203,MATCH($AC574,[1]等级属性!$A$4:$A$203,0))*Y574/10000)</f>
        <v>207</v>
      </c>
      <c r="U574" s="37"/>
      <c r="V574" s="37">
        <f t="array" ref="V574">INDEX(单位特点规划!D$2:D$37,MATCH($A574,单位特点规划!$A$2:$A$37,0))</f>
        <v>14200</v>
      </c>
      <c r="W574" s="37">
        <f t="array" ref="W574">INDEX(单位特点规划!E$2:E$37,MATCH($A574,单位特点规划!$A$2:$A$37,0))</f>
        <v>142000</v>
      </c>
      <c r="X574" s="37">
        <f t="array" ref="X574">INDEX(单位特点规划!F$2:F$37,MATCH($A574,单位特点规划!$A$2:$A$37,0))</f>
        <v>21200</v>
      </c>
      <c r="Y574" s="37">
        <f t="array" ref="Y574">INDEX(单位特点规划!G$2:G$37,MATCH($A574,单位特点规划!$A$2:$A$37,0))</f>
        <v>3700</v>
      </c>
      <c r="Z574" s="37"/>
      <c r="AA574" s="37">
        <f t="shared" ref="AA574:AA579" si="569">1/0.73</f>
        <v>1.3698630136986301</v>
      </c>
      <c r="AB574" s="37" t="e">
        <f>INT(INDEX([3]进阶属性!$C$2:$C$19,MATCH(B574,[3]进阶属性!$A$2:$A$19,0))/2*AH574)</f>
        <v>#N/A</v>
      </c>
      <c r="AC574" s="37">
        <f t="shared" si="536"/>
        <v>80</v>
      </c>
      <c r="AD574" s="37">
        <f>INT((INDEX([3]标准单位!$J$2:$J$201,MATCH($AC574,[3]标准单位!$A$2:$A$201,0))*AE574)/(1-AE574))</f>
        <v>0</v>
      </c>
      <c r="AE574" s="37">
        <f t="shared" si="564"/>
        <v>0</v>
      </c>
      <c r="AF574" s="83" t="e">
        <f>AG574/AG$16</f>
        <v>#N/A</v>
      </c>
      <c r="AG574" s="37" t="e">
        <f t="shared" si="552"/>
        <v>#N/A</v>
      </c>
      <c r="AH574" s="37" t="e">
        <f t="array" ref="AH574">INDEX([4]Sheet1!H$2:H$36,MATCH($H574,[4]Sheet1!$A$2:$A$36,0))</f>
        <v>#N/A</v>
      </c>
      <c r="AI574" t="e">
        <f>INDEX([4]Sheet1!T$2:T$36,MATCH($H574,[4]Sheet1!$A$2:$A$36,0))</f>
        <v>#N/A</v>
      </c>
      <c r="AJ574" t="e">
        <f>INDEX([4]Sheet1!U$2:U$36,MATCH($H574,[4]Sheet1!$A$2:$A$36,0))</f>
        <v>#N/A</v>
      </c>
      <c r="AK574" t="e">
        <f>INDEX([4]Sheet1!V$2:V$36,MATCH($H574,[4]Sheet1!$A$2:$A$36,0))</f>
        <v>#N/A</v>
      </c>
      <c r="AL574" t="e">
        <f>INDEX([4]Sheet1!W$2:W$36,MATCH($H574,[4]Sheet1!$A$2:$A$36,0))</f>
        <v>#N/A</v>
      </c>
      <c r="AM574" s="2" t="e">
        <f>INDEX([4]Sheet1!N$2:N$36,MATCH($H574,[4]Sheet1!$A$2:$A$36,0))</f>
        <v>#N/A</v>
      </c>
      <c r="AN574" s="2" t="e">
        <f>INDEX([4]Sheet1!O$2:O$36,MATCH($H574,[4]Sheet1!$A$2:$A$36,0))</f>
        <v>#N/A</v>
      </c>
    </row>
    <row r="575" spans="1:40" ht="14.25">
      <c r="A575" s="11">
        <v>4004</v>
      </c>
      <c r="B575" s="78">
        <v>14</v>
      </c>
      <c r="C575" s="78" t="str">
        <f t="shared" si="513"/>
        <v>{10424,40},{24004,91}</v>
      </c>
      <c r="D575" s="78">
        <v>650000</v>
      </c>
      <c r="E575" s="79">
        <v>79</v>
      </c>
      <c r="F575" s="78" t="str">
        <f t="shared" si="514"/>
        <v>{1,5908},{2,1319},{3,13191},{6,237}</v>
      </c>
      <c r="G575" s="78">
        <f t="shared" ref="G575:G584" si="570">1</f>
        <v>1</v>
      </c>
      <c r="H575" s="88" t="s">
        <v>503</v>
      </c>
      <c r="I575" s="37">
        <f t="array" ref="I575">INDEX([1]英雄界面!$I$4:$I$41,MATCH(A575,[1]英雄界面!$A$4:$A$41,0))</f>
        <v>1</v>
      </c>
      <c r="J575" s="87">
        <f t="shared" si="567"/>
        <v>4</v>
      </c>
      <c r="K575" s="37">
        <v>10424</v>
      </c>
      <c r="L575" s="37">
        <f t="array" ref="L575">INDEX([2]图纸掉落!$H$4:$H$38,MATCH(H575,[2]图纸掉落!$G$4:$G$38,0))</f>
        <v>24004</v>
      </c>
      <c r="M575" s="37">
        <f t="shared" si="558"/>
        <v>40</v>
      </c>
      <c r="N575" s="37">
        <f t="shared" si="534"/>
        <v>91</v>
      </c>
      <c r="O575" s="47">
        <f>INDEX([1]英雄界面!$J$4:$J$41,MATCH(A575,[1]英雄界面!$A$4:$A$41,0))/2</f>
        <v>2</v>
      </c>
      <c r="P575" s="37">
        <f t="shared" si="535"/>
        <v>1</v>
      </c>
      <c r="Q575" s="37">
        <f>INT(INDEX([1]等级属性!B$4:B$203,MATCH($AC575,[1]等级属性!$A$4:$A$203,0))*V575/10000)</f>
        <v>1319</v>
      </c>
      <c r="R575" s="37">
        <f>INT(INDEX([1]等级属性!C$4:C$203,MATCH($AC575,[1]等级属性!$A$4:$A$203,0))*W575/10000)</f>
        <v>13191</v>
      </c>
      <c r="S575" s="37">
        <f>INT(INDEX([1]等级属性!D$4:D$203,MATCH($AC575,[1]等级属性!$A$4:$A$203,0))*X575/10000)</f>
        <v>5908</v>
      </c>
      <c r="T575" s="37">
        <f>INT(INDEX([1]等级属性!E$4:E$203,MATCH($AC575,[1]等级属性!$A$4:$A$203,0))*Y575/10000)</f>
        <v>237</v>
      </c>
      <c r="U575" s="37"/>
      <c r="V575" s="37">
        <f t="array" ref="V575">INDEX(单位特点规划!D$2:D$37,MATCH($A575,单位特点规划!$A$2:$A$37,0))</f>
        <v>14200</v>
      </c>
      <c r="W575" s="37">
        <f t="array" ref="W575">INDEX(单位特点规划!E$2:E$37,MATCH($A575,单位特点规划!$A$2:$A$37,0))</f>
        <v>142000</v>
      </c>
      <c r="X575" s="37">
        <f t="array" ref="X575">INDEX(单位特点规划!F$2:F$37,MATCH($A575,单位特点规划!$A$2:$A$37,0))</f>
        <v>21200</v>
      </c>
      <c r="Y575" s="37">
        <f t="array" ref="Y575">INDEX(单位特点规划!G$2:G$37,MATCH($A575,单位特点规划!$A$2:$A$37,0))</f>
        <v>3700</v>
      </c>
      <c r="Z575" s="37"/>
      <c r="AA575" s="37">
        <f t="shared" si="569"/>
        <v>1.3698630136986301</v>
      </c>
      <c r="AB575" s="37" t="e">
        <f>INT(INDEX([3]进阶属性!$C$2:$C$19,MATCH(B575,[3]进阶属性!$A$2:$A$19,0))/2*AH575)</f>
        <v>#N/A</v>
      </c>
      <c r="AC575" s="37">
        <f t="shared" si="536"/>
        <v>85</v>
      </c>
      <c r="AD575" s="37">
        <f>INT((INDEX([3]标准单位!$J$2:$J$201,MATCH($AC575,[3]标准单位!$A$2:$A$201,0))*AE575)/(1-AE575))</f>
        <v>0</v>
      </c>
      <c r="AE575" s="37">
        <f t="shared" ref="AE575:AE584" si="571">0</f>
        <v>0</v>
      </c>
      <c r="AF575" s="83" t="e">
        <f>AG575/AG$17</f>
        <v>#N/A</v>
      </c>
      <c r="AG575" s="37" t="e">
        <f t="shared" si="552"/>
        <v>#N/A</v>
      </c>
      <c r="AH575" s="37" t="e">
        <f t="array" ref="AH575">INDEX([4]Sheet1!H$2:H$36,MATCH($H575,[4]Sheet1!$A$2:$A$36,0))</f>
        <v>#N/A</v>
      </c>
      <c r="AI575" t="e">
        <f>INDEX([4]Sheet1!T$2:T$36,MATCH($H575,[4]Sheet1!$A$2:$A$36,0))</f>
        <v>#N/A</v>
      </c>
      <c r="AJ575" t="e">
        <f>INDEX([4]Sheet1!U$2:U$36,MATCH($H575,[4]Sheet1!$A$2:$A$36,0))</f>
        <v>#N/A</v>
      </c>
      <c r="AK575" t="e">
        <f>INDEX([4]Sheet1!V$2:V$36,MATCH($H575,[4]Sheet1!$A$2:$A$36,0))</f>
        <v>#N/A</v>
      </c>
      <c r="AL575" t="e">
        <f>INDEX([4]Sheet1!W$2:W$36,MATCH($H575,[4]Sheet1!$A$2:$A$36,0))</f>
        <v>#N/A</v>
      </c>
      <c r="AM575" s="2" t="e">
        <f>INDEX([4]Sheet1!N$2:N$36,MATCH($H575,[4]Sheet1!$A$2:$A$36,0))</f>
        <v>#N/A</v>
      </c>
      <c r="AN575" s="2" t="e">
        <f>INDEX([4]Sheet1!O$2:O$36,MATCH($H575,[4]Sheet1!$A$2:$A$36,0))</f>
        <v>#N/A</v>
      </c>
    </row>
    <row r="576" spans="1:40" ht="14.25">
      <c r="A576" s="11">
        <v>4004</v>
      </c>
      <c r="B576" s="78">
        <v>15</v>
      </c>
      <c r="C576" s="78" t="str">
        <f t="shared" si="513"/>
        <v>{10425,42},{24004,95}</v>
      </c>
      <c r="D576" s="78">
        <v>700000</v>
      </c>
      <c r="E576" s="79">
        <v>84</v>
      </c>
      <c r="F576" s="78" t="str">
        <f t="shared" si="514"/>
        <v>{1,6678},{2,1491},{3,14910},{6,269}</v>
      </c>
      <c r="G576" s="78">
        <f t="shared" si="570"/>
        <v>1</v>
      </c>
      <c r="H576" s="88" t="s">
        <v>503</v>
      </c>
      <c r="I576" s="37">
        <f t="array" ref="I576">INDEX([1]英雄界面!$I$4:$I$41,MATCH(A576,[1]英雄界面!$A$4:$A$41,0))</f>
        <v>1</v>
      </c>
      <c r="J576" s="87">
        <f t="shared" si="567"/>
        <v>4</v>
      </c>
      <c r="K576" s="37">
        <v>10425</v>
      </c>
      <c r="L576" s="37">
        <f t="array" ref="L576">INDEX([2]图纸掉落!$H$4:$H$38,MATCH(H576,[2]图纸掉落!$G$4:$G$38,0))</f>
        <v>24004</v>
      </c>
      <c r="M576" s="37">
        <f t="shared" ref="M576" si="572">M558</f>
        <v>42</v>
      </c>
      <c r="N576" s="37">
        <f t="shared" si="534"/>
        <v>95</v>
      </c>
      <c r="O576" s="47">
        <f>INDEX([1]英雄界面!$J$4:$J$41,MATCH(A576,[1]英雄界面!$A$4:$A$41,0))/2</f>
        <v>2</v>
      </c>
      <c r="P576" s="37">
        <f t="shared" si="535"/>
        <v>1</v>
      </c>
      <c r="Q576" s="37">
        <f>INT(INDEX([1]等级属性!B$4:B$203,MATCH($AC576,[1]等级属性!$A$4:$A$203,0))*V576/10000)</f>
        <v>1491</v>
      </c>
      <c r="R576" s="37">
        <f>INT(INDEX([1]等级属性!C$4:C$203,MATCH($AC576,[1]等级属性!$A$4:$A$203,0))*W576/10000)</f>
        <v>14910</v>
      </c>
      <c r="S576" s="37">
        <f>INT(INDEX([1]等级属性!D$4:D$203,MATCH($AC576,[1]等级属性!$A$4:$A$203,0))*X576/10000)</f>
        <v>6678</v>
      </c>
      <c r="T576" s="37">
        <f>INT(INDEX([1]等级属性!E$4:E$203,MATCH($AC576,[1]等级属性!$A$4:$A$203,0))*Y576/10000)</f>
        <v>269</v>
      </c>
      <c r="U576" s="37"/>
      <c r="V576" s="37">
        <f t="array" ref="V576">INDEX(单位特点规划!D$2:D$37,MATCH($A576,单位特点规划!$A$2:$A$37,0))</f>
        <v>14200</v>
      </c>
      <c r="W576" s="37">
        <f t="array" ref="W576">INDEX(单位特点规划!E$2:E$37,MATCH($A576,单位特点规划!$A$2:$A$37,0))</f>
        <v>142000</v>
      </c>
      <c r="X576" s="37">
        <f t="array" ref="X576">INDEX(单位特点规划!F$2:F$37,MATCH($A576,单位特点规划!$A$2:$A$37,0))</f>
        <v>21200</v>
      </c>
      <c r="Y576" s="37">
        <f t="array" ref="Y576">INDEX(单位特点规划!G$2:G$37,MATCH($A576,单位特点规划!$A$2:$A$37,0))</f>
        <v>3700</v>
      </c>
      <c r="Z576" s="37"/>
      <c r="AA576" s="37">
        <f t="shared" si="569"/>
        <v>1.3698630136986301</v>
      </c>
      <c r="AB576" s="37" t="e">
        <f>INT(INDEX([3]进阶属性!$C$2:$C$19,MATCH(B576,[3]进阶属性!$A$2:$A$19,0))/2*AH576)</f>
        <v>#N/A</v>
      </c>
      <c r="AC576" s="37">
        <f t="shared" si="536"/>
        <v>90</v>
      </c>
      <c r="AD576" s="37">
        <f>INT((INDEX([3]标准单位!$J$2:$J$201,MATCH($AC576,[3]标准单位!$A$2:$A$201,0))*AE576)/(1-AE576))</f>
        <v>0</v>
      </c>
      <c r="AE576" s="37">
        <f t="shared" si="571"/>
        <v>0</v>
      </c>
      <c r="AF576" s="83" t="e">
        <f>AG576/AG$18</f>
        <v>#N/A</v>
      </c>
      <c r="AG576" s="37" t="e">
        <f t="shared" si="552"/>
        <v>#N/A</v>
      </c>
      <c r="AH576" s="37" t="e">
        <f t="array" ref="AH576">INDEX([4]Sheet1!H$2:H$36,MATCH($H576,[4]Sheet1!$A$2:$A$36,0))</f>
        <v>#N/A</v>
      </c>
      <c r="AI576" t="e">
        <f>INDEX([4]Sheet1!T$2:T$36,MATCH($H576,[4]Sheet1!$A$2:$A$36,0))</f>
        <v>#N/A</v>
      </c>
      <c r="AJ576" t="e">
        <f>INDEX([4]Sheet1!U$2:U$36,MATCH($H576,[4]Sheet1!$A$2:$A$36,0))</f>
        <v>#N/A</v>
      </c>
      <c r="AK576" t="e">
        <f>INDEX([4]Sheet1!V$2:V$36,MATCH($H576,[4]Sheet1!$A$2:$A$36,0))</f>
        <v>#N/A</v>
      </c>
      <c r="AL576" t="e">
        <f>INDEX([4]Sheet1!W$2:W$36,MATCH($H576,[4]Sheet1!$A$2:$A$36,0))</f>
        <v>#N/A</v>
      </c>
      <c r="AM576" s="2" t="e">
        <f>INDEX([4]Sheet1!N$2:N$36,MATCH($H576,[4]Sheet1!$A$2:$A$36,0))</f>
        <v>#N/A</v>
      </c>
      <c r="AN576" s="2" t="e">
        <f>INDEX([4]Sheet1!O$2:O$36,MATCH($H576,[4]Sheet1!$A$2:$A$36,0))</f>
        <v>#N/A</v>
      </c>
    </row>
    <row r="577" spans="1:40" ht="14.25">
      <c r="A577" s="11">
        <v>4004</v>
      </c>
      <c r="B577" s="78">
        <v>16</v>
      </c>
      <c r="C577" s="78" t="str">
        <f t="shared" si="513"/>
        <v>{10426,45},{24004,101}</v>
      </c>
      <c r="D577" s="78">
        <v>750000</v>
      </c>
      <c r="E577" s="79">
        <v>89</v>
      </c>
      <c r="F577" s="78" t="str">
        <f t="shared" si="514"/>
        <v>{1,7676},{2,1713},{3,17139},{6,309}</v>
      </c>
      <c r="G577" s="78">
        <f t="shared" si="570"/>
        <v>1</v>
      </c>
      <c r="H577" s="88" t="s">
        <v>503</v>
      </c>
      <c r="I577" s="37">
        <f t="array" ref="I577">INDEX([1]英雄界面!$I$4:$I$41,MATCH(A577,[1]英雄界面!$A$4:$A$41,0))</f>
        <v>1</v>
      </c>
      <c r="J577" s="87">
        <f t="shared" si="567"/>
        <v>4</v>
      </c>
      <c r="K577" s="37">
        <v>10426</v>
      </c>
      <c r="L577" s="37">
        <f t="array" ref="L577">INDEX([2]图纸掉落!$H$4:$H$38,MATCH(H577,[2]图纸掉落!$G$4:$G$38,0))</f>
        <v>24004</v>
      </c>
      <c r="M577" s="37">
        <f t="shared" ref="M577:M595" si="573">M559</f>
        <v>45</v>
      </c>
      <c r="N577" s="37">
        <f t="shared" si="534"/>
        <v>101</v>
      </c>
      <c r="O577" s="47">
        <f>INDEX([1]英雄界面!$J$4:$J$41,MATCH(A577,[1]英雄界面!$A$4:$A$41,0))/2</f>
        <v>2</v>
      </c>
      <c r="P577" s="37">
        <f t="shared" si="535"/>
        <v>1</v>
      </c>
      <c r="Q577" s="37">
        <f>INT(INDEX([1]等级属性!B$4:B$203,MATCH($AC577,[1]等级属性!$A$4:$A$203,0))*V577/10000)</f>
        <v>1713</v>
      </c>
      <c r="R577" s="37">
        <f>INT(INDEX([1]等级属性!C$4:C$203,MATCH($AC577,[1]等级属性!$A$4:$A$203,0))*W577/10000)</f>
        <v>17139</v>
      </c>
      <c r="S577" s="37">
        <f>INT(INDEX([1]等级属性!D$4:D$203,MATCH($AC577,[1]等级属性!$A$4:$A$203,0))*X577/10000)</f>
        <v>7676</v>
      </c>
      <c r="T577" s="37">
        <f>INT(INDEX([1]等级属性!E$4:E$203,MATCH($AC577,[1]等级属性!$A$4:$A$203,0))*Y577/10000)</f>
        <v>309</v>
      </c>
      <c r="U577" s="37"/>
      <c r="V577" s="37">
        <f t="array" ref="V577">INDEX(单位特点规划!D$2:D$37,MATCH($A577,单位特点规划!$A$2:$A$37,0))</f>
        <v>14200</v>
      </c>
      <c r="W577" s="37">
        <f t="array" ref="W577">INDEX(单位特点规划!E$2:E$37,MATCH($A577,单位特点规划!$A$2:$A$37,0))</f>
        <v>142000</v>
      </c>
      <c r="X577" s="37">
        <f t="array" ref="X577">INDEX(单位特点规划!F$2:F$37,MATCH($A577,单位特点规划!$A$2:$A$37,0))</f>
        <v>21200</v>
      </c>
      <c r="Y577" s="37">
        <f t="array" ref="Y577">INDEX(单位特点规划!G$2:G$37,MATCH($A577,单位特点规划!$A$2:$A$37,0))</f>
        <v>3700</v>
      </c>
      <c r="Z577" s="37"/>
      <c r="AA577" s="37">
        <f t="shared" si="569"/>
        <v>1.3698630136986301</v>
      </c>
      <c r="AB577" s="37" t="e">
        <f>INT(INDEX([3]进阶属性!$C$2:$C$19,MATCH(B577,[3]进阶属性!$A$2:$A$19,0))/2*AH577)</f>
        <v>#N/A</v>
      </c>
      <c r="AC577" s="37">
        <f t="shared" si="536"/>
        <v>95</v>
      </c>
      <c r="AD577" s="37">
        <f>INT((INDEX([3]标准单位!$J$2:$J$201,MATCH($AC577,[3]标准单位!$A$2:$A$201,0))*AE577)/(1-AE577))</f>
        <v>0</v>
      </c>
      <c r="AE577" s="37">
        <f t="shared" si="571"/>
        <v>0</v>
      </c>
      <c r="AF577" s="83" t="e">
        <f>AG577/AG$19</f>
        <v>#N/A</v>
      </c>
      <c r="AG577" s="37" t="e">
        <f t="shared" si="552"/>
        <v>#N/A</v>
      </c>
      <c r="AH577" s="37" t="e">
        <f t="array" ref="AH577">INDEX([4]Sheet1!H$2:H$36,MATCH($H577,[4]Sheet1!$A$2:$A$36,0))</f>
        <v>#N/A</v>
      </c>
      <c r="AI577" t="e">
        <f>INDEX([4]Sheet1!T$2:T$36,MATCH($H577,[4]Sheet1!$A$2:$A$36,0))</f>
        <v>#N/A</v>
      </c>
      <c r="AJ577" t="e">
        <f>INDEX([4]Sheet1!U$2:U$36,MATCH($H577,[4]Sheet1!$A$2:$A$36,0))</f>
        <v>#N/A</v>
      </c>
      <c r="AK577" t="e">
        <f>INDEX([4]Sheet1!V$2:V$36,MATCH($H577,[4]Sheet1!$A$2:$A$36,0))</f>
        <v>#N/A</v>
      </c>
      <c r="AL577" t="e">
        <f>INDEX([4]Sheet1!W$2:W$36,MATCH($H577,[4]Sheet1!$A$2:$A$36,0))</f>
        <v>#N/A</v>
      </c>
      <c r="AM577" s="2" t="e">
        <f>INDEX([4]Sheet1!N$2:N$36,MATCH($H577,[4]Sheet1!$A$2:$A$36,0))</f>
        <v>#N/A</v>
      </c>
      <c r="AN577" s="2" t="e">
        <f>INDEX([4]Sheet1!O$2:O$36,MATCH($H577,[4]Sheet1!$A$2:$A$36,0))</f>
        <v>#N/A</v>
      </c>
    </row>
    <row r="578" spans="1:40" ht="14.25">
      <c r="A578" s="11">
        <v>4004</v>
      </c>
      <c r="B578" s="78">
        <v>17</v>
      </c>
      <c r="C578" s="78" t="str">
        <f t="shared" si="513"/>
        <v>{10427,47},{24004,105}</v>
      </c>
      <c r="D578" s="78">
        <v>800000</v>
      </c>
      <c r="E578" s="79">
        <v>94</v>
      </c>
      <c r="F578" s="78" t="str">
        <f t="shared" si="514"/>
        <v>{1,8077},{2,1803},{3,18034},{6,325}</v>
      </c>
      <c r="G578" s="78">
        <f t="shared" si="570"/>
        <v>1</v>
      </c>
      <c r="H578" s="88" t="s">
        <v>503</v>
      </c>
      <c r="I578" s="37">
        <f t="array" ref="I578">INDEX([1]英雄界面!$I$4:$I$41,MATCH(A578,[1]英雄界面!$A$4:$A$41,0))</f>
        <v>1</v>
      </c>
      <c r="J578" s="87">
        <f t="shared" ref="J578:J587" si="574">4</f>
        <v>4</v>
      </c>
      <c r="K578" s="37">
        <v>10427</v>
      </c>
      <c r="L578" s="37">
        <f t="array" ref="L578">INDEX([2]图纸掉落!$H$4:$H$38,MATCH(H578,[2]图纸掉落!$G$4:$G$38,0))</f>
        <v>24004</v>
      </c>
      <c r="M578" s="37">
        <f t="shared" si="573"/>
        <v>47</v>
      </c>
      <c r="N578" s="37">
        <f t="shared" si="534"/>
        <v>105</v>
      </c>
      <c r="O578" s="47">
        <f>INDEX([1]英雄界面!$J$4:$J$41,MATCH(A578,[1]英雄界面!$A$4:$A$41,0))/2</f>
        <v>2</v>
      </c>
      <c r="P578" s="37">
        <f t="shared" si="535"/>
        <v>1</v>
      </c>
      <c r="Q578" s="37">
        <f>INT(INDEX([1]等级属性!B$4:B$203,MATCH($AC578,[1]等级属性!$A$4:$A$203,0))*V578/10000)</f>
        <v>1803</v>
      </c>
      <c r="R578" s="37">
        <f>INT(INDEX([1]等级属性!C$4:C$203,MATCH($AC578,[1]等级属性!$A$4:$A$203,0))*W578/10000)</f>
        <v>18034</v>
      </c>
      <c r="S578" s="37">
        <f>INT(INDEX([1]等级属性!D$4:D$203,MATCH($AC578,[1]等级属性!$A$4:$A$203,0))*X578/10000)</f>
        <v>8077</v>
      </c>
      <c r="T578" s="37">
        <f>INT(INDEX([1]等级属性!E$4:E$203,MATCH($AC578,[1]等级属性!$A$4:$A$203,0))*Y578/10000)</f>
        <v>325</v>
      </c>
      <c r="U578" s="37"/>
      <c r="V578" s="37">
        <f t="array" ref="V578">INDEX(单位特点规划!D$2:D$37,MATCH($A578,单位特点规划!$A$2:$A$37,0))</f>
        <v>14200</v>
      </c>
      <c r="W578" s="37">
        <f t="array" ref="W578">INDEX(单位特点规划!E$2:E$37,MATCH($A578,单位特点规划!$A$2:$A$37,0))</f>
        <v>142000</v>
      </c>
      <c r="X578" s="37">
        <f t="array" ref="X578">INDEX(单位特点规划!F$2:F$37,MATCH($A578,单位特点规划!$A$2:$A$37,0))</f>
        <v>21200</v>
      </c>
      <c r="Y578" s="37">
        <f t="array" ref="Y578">INDEX(单位特点规划!G$2:G$37,MATCH($A578,单位特点规划!$A$2:$A$37,0))</f>
        <v>3700</v>
      </c>
      <c r="Z578" s="37"/>
      <c r="AA578" s="37">
        <f t="shared" si="569"/>
        <v>1.3698630136986301</v>
      </c>
      <c r="AB578" s="37" t="e">
        <f>INT(INDEX([3]进阶属性!$C$2:$C$19,MATCH(B578,[3]进阶属性!$A$2:$A$19,0))/2*AH578)</f>
        <v>#N/A</v>
      </c>
      <c r="AC578" s="37">
        <f t="shared" si="536"/>
        <v>97</v>
      </c>
      <c r="AD578" s="37">
        <f>INT((INDEX([3]标准单位!$J$2:$J$201,MATCH($AC578,[3]标准单位!$A$2:$A$201,0))*AE578)/(1-AE578))</f>
        <v>0</v>
      </c>
      <c r="AE578" s="37">
        <f t="shared" si="571"/>
        <v>0</v>
      </c>
      <c r="AF578" s="83" t="e">
        <f>AG578/AG$20</f>
        <v>#N/A</v>
      </c>
      <c r="AG578" s="37" t="e">
        <f t="shared" si="552"/>
        <v>#N/A</v>
      </c>
      <c r="AH578" s="37" t="e">
        <f t="array" ref="AH578">INDEX([4]Sheet1!H$2:H$36,MATCH($H578,[4]Sheet1!$A$2:$A$36,0))</f>
        <v>#N/A</v>
      </c>
      <c r="AI578" t="e">
        <f>INDEX([4]Sheet1!T$2:T$36,MATCH($H578,[4]Sheet1!$A$2:$A$36,0))</f>
        <v>#N/A</v>
      </c>
      <c r="AJ578" t="e">
        <f>INDEX([4]Sheet1!U$2:U$36,MATCH($H578,[4]Sheet1!$A$2:$A$36,0))</f>
        <v>#N/A</v>
      </c>
      <c r="AK578" t="e">
        <f>INDEX([4]Sheet1!V$2:V$36,MATCH($H578,[4]Sheet1!$A$2:$A$36,0))</f>
        <v>#N/A</v>
      </c>
      <c r="AL578" t="e">
        <f>INDEX([4]Sheet1!W$2:W$36,MATCH($H578,[4]Sheet1!$A$2:$A$36,0))</f>
        <v>#N/A</v>
      </c>
      <c r="AM578" s="2" t="e">
        <f>INDEX([4]Sheet1!N$2:N$36,MATCH($H578,[4]Sheet1!$A$2:$A$36,0))</f>
        <v>#N/A</v>
      </c>
      <c r="AN578" s="2" t="e">
        <f>INDEX([4]Sheet1!O$2:O$36,MATCH($H578,[4]Sheet1!$A$2:$A$36,0))</f>
        <v>#N/A</v>
      </c>
    </row>
    <row r="579" spans="1:40" ht="14.25">
      <c r="A579" s="11">
        <v>4004</v>
      </c>
      <c r="B579" s="78">
        <v>18</v>
      </c>
      <c r="C579" s="78" t="str">
        <f t="shared" si="513"/>
        <v>{10428,50},{24004,112}</v>
      </c>
      <c r="D579" s="78">
        <v>800000</v>
      </c>
      <c r="E579" s="79">
        <v>99</v>
      </c>
      <c r="F579" s="78" t="str">
        <f t="shared" si="514"/>
        <v>{1,8681},{2,1938},{3,19383},{6,350}</v>
      </c>
      <c r="G579" s="78">
        <f t="shared" si="570"/>
        <v>1</v>
      </c>
      <c r="H579" s="88" t="s">
        <v>503</v>
      </c>
      <c r="I579" s="37">
        <f t="array" ref="I579">INDEX([1]英雄界面!$I$4:$I$41,MATCH(A579,[1]英雄界面!$A$4:$A$41,0))</f>
        <v>1</v>
      </c>
      <c r="J579" s="87">
        <f t="shared" si="574"/>
        <v>4</v>
      </c>
      <c r="K579" s="37">
        <v>10428</v>
      </c>
      <c r="L579" s="37">
        <f t="array" ref="L579">INDEX([2]图纸掉落!$H$4:$H$38,MATCH(H579,[2]图纸掉落!$G$4:$G$38,0))</f>
        <v>24004</v>
      </c>
      <c r="M579" s="37">
        <f t="shared" si="573"/>
        <v>50</v>
      </c>
      <c r="N579" s="37">
        <f t="shared" si="534"/>
        <v>112</v>
      </c>
      <c r="O579" s="47">
        <f>INDEX([1]英雄界面!$J$4:$J$41,MATCH(A579,[1]英雄界面!$A$4:$A$41,0))/2</f>
        <v>2</v>
      </c>
      <c r="P579" s="37">
        <f t="shared" si="535"/>
        <v>1</v>
      </c>
      <c r="Q579" s="37">
        <f>INT(INDEX([1]等级属性!B$4:B$203,MATCH($AC579,[1]等级属性!$A$4:$A$203,0))*V579/10000)</f>
        <v>1938</v>
      </c>
      <c r="R579" s="37">
        <f>INT(INDEX([1]等级属性!C$4:C$203,MATCH($AC579,[1]等级属性!$A$4:$A$203,0))*W579/10000)</f>
        <v>19383</v>
      </c>
      <c r="S579" s="37">
        <f>INT(INDEX([1]等级属性!D$4:D$203,MATCH($AC579,[1]等级属性!$A$4:$A$203,0))*X579/10000)</f>
        <v>8681</v>
      </c>
      <c r="T579" s="37">
        <f>INT(INDEX([1]等级属性!E$4:E$203,MATCH($AC579,[1]等级属性!$A$4:$A$203,0))*Y579/10000)</f>
        <v>350</v>
      </c>
      <c r="U579" s="37"/>
      <c r="V579" s="37">
        <f t="array" ref="V579">INDEX(单位特点规划!D$2:D$37,MATCH($A579,单位特点规划!$A$2:$A$37,0))</f>
        <v>14200</v>
      </c>
      <c r="W579" s="37">
        <f t="array" ref="W579">INDEX(单位特点规划!E$2:E$37,MATCH($A579,单位特点规划!$A$2:$A$37,0))</f>
        <v>142000</v>
      </c>
      <c r="X579" s="37">
        <f t="array" ref="X579">INDEX(单位特点规划!F$2:F$37,MATCH($A579,单位特点规划!$A$2:$A$37,0))</f>
        <v>21200</v>
      </c>
      <c r="Y579" s="37">
        <f t="array" ref="Y579">INDEX(单位特点规划!G$2:G$37,MATCH($A579,单位特点规划!$A$2:$A$37,0))</f>
        <v>3700</v>
      </c>
      <c r="Z579" s="37"/>
      <c r="AA579" s="37">
        <f t="shared" si="569"/>
        <v>1.3698630136986301</v>
      </c>
      <c r="AB579" s="37" t="e">
        <f>INT(INDEX([3]进阶属性!$C$2:$C$19,MATCH(B579,[3]进阶属性!$A$2:$A$19,0))/2*AH579)</f>
        <v>#N/A</v>
      </c>
      <c r="AC579" s="37">
        <f t="shared" si="536"/>
        <v>100</v>
      </c>
      <c r="AD579" s="37">
        <f>INT((INDEX([3]标准单位!$J$2:$J$201,MATCH($AC579,[3]标准单位!$A$2:$A$201,0))*AE579)/(1-AE579))</f>
        <v>0</v>
      </c>
      <c r="AE579" s="37">
        <f t="shared" si="571"/>
        <v>0</v>
      </c>
      <c r="AF579" s="83" t="e">
        <f>AG579/AG$21</f>
        <v>#N/A</v>
      </c>
      <c r="AG579" s="37" t="e">
        <f t="shared" si="552"/>
        <v>#N/A</v>
      </c>
      <c r="AH579" s="37" t="e">
        <f t="array" ref="AH579">INDEX([4]Sheet1!H$2:H$36,MATCH($H579,[4]Sheet1!$A$2:$A$36,0))</f>
        <v>#N/A</v>
      </c>
      <c r="AI579" t="e">
        <f>INDEX([4]Sheet1!T$2:T$36,MATCH($H579,[4]Sheet1!$A$2:$A$36,0))</f>
        <v>#N/A</v>
      </c>
      <c r="AJ579" t="e">
        <f>INDEX([4]Sheet1!U$2:U$36,MATCH($H579,[4]Sheet1!$A$2:$A$36,0))</f>
        <v>#N/A</v>
      </c>
      <c r="AK579" t="e">
        <f>INDEX([4]Sheet1!V$2:V$36,MATCH($H579,[4]Sheet1!$A$2:$A$36,0))</f>
        <v>#N/A</v>
      </c>
      <c r="AL579" t="e">
        <f>INDEX([4]Sheet1!W$2:W$36,MATCH($H579,[4]Sheet1!$A$2:$A$36,0))</f>
        <v>#N/A</v>
      </c>
      <c r="AM579" s="2" t="e">
        <f>INDEX([4]Sheet1!N$2:N$36,MATCH($H579,[4]Sheet1!$A$2:$A$36,0))</f>
        <v>#N/A</v>
      </c>
      <c r="AN579" s="2" t="e">
        <f>INDEX([4]Sheet1!O$2:O$36,MATCH($H579,[4]Sheet1!$A$2:$A$36,0))</f>
        <v>#N/A</v>
      </c>
    </row>
    <row r="580" spans="1:40" ht="14.25">
      <c r="A580" s="67">
        <v>4005</v>
      </c>
      <c r="B580" s="73">
        <v>1</v>
      </c>
      <c r="C580" s="78" t="str">
        <f t="shared" si="513"/>
        <v>{10411,1},{24005,2}</v>
      </c>
      <c r="D580" s="78">
        <v>1000</v>
      </c>
      <c r="E580" s="79">
        <v>14</v>
      </c>
      <c r="F580" s="78" t="str">
        <f t="shared" si="514"/>
        <v>{1,723},{2,136},{6,100}</v>
      </c>
      <c r="G580" s="78">
        <f t="shared" si="570"/>
        <v>1</v>
      </c>
      <c r="H580" s="86" t="s">
        <v>504</v>
      </c>
      <c r="I580" s="37">
        <f t="array" ref="I580">INDEX([1]英雄界面!$I$4:$I$41,MATCH(A580,[1]英雄界面!$A$4:$A$41,0))</f>
        <v>5</v>
      </c>
      <c r="J580" s="87">
        <f t="shared" si="574"/>
        <v>4</v>
      </c>
      <c r="K580" s="37">
        <v>10411</v>
      </c>
      <c r="L580" s="37">
        <f t="array" ref="L580">INDEX([2]图纸掉落!$H$4:$H$38,MATCH(H580,[2]图纸掉落!$G$4:$G$38,0))</f>
        <v>24005</v>
      </c>
      <c r="M580" s="37">
        <f t="shared" si="573"/>
        <v>1</v>
      </c>
      <c r="N580" s="37">
        <f t="shared" si="534"/>
        <v>2</v>
      </c>
      <c r="O580" s="47">
        <f>INDEX([1]英雄界面!$J$4:$J$41,MATCH(A580,[1]英雄界面!$A$4:$A$41,0))/2</f>
        <v>1</v>
      </c>
      <c r="P580" s="37">
        <f t="shared" si="535"/>
        <v>1.6</v>
      </c>
      <c r="Q580" s="37">
        <f>INT(INDEX([1]等级属性!B$4:B$203,MATCH($AC580,[1]等级属性!$A$4:$A$203,0))*V580/10000)</f>
        <v>85</v>
      </c>
      <c r="R580" s="37">
        <f>INT(INDEX([1]等级属性!C$4:C$203,MATCH($AC580,[1]等级属性!$A$4:$A$203,0))*W580/10000)</f>
        <v>0</v>
      </c>
      <c r="S580" s="37">
        <f>INT(INDEX([1]等级属性!D$4:D$203,MATCH($AC580,[1]等级属性!$A$4:$A$203,0))*X580/10000)</f>
        <v>452</v>
      </c>
      <c r="T580" s="37">
        <f>INT(INDEX([1]等级属性!E$4:E$203,MATCH($AC580,[1]等级属性!$A$4:$A$203,0))*Y580/10000)</f>
        <v>63</v>
      </c>
      <c r="U580" s="37"/>
      <c r="V580" s="37">
        <f t="array" ref="V580">INDEX(单位特点规划!D$2:D$37,MATCH($A580,单位特点规划!$A$2:$A$37,0))</f>
        <v>6600</v>
      </c>
      <c r="W580" s="37">
        <f t="array" ref="W580">INDEX(单位特点规划!E$2:E$37,MATCH($A580,单位特点规划!$A$2:$A$37,0))</f>
        <v>0</v>
      </c>
      <c r="X580" s="37">
        <f t="array" ref="X580">INDEX(单位特点规划!F$2:F$37,MATCH($A580,单位特点规划!$A$2:$A$37,0))</f>
        <v>11600</v>
      </c>
      <c r="Y580" s="37">
        <f t="array" ref="Y580">INDEX(单位特点规划!G$2:G$37,MATCH($A580,单位特点规划!$A$2:$A$37,0))</f>
        <v>7100</v>
      </c>
      <c r="Z580" s="37"/>
      <c r="AA580" s="37">
        <f>1/0.238</f>
        <v>4.2016806722689104</v>
      </c>
      <c r="AB580" s="37">
        <f>INT(INDEX([3]进阶属性!$C$2:$C$19,MATCH(B580,[3]进阶属性!$A$2:$A$19,0))/2*AH580)</f>
        <v>300</v>
      </c>
      <c r="AC580" s="37">
        <f t="shared" si="536"/>
        <v>10</v>
      </c>
      <c r="AD580" s="37">
        <f>INT((INDEX([3]标准单位!$J$2:$J$201,MATCH($AC580,[3]标准单位!$A$2:$A$201,0))*AE580)/(1-AE580))</f>
        <v>0</v>
      </c>
      <c r="AE580" s="37">
        <f t="shared" si="571"/>
        <v>0</v>
      </c>
      <c r="AF580" s="83">
        <f>AG580/AG$4</f>
        <v>0.60790976332991598</v>
      </c>
      <c r="AG580" s="37">
        <f t="shared" si="552"/>
        <v>87.536111111111097</v>
      </c>
      <c r="AH580" s="37">
        <f t="array" ref="AH580">INDEX([4]Sheet1!H$2:H$36,MATCH($H580,[4]Sheet1!$A$2:$A$36,0))</f>
        <v>2</v>
      </c>
      <c r="AI580">
        <f>INDEX([4]Sheet1!T$2:T$36,MATCH($H580,[4]Sheet1!$A$2:$A$36,0))</f>
        <v>0</v>
      </c>
      <c r="AJ580">
        <f>INDEX([4]Sheet1!U$2:U$36,MATCH($H580,[4]Sheet1!$A$2:$A$36,0))</f>
        <v>36</v>
      </c>
      <c r="AK580">
        <f>INDEX([4]Sheet1!V$2:V$36,MATCH($H580,[4]Sheet1!$A$2:$A$36,0))</f>
        <v>0</v>
      </c>
      <c r="AL580">
        <f>INDEX([4]Sheet1!W$2:W$36,MATCH($H580,[4]Sheet1!$A$2:$A$36,0))</f>
        <v>3.4722222222222201</v>
      </c>
      <c r="AM580" s="2">
        <f>INDEX([4]Sheet1!N$2:N$36,MATCH($H580,[4]Sheet1!$A$2:$A$36,0))</f>
        <v>7200</v>
      </c>
      <c r="AN580" s="2" t="str">
        <f>INDEX([4]Sheet1!O$2:O$36,MATCH($H580,[4]Sheet1!$A$2:$A$36,0))</f>
        <v/>
      </c>
    </row>
    <row r="581" spans="1:40" ht="14.25">
      <c r="A581" s="67">
        <v>4005</v>
      </c>
      <c r="B581" s="73">
        <v>2</v>
      </c>
      <c r="C581" s="78" t="str">
        <f t="shared" ref="C581:C633" si="575">"{"&amp;K581&amp;","&amp;ROUNDUP(M581,0)&amp;"},"&amp;"{"&amp;L581&amp;","&amp;ROUNDUP(N581,0)&amp;"}"</f>
        <v>{10412,5},{24005,5}</v>
      </c>
      <c r="D581" s="78">
        <v>5000</v>
      </c>
      <c r="E581" s="79">
        <v>17</v>
      </c>
      <c r="F581" s="78" t="str">
        <f t="shared" ref="F581:F633" si="576">"{1,"&amp;INT(S581*P581)&amp;"},{2,"&amp;INT(Q581*P581)&amp;"},"&amp;IF(R581=0,"","{3,"&amp;INT(R581*P581)&amp;"},")&amp;"{6,"&amp;INT(T581*P581)&amp;"}"</f>
        <v>{1,882},{2,166},{6,123}</v>
      </c>
      <c r="G581" s="78">
        <f t="shared" si="570"/>
        <v>1</v>
      </c>
      <c r="H581" s="86" t="s">
        <v>504</v>
      </c>
      <c r="I581" s="37">
        <f t="array" ref="I581">INDEX([1]英雄界面!$I$4:$I$41,MATCH(A581,[1]英雄界面!$A$4:$A$41,0))</f>
        <v>5</v>
      </c>
      <c r="J581" s="87">
        <f t="shared" si="574"/>
        <v>4</v>
      </c>
      <c r="K581" s="37">
        <v>10412</v>
      </c>
      <c r="L581" s="37">
        <f t="array" ref="L581">INDEX([2]图纸掉落!$H$4:$H$38,MATCH(H581,[2]图纸掉落!$G$4:$G$38,0))</f>
        <v>24005</v>
      </c>
      <c r="M581" s="37">
        <f t="shared" si="573"/>
        <v>5</v>
      </c>
      <c r="N581" s="37">
        <f t="shared" si="534"/>
        <v>5</v>
      </c>
      <c r="O581" s="47">
        <f>INDEX([1]英雄界面!$J$4:$J$41,MATCH(A581,[1]英雄界面!$A$4:$A$41,0))/2</f>
        <v>1</v>
      </c>
      <c r="P581" s="37">
        <f t="shared" si="535"/>
        <v>1.5</v>
      </c>
      <c r="Q581" s="37">
        <f>INT(INDEX([1]等级属性!B$4:B$203,MATCH($AC581,[1]等级属性!$A$4:$A$203,0))*V581/10000)</f>
        <v>111</v>
      </c>
      <c r="R581" s="37">
        <f>INT(INDEX([1]等级属性!C$4:C$203,MATCH($AC581,[1]等级属性!$A$4:$A$203,0))*W581/10000)</f>
        <v>0</v>
      </c>
      <c r="S581" s="37">
        <f>INT(INDEX([1]等级属性!D$4:D$203,MATCH($AC581,[1]等级属性!$A$4:$A$203,0))*X581/10000)</f>
        <v>588</v>
      </c>
      <c r="T581" s="37">
        <f>INT(INDEX([1]等级属性!E$4:E$203,MATCH($AC581,[1]等级属性!$A$4:$A$203,0))*Y581/10000)</f>
        <v>82</v>
      </c>
      <c r="U581" s="37"/>
      <c r="V581" s="37">
        <f t="array" ref="V581">INDEX(单位特点规划!D$2:D$37,MATCH($A581,单位特点规划!$A$2:$A$37,0))</f>
        <v>6600</v>
      </c>
      <c r="W581" s="37">
        <f t="array" ref="W581">INDEX(单位特点规划!E$2:E$37,MATCH($A581,单位特点规划!$A$2:$A$37,0))</f>
        <v>0</v>
      </c>
      <c r="X581" s="37">
        <f t="array" ref="X581">INDEX(单位特点规划!F$2:F$37,MATCH($A581,单位特点规划!$A$2:$A$37,0))</f>
        <v>11600</v>
      </c>
      <c r="Y581" s="37">
        <f t="array" ref="Y581">INDEX(单位特点规划!G$2:G$37,MATCH($A581,单位特点规划!$A$2:$A$37,0))</f>
        <v>7100</v>
      </c>
      <c r="Z581" s="37"/>
      <c r="AA581" s="37">
        <f t="shared" ref="AA581" si="577">1/0.238</f>
        <v>4.2016806722689104</v>
      </c>
      <c r="AB581" s="37">
        <f>INT(INDEX([3]进阶属性!$C$2:$C$19,MATCH(B581,[3]进阶属性!$A$2:$A$19,0))/2*AH581)</f>
        <v>390</v>
      </c>
      <c r="AC581" s="37">
        <f t="shared" si="536"/>
        <v>20</v>
      </c>
      <c r="AD581" s="37">
        <f>INT((INDEX([3]标准单位!$J$2:$J$201,MATCH($AC581,[3]标准单位!$A$2:$A$201,0))*AE581)/(1-AE581))</f>
        <v>0</v>
      </c>
      <c r="AE581" s="37">
        <f t="shared" si="571"/>
        <v>0</v>
      </c>
      <c r="AF581" s="83">
        <f>AG581/AG$5</f>
        <v>0.608376357486203</v>
      </c>
      <c r="AG581" s="37">
        <f t="shared" ref="AG581" si="578">(Q581/AM581*1000+IF(AN581&lt;&gt;"",R581/AN581*1000,0)+S581/3+T581/5)/AH581</f>
        <v>113.908333333333</v>
      </c>
      <c r="AH581" s="37">
        <f t="array" ref="AH581">INDEX([4]Sheet1!H$2:H$36,MATCH($H581,[4]Sheet1!$A$2:$A$36,0))</f>
        <v>2</v>
      </c>
      <c r="AI581">
        <f>INDEX([4]Sheet1!T$2:T$36,MATCH($H581,[4]Sheet1!$A$2:$A$36,0))</f>
        <v>0</v>
      </c>
      <c r="AJ581">
        <f>INDEX([4]Sheet1!U$2:U$36,MATCH($H581,[4]Sheet1!$A$2:$A$36,0))</f>
        <v>36</v>
      </c>
      <c r="AK581">
        <f>INDEX([4]Sheet1!V$2:V$36,MATCH($H581,[4]Sheet1!$A$2:$A$36,0))</f>
        <v>0</v>
      </c>
      <c r="AL581">
        <f>INDEX([4]Sheet1!W$2:W$36,MATCH($H581,[4]Sheet1!$A$2:$A$36,0))</f>
        <v>3.4722222222222201</v>
      </c>
      <c r="AM581" s="2">
        <f>INDEX([4]Sheet1!N$2:N$36,MATCH($H581,[4]Sheet1!$A$2:$A$36,0))</f>
        <v>7200</v>
      </c>
      <c r="AN581" s="2" t="str">
        <f>INDEX([4]Sheet1!O$2:O$36,MATCH($H581,[4]Sheet1!$A$2:$A$36,0))</f>
        <v/>
      </c>
    </row>
    <row r="582" spans="1:40" ht="14.25">
      <c r="A582" s="67">
        <v>4005</v>
      </c>
      <c r="B582" s="73">
        <v>3</v>
      </c>
      <c r="C582" s="78" t="str">
        <f t="shared" si="575"/>
        <v>{10413,7},{24005,8}</v>
      </c>
      <c r="D582" s="78">
        <v>10000</v>
      </c>
      <c r="E582" s="79">
        <v>26</v>
      </c>
      <c r="F582" s="78" t="str">
        <f t="shared" si="576"/>
        <v>{1,1066},{2,201},{6,149}</v>
      </c>
      <c r="G582" s="78">
        <f t="shared" si="570"/>
        <v>1</v>
      </c>
      <c r="H582" s="86" t="s">
        <v>504</v>
      </c>
      <c r="I582" s="37">
        <f t="array" ref="I582">INDEX([1]英雄界面!$I$4:$I$41,MATCH(A582,[1]英雄界面!$A$4:$A$41,0))</f>
        <v>5</v>
      </c>
      <c r="J582" s="87">
        <f t="shared" si="574"/>
        <v>4</v>
      </c>
      <c r="K582" s="37">
        <v>10413</v>
      </c>
      <c r="L582" s="37">
        <f t="array" ref="L582">INDEX([2]图纸掉落!$H$4:$H$38,MATCH(H582,[2]图纸掉落!$G$4:$G$38,0))</f>
        <v>24005</v>
      </c>
      <c r="M582" s="37">
        <f t="shared" si="573"/>
        <v>7</v>
      </c>
      <c r="N582" s="37">
        <f t="shared" si="534"/>
        <v>8</v>
      </c>
      <c r="O582" s="47">
        <f>INDEX([1]英雄界面!$J$4:$J$41,MATCH(A582,[1]英雄界面!$A$4:$A$41,0))/2</f>
        <v>1</v>
      </c>
      <c r="P582" s="37">
        <f t="shared" si="535"/>
        <v>1.4</v>
      </c>
      <c r="Q582" s="37">
        <f>INT(INDEX([1]等级属性!B$4:B$203,MATCH($AC582,[1]等级属性!$A$4:$A$203,0))*V582/10000)</f>
        <v>144</v>
      </c>
      <c r="R582" s="37">
        <f>INT(INDEX([1]等级属性!C$4:C$203,MATCH($AC582,[1]等级属性!$A$4:$A$203,0))*W582/10000)</f>
        <v>0</v>
      </c>
      <c r="S582" s="37">
        <f>INT(INDEX([1]等级属性!D$4:D$203,MATCH($AC582,[1]等级属性!$A$4:$A$203,0))*X582/10000)</f>
        <v>762</v>
      </c>
      <c r="T582" s="37">
        <f>INT(INDEX([1]等级属性!E$4:E$203,MATCH($AC582,[1]等级属性!$A$4:$A$203,0))*Y582/10000)</f>
        <v>107</v>
      </c>
      <c r="U582" s="37"/>
      <c r="V582" s="37">
        <f t="array" ref="V582">INDEX(单位特点规划!D$2:D$37,MATCH($A582,单位特点规划!$A$2:$A$37,0))</f>
        <v>6600</v>
      </c>
      <c r="W582" s="37">
        <f t="array" ref="W582">INDEX(单位特点规划!E$2:E$37,MATCH($A582,单位特点规划!$A$2:$A$37,0))</f>
        <v>0</v>
      </c>
      <c r="X582" s="37">
        <f t="array" ref="X582">INDEX(单位特点规划!F$2:F$37,MATCH($A582,单位特点规划!$A$2:$A$37,0))</f>
        <v>11600</v>
      </c>
      <c r="Y582" s="37">
        <f t="array" ref="Y582">INDEX(单位特点规划!G$2:G$37,MATCH($A582,单位特点规划!$A$2:$A$37,0))</f>
        <v>7100</v>
      </c>
      <c r="Z582" s="37"/>
      <c r="AA582" s="37">
        <f t="shared" ref="AA582" si="579">1/0.238</f>
        <v>4.2016806722689104</v>
      </c>
      <c r="AB582" s="37">
        <f>INT(INDEX([3]进阶属性!$C$2:$C$19,MATCH(B582,[3]进阶属性!$A$2:$A$19,0))/2*AH582)</f>
        <v>507</v>
      </c>
      <c r="AC582" s="37">
        <f t="shared" si="536"/>
        <v>30</v>
      </c>
      <c r="AD582" s="37">
        <f>INT((INDEX([3]标准单位!$J$2:$J$201,MATCH($AC582,[3]标准单位!$A$2:$A$201,0))*AE582)/(1-AE582))</f>
        <v>0</v>
      </c>
      <c r="AE582" s="37">
        <f t="shared" si="571"/>
        <v>0</v>
      </c>
      <c r="AF582" s="83">
        <f>AG582/AG$6</f>
        <v>0.60744991284933703</v>
      </c>
      <c r="AG582" s="37">
        <f t="shared" ref="AG582" si="580">(Q582/AM582*1000+IF(AN582&lt;&gt;"",R582/AN582*1000,0)+S582/3+T582/5)/AH582</f>
        <v>147.69999999999999</v>
      </c>
      <c r="AH582" s="37">
        <f t="array" ref="AH582">INDEX([4]Sheet1!H$2:H$36,MATCH($H582,[4]Sheet1!$A$2:$A$36,0))</f>
        <v>2</v>
      </c>
      <c r="AI582">
        <f>INDEX([4]Sheet1!T$2:T$36,MATCH($H582,[4]Sheet1!$A$2:$A$36,0))</f>
        <v>0</v>
      </c>
      <c r="AJ582">
        <f>INDEX([4]Sheet1!U$2:U$36,MATCH($H582,[4]Sheet1!$A$2:$A$36,0))</f>
        <v>36</v>
      </c>
      <c r="AK582">
        <f>INDEX([4]Sheet1!V$2:V$36,MATCH($H582,[4]Sheet1!$A$2:$A$36,0))</f>
        <v>0</v>
      </c>
      <c r="AL582">
        <f>INDEX([4]Sheet1!W$2:W$36,MATCH($H582,[4]Sheet1!$A$2:$A$36,0))</f>
        <v>3.4722222222222201</v>
      </c>
      <c r="AM582" s="2">
        <f>INDEX([4]Sheet1!N$2:N$36,MATCH($H582,[4]Sheet1!$A$2:$A$36,0))</f>
        <v>7200</v>
      </c>
      <c r="AN582" s="2" t="str">
        <f>INDEX([4]Sheet1!O$2:O$36,MATCH($H582,[4]Sheet1!$A$2:$A$36,0))</f>
        <v/>
      </c>
    </row>
    <row r="583" spans="1:40" ht="14.25">
      <c r="A583" s="67">
        <v>4005</v>
      </c>
      <c r="B583" s="73">
        <v>4</v>
      </c>
      <c r="C583" s="78" t="str">
        <f t="shared" si="575"/>
        <v>{10414,10},{24005,12}</v>
      </c>
      <c r="D583" s="78">
        <v>80000</v>
      </c>
      <c r="E583" s="79">
        <v>30</v>
      </c>
      <c r="F583" s="78" t="str">
        <f t="shared" si="576"/>
        <v>{1,1134},{2,214},{6,158}</v>
      </c>
      <c r="G583" s="78">
        <f t="shared" si="570"/>
        <v>1</v>
      </c>
      <c r="H583" s="86" t="s">
        <v>504</v>
      </c>
      <c r="I583" s="37">
        <f t="array" ref="I583">INDEX([1]英雄界面!$I$4:$I$41,MATCH(A583,[1]英雄界面!$A$4:$A$41,0))</f>
        <v>5</v>
      </c>
      <c r="J583" s="87">
        <f t="shared" si="574"/>
        <v>4</v>
      </c>
      <c r="K583" s="37">
        <v>10414</v>
      </c>
      <c r="L583" s="37">
        <f t="array" ref="L583">INDEX([2]图纸掉落!$H$4:$H$38,MATCH(H583,[2]图纸掉落!$G$4:$G$38,0))</f>
        <v>24005</v>
      </c>
      <c r="M583" s="37">
        <f t="shared" si="573"/>
        <v>10</v>
      </c>
      <c r="N583" s="37">
        <f t="shared" si="534"/>
        <v>12</v>
      </c>
      <c r="O583" s="47">
        <f>INDEX([1]英雄界面!$J$4:$J$41,MATCH(A583,[1]英雄界面!$A$4:$A$41,0))/2</f>
        <v>1</v>
      </c>
      <c r="P583" s="37">
        <f t="shared" si="535"/>
        <v>1.3</v>
      </c>
      <c r="Q583" s="37">
        <f>INT(INDEX([1]等级属性!B$4:B$203,MATCH($AC583,[1]等级属性!$A$4:$A$203,0))*V583/10000)</f>
        <v>165</v>
      </c>
      <c r="R583" s="37">
        <f>INT(INDEX([1]等级属性!C$4:C$203,MATCH($AC583,[1]等级属性!$A$4:$A$203,0))*W583/10000)</f>
        <v>0</v>
      </c>
      <c r="S583" s="37">
        <f>INT(INDEX([1]等级属性!D$4:D$203,MATCH($AC583,[1]等级属性!$A$4:$A$203,0))*X583/10000)</f>
        <v>873</v>
      </c>
      <c r="T583" s="37">
        <f>INT(INDEX([1]等级属性!E$4:E$203,MATCH($AC583,[1]等级属性!$A$4:$A$203,0))*Y583/10000)</f>
        <v>122</v>
      </c>
      <c r="U583" s="37"/>
      <c r="V583" s="37">
        <f t="array" ref="V583">INDEX(单位特点规划!D$2:D$37,MATCH($A583,单位特点规划!$A$2:$A$37,0))</f>
        <v>6600</v>
      </c>
      <c r="W583" s="37">
        <f t="array" ref="W583">INDEX(单位特点规划!E$2:E$37,MATCH($A583,单位特点规划!$A$2:$A$37,0))</f>
        <v>0</v>
      </c>
      <c r="X583" s="37">
        <f t="array" ref="X583">INDEX(单位特点规划!F$2:F$37,MATCH($A583,单位特点规划!$A$2:$A$37,0))</f>
        <v>11600</v>
      </c>
      <c r="Y583" s="37">
        <f t="array" ref="Y583">INDEX(单位特点规划!G$2:G$37,MATCH($A583,单位特点规划!$A$2:$A$37,0))</f>
        <v>7100</v>
      </c>
      <c r="Z583" s="37"/>
      <c r="AA583" s="37">
        <f t="shared" ref="AA583" si="581">1/0.238</f>
        <v>4.2016806722689104</v>
      </c>
      <c r="AB583" s="37">
        <f>INT(INDEX([3]进阶属性!$C$2:$C$19,MATCH(B583,[3]进阶属性!$A$2:$A$19,0))/2*AH583)</f>
        <v>657</v>
      </c>
      <c r="AC583" s="37">
        <f t="shared" si="536"/>
        <v>35</v>
      </c>
      <c r="AD583" s="37">
        <f>INT((INDEX([3]标准单位!$J$2:$J$201,MATCH($AC583,[3]标准单位!$A$2:$A$201,0))*AE583)/(1-AE583))</f>
        <v>0</v>
      </c>
      <c r="AE583" s="37">
        <f t="shared" si="571"/>
        <v>0</v>
      </c>
      <c r="AF583" s="83">
        <f>AG583/AG$7</f>
        <v>0.60777528743498499</v>
      </c>
      <c r="AG583" s="37">
        <f t="shared" ref="AG583" si="582">(Q583/AM583*1000+IF(AN583&lt;&gt;"",R583/AN583*1000,0)+S583/3+T583/5)/AH583</f>
        <v>169.15833333333299</v>
      </c>
      <c r="AH583" s="37">
        <f t="array" ref="AH583">INDEX([4]Sheet1!H$2:H$36,MATCH($H583,[4]Sheet1!$A$2:$A$36,0))</f>
        <v>2</v>
      </c>
      <c r="AI583">
        <f>INDEX([4]Sheet1!T$2:T$36,MATCH($H583,[4]Sheet1!$A$2:$A$36,0))</f>
        <v>0</v>
      </c>
      <c r="AJ583">
        <f>INDEX([4]Sheet1!U$2:U$36,MATCH($H583,[4]Sheet1!$A$2:$A$36,0))</f>
        <v>36</v>
      </c>
      <c r="AK583">
        <f>INDEX([4]Sheet1!V$2:V$36,MATCH($H583,[4]Sheet1!$A$2:$A$36,0))</f>
        <v>0</v>
      </c>
      <c r="AL583">
        <f>INDEX([4]Sheet1!W$2:W$36,MATCH($H583,[4]Sheet1!$A$2:$A$36,0))</f>
        <v>3.4722222222222201</v>
      </c>
      <c r="AM583" s="2">
        <f>INDEX([4]Sheet1!N$2:N$36,MATCH($H583,[4]Sheet1!$A$2:$A$36,0))</f>
        <v>7200</v>
      </c>
      <c r="AN583" s="2" t="str">
        <f>INDEX([4]Sheet1!O$2:O$36,MATCH($H583,[4]Sheet1!$A$2:$A$36,0))</f>
        <v/>
      </c>
    </row>
    <row r="584" spans="1:40" ht="14.25">
      <c r="A584" s="67">
        <v>4005</v>
      </c>
      <c r="B584" s="73">
        <v>5</v>
      </c>
      <c r="C584" s="78" t="str">
        <f t="shared" si="575"/>
        <v>{10415,15},{24005,15}</v>
      </c>
      <c r="D584" s="78">
        <v>150000</v>
      </c>
      <c r="E584" s="79">
        <v>38</v>
      </c>
      <c r="F584" s="78" t="str">
        <f t="shared" si="576"/>
        <v>{1,1185},{2,224},{6,165}</v>
      </c>
      <c r="G584" s="78">
        <f t="shared" si="570"/>
        <v>1</v>
      </c>
      <c r="H584" s="86" t="s">
        <v>504</v>
      </c>
      <c r="I584" s="37">
        <f t="array" ref="I584">INDEX([1]英雄界面!$I$4:$I$41,MATCH(A584,[1]英雄界面!$A$4:$A$41,0))</f>
        <v>5</v>
      </c>
      <c r="J584" s="87">
        <f t="shared" si="574"/>
        <v>4</v>
      </c>
      <c r="K584" s="37">
        <v>10415</v>
      </c>
      <c r="L584" s="37">
        <f t="array" ref="L584">INDEX([2]图纸掉落!$H$4:$H$38,MATCH(H584,[2]图纸掉落!$G$4:$G$38,0))</f>
        <v>24005</v>
      </c>
      <c r="M584" s="37">
        <f t="shared" si="573"/>
        <v>15</v>
      </c>
      <c r="N584" s="37">
        <f t="shared" si="534"/>
        <v>15</v>
      </c>
      <c r="O584" s="47">
        <f>INDEX([1]英雄界面!$J$4:$J$41,MATCH(A584,[1]英雄界面!$A$4:$A$41,0))/2</f>
        <v>1</v>
      </c>
      <c r="P584" s="37">
        <f t="shared" si="535"/>
        <v>1.2</v>
      </c>
      <c r="Q584" s="37">
        <f>INT(INDEX([1]等级属性!B$4:B$203,MATCH($AC584,[1]等级属性!$A$4:$A$203,0))*V584/10000)</f>
        <v>187</v>
      </c>
      <c r="R584" s="37">
        <f>INT(INDEX([1]等级属性!C$4:C$203,MATCH($AC584,[1]等级属性!$A$4:$A$203,0))*W584/10000)</f>
        <v>0</v>
      </c>
      <c r="S584" s="37">
        <f>INT(INDEX([1]等级属性!D$4:D$203,MATCH($AC584,[1]等级属性!$A$4:$A$203,0))*X584/10000)</f>
        <v>988</v>
      </c>
      <c r="T584" s="37">
        <f>INT(INDEX([1]等级属性!E$4:E$203,MATCH($AC584,[1]等级属性!$A$4:$A$203,0))*Y584/10000)</f>
        <v>138</v>
      </c>
      <c r="U584" s="37"/>
      <c r="V584" s="37">
        <f t="array" ref="V584">INDEX(单位特点规划!D$2:D$37,MATCH($A584,单位特点规划!$A$2:$A$37,0))</f>
        <v>6600</v>
      </c>
      <c r="W584" s="37">
        <f t="array" ref="W584">INDEX(单位特点规划!E$2:E$37,MATCH($A584,单位特点规划!$A$2:$A$37,0))</f>
        <v>0</v>
      </c>
      <c r="X584" s="37">
        <f t="array" ref="X584">INDEX(单位特点规划!F$2:F$37,MATCH($A584,单位特点规划!$A$2:$A$37,0))</f>
        <v>11600</v>
      </c>
      <c r="Y584" s="37">
        <f t="array" ref="Y584">INDEX(单位特点规划!G$2:G$37,MATCH($A584,单位特点规划!$A$2:$A$37,0))</f>
        <v>7100</v>
      </c>
      <c r="Z584" s="37"/>
      <c r="AA584" s="37">
        <f t="shared" ref="AA584" si="583">1/0.238</f>
        <v>4.2016806722689104</v>
      </c>
      <c r="AB584" s="37">
        <f>INT(INDEX([3]进阶属性!$C$2:$C$19,MATCH(B584,[3]进阶属性!$A$2:$A$19,0))/2*AH584)</f>
        <v>852</v>
      </c>
      <c r="AC584" s="37">
        <f t="shared" si="536"/>
        <v>40</v>
      </c>
      <c r="AD584" s="37">
        <f>INT((INDEX([3]标准单位!$J$2:$J$201,MATCH($AC584,[3]标准单位!$A$2:$A$201,0))*AE584)/(1-AE584))</f>
        <v>0</v>
      </c>
      <c r="AE584" s="37">
        <f t="shared" si="571"/>
        <v>0</v>
      </c>
      <c r="AF584" s="83">
        <f>AG584/AG$8</f>
        <v>0.60797041181511202</v>
      </c>
      <c r="AG584" s="37">
        <f t="shared" ref="AG584:AG613" si="584">(Q584/AM584*1000+IF(AN584&lt;&gt;"",R584/AN584*1000,0)+S584/3+T584/5)/AH584</f>
        <v>191.45277777777801</v>
      </c>
      <c r="AH584" s="37">
        <f t="array" ref="AH584">INDEX([4]Sheet1!H$2:H$36,MATCH($H584,[4]Sheet1!$A$2:$A$36,0))</f>
        <v>2</v>
      </c>
      <c r="AI584">
        <f>INDEX([4]Sheet1!T$2:T$36,MATCH($H584,[4]Sheet1!$A$2:$A$36,0))</f>
        <v>0</v>
      </c>
      <c r="AJ584">
        <f>INDEX([4]Sheet1!U$2:U$36,MATCH($H584,[4]Sheet1!$A$2:$A$36,0))</f>
        <v>36</v>
      </c>
      <c r="AK584">
        <f>INDEX([4]Sheet1!V$2:V$36,MATCH($H584,[4]Sheet1!$A$2:$A$36,0))</f>
        <v>0</v>
      </c>
      <c r="AL584">
        <f>INDEX([4]Sheet1!W$2:W$36,MATCH($H584,[4]Sheet1!$A$2:$A$36,0))</f>
        <v>3.4722222222222201</v>
      </c>
      <c r="AM584" s="2">
        <f>INDEX([4]Sheet1!N$2:N$36,MATCH($H584,[4]Sheet1!$A$2:$A$36,0))</f>
        <v>7200</v>
      </c>
      <c r="AN584" s="2" t="str">
        <f>INDEX([4]Sheet1!O$2:O$36,MATCH($H584,[4]Sheet1!$A$2:$A$36,0))</f>
        <v/>
      </c>
    </row>
    <row r="585" spans="1:40" ht="14.25">
      <c r="A585" s="67">
        <v>4005</v>
      </c>
      <c r="B585" s="73">
        <v>6</v>
      </c>
      <c r="C585" s="78" t="str">
        <f t="shared" si="575"/>
        <v>{10416,20},{24005,16}</v>
      </c>
      <c r="D585" s="78">
        <v>250000</v>
      </c>
      <c r="E585" s="79">
        <v>43</v>
      </c>
      <c r="F585" s="78" t="str">
        <f t="shared" si="576"/>
        <v>{1,1247},{2,236},{6,174}</v>
      </c>
      <c r="G585" s="78">
        <f t="shared" ref="G585:G594" si="585">1</f>
        <v>1</v>
      </c>
      <c r="H585" s="86" t="s">
        <v>504</v>
      </c>
      <c r="I585" s="37">
        <f t="array" ref="I585">INDEX([1]英雄界面!$I$4:$I$41,MATCH(A585,[1]英雄界面!$A$4:$A$41,0))</f>
        <v>5</v>
      </c>
      <c r="J585" s="87">
        <f t="shared" si="574"/>
        <v>4</v>
      </c>
      <c r="K585" s="37">
        <v>10416</v>
      </c>
      <c r="L585" s="37">
        <f t="array" ref="L585">INDEX([2]图纸掉落!$H$4:$H$38,MATCH(H585,[2]图纸掉落!$G$4:$G$38,0))</f>
        <v>24005</v>
      </c>
      <c r="M585" s="37">
        <f t="shared" si="573"/>
        <v>20</v>
      </c>
      <c r="N585" s="37">
        <f t="shared" si="534"/>
        <v>16</v>
      </c>
      <c r="O585" s="47">
        <f>INDEX([1]英雄界面!$J$4:$J$41,MATCH(A585,[1]英雄界面!$A$4:$A$41,0))/2</f>
        <v>1</v>
      </c>
      <c r="P585" s="37">
        <f t="shared" si="535"/>
        <v>1.1000000000000001</v>
      </c>
      <c r="Q585" s="37">
        <f>INT(INDEX([1]等级属性!B$4:B$203,MATCH($AC585,[1]等级属性!$A$4:$A$203,0))*V585/10000)</f>
        <v>215</v>
      </c>
      <c r="R585" s="37">
        <f>INT(INDEX([1]等级属性!C$4:C$203,MATCH($AC585,[1]等级属性!$A$4:$A$203,0))*W585/10000)</f>
        <v>0</v>
      </c>
      <c r="S585" s="37">
        <f>INT(INDEX([1]等级属性!D$4:D$203,MATCH($AC585,[1]等级属性!$A$4:$A$203,0))*X585/10000)</f>
        <v>1134</v>
      </c>
      <c r="T585" s="37">
        <f>INT(INDEX([1]等级属性!E$4:E$203,MATCH($AC585,[1]等级属性!$A$4:$A$203,0))*Y585/10000)</f>
        <v>159</v>
      </c>
      <c r="U585" s="37"/>
      <c r="V585" s="37">
        <f t="array" ref="V585">INDEX(单位特点规划!D$2:D$37,MATCH($A585,单位特点规划!$A$2:$A$37,0))</f>
        <v>6600</v>
      </c>
      <c r="W585" s="37">
        <f t="array" ref="W585">INDEX(单位特点规划!E$2:E$37,MATCH($A585,单位特点规划!$A$2:$A$37,0))</f>
        <v>0</v>
      </c>
      <c r="X585" s="37">
        <f t="array" ref="X585">INDEX(单位特点规划!F$2:F$37,MATCH($A585,单位特点规划!$A$2:$A$37,0))</f>
        <v>11600</v>
      </c>
      <c r="Y585" s="37">
        <f t="array" ref="Y585">INDEX(单位特点规划!G$2:G$37,MATCH($A585,单位特点规划!$A$2:$A$37,0))</f>
        <v>7100</v>
      </c>
      <c r="Z585" s="37"/>
      <c r="AA585" s="37">
        <f t="shared" ref="AA585:AA590" si="586">1/0.238</f>
        <v>4.2016806722689104</v>
      </c>
      <c r="AB585" s="37">
        <f>INT(INDEX([3]进阶属性!$C$2:$C$19,MATCH(B585,[3]进阶属性!$A$2:$A$19,0))/2*AH585)</f>
        <v>1107</v>
      </c>
      <c r="AC585" s="37">
        <f t="shared" si="536"/>
        <v>45</v>
      </c>
      <c r="AD585" s="37">
        <f>INT((INDEX([3]标准单位!$J$2:$J$201,MATCH($AC585,[3]标准单位!$A$2:$A$201,0))*AE585)/(1-AE585))</f>
        <v>0</v>
      </c>
      <c r="AE585" s="37">
        <f t="shared" ref="AE585:AE594" si="587">0</f>
        <v>0</v>
      </c>
      <c r="AF585" s="83">
        <f>AG585/AG$9</f>
        <v>0.607538450065363</v>
      </c>
      <c r="AG585" s="37">
        <f t="shared" si="584"/>
        <v>219.830555555556</v>
      </c>
      <c r="AH585" s="37">
        <f t="array" ref="AH585">INDEX([4]Sheet1!H$2:H$36,MATCH($H585,[4]Sheet1!$A$2:$A$36,0))</f>
        <v>2</v>
      </c>
      <c r="AI585">
        <f>INDEX([4]Sheet1!T$2:T$36,MATCH($H585,[4]Sheet1!$A$2:$A$36,0))</f>
        <v>0</v>
      </c>
      <c r="AJ585">
        <f>INDEX([4]Sheet1!U$2:U$36,MATCH($H585,[4]Sheet1!$A$2:$A$36,0))</f>
        <v>36</v>
      </c>
      <c r="AK585">
        <f>INDEX([4]Sheet1!V$2:V$36,MATCH($H585,[4]Sheet1!$A$2:$A$36,0))</f>
        <v>0</v>
      </c>
      <c r="AL585">
        <f>INDEX([4]Sheet1!W$2:W$36,MATCH($H585,[4]Sheet1!$A$2:$A$36,0))</f>
        <v>3.4722222222222201</v>
      </c>
      <c r="AM585" s="2">
        <f>INDEX([4]Sheet1!N$2:N$36,MATCH($H585,[4]Sheet1!$A$2:$A$36,0))</f>
        <v>7200</v>
      </c>
      <c r="AN585" s="2" t="str">
        <f>INDEX([4]Sheet1!O$2:O$36,MATCH($H585,[4]Sheet1!$A$2:$A$36,0))</f>
        <v/>
      </c>
    </row>
    <row r="586" spans="1:40" ht="14.25">
      <c r="A586" s="67">
        <v>4005</v>
      </c>
      <c r="B586" s="73">
        <v>7</v>
      </c>
      <c r="C586" s="78" t="str">
        <f t="shared" si="575"/>
        <v>{10417,22},{24005,26}</v>
      </c>
      <c r="D586" s="78">
        <v>300000</v>
      </c>
      <c r="E586" s="79">
        <v>48</v>
      </c>
      <c r="F586" s="78" t="str">
        <f t="shared" si="576"/>
        <v>{1,1284},{2,243},{6,181}</v>
      </c>
      <c r="G586" s="78">
        <f t="shared" si="585"/>
        <v>1</v>
      </c>
      <c r="H586" s="86" t="s">
        <v>504</v>
      </c>
      <c r="I586" s="37">
        <f t="array" ref="I586">INDEX([1]英雄界面!$I$4:$I$41,MATCH(A586,[1]英雄界面!$A$4:$A$41,0))</f>
        <v>5</v>
      </c>
      <c r="J586" s="87">
        <f t="shared" si="574"/>
        <v>4</v>
      </c>
      <c r="K586" s="37">
        <v>10417</v>
      </c>
      <c r="L586" s="37">
        <f t="array" ref="L586">INDEX([2]图纸掉落!$H$4:$H$38,MATCH(H586,[2]图纸掉落!$G$4:$G$38,0))</f>
        <v>24005</v>
      </c>
      <c r="M586" s="37">
        <f t="shared" si="573"/>
        <v>22</v>
      </c>
      <c r="N586" s="37">
        <f t="shared" si="534"/>
        <v>26</v>
      </c>
      <c r="O586" s="47">
        <f>INDEX([1]英雄界面!$J$4:$J$41,MATCH(A586,[1]英雄界面!$A$4:$A$41,0))/2</f>
        <v>1</v>
      </c>
      <c r="P586" s="37">
        <f t="shared" si="535"/>
        <v>1</v>
      </c>
      <c r="Q586" s="37">
        <f>INT(INDEX([1]等级属性!B$4:B$203,MATCH($AC586,[1]等级属性!$A$4:$A$203,0))*V586/10000)</f>
        <v>243</v>
      </c>
      <c r="R586" s="37">
        <f>INT(INDEX([1]等级属性!C$4:C$203,MATCH($AC586,[1]等级属性!$A$4:$A$203,0))*W586/10000)</f>
        <v>0</v>
      </c>
      <c r="S586" s="37">
        <f>INT(INDEX([1]等级属性!D$4:D$203,MATCH($AC586,[1]等级属性!$A$4:$A$203,0))*X586/10000)</f>
        <v>1284</v>
      </c>
      <c r="T586" s="37">
        <f>INT(INDEX([1]等级属性!E$4:E$203,MATCH($AC586,[1]等级属性!$A$4:$A$203,0))*Y586/10000)</f>
        <v>181</v>
      </c>
      <c r="U586" s="37"/>
      <c r="V586" s="37">
        <f t="array" ref="V586">INDEX(单位特点规划!D$2:D$37,MATCH($A586,单位特点规划!$A$2:$A$37,0))</f>
        <v>6600</v>
      </c>
      <c r="W586" s="37">
        <f t="array" ref="W586">INDEX(单位特点规划!E$2:E$37,MATCH($A586,单位特点规划!$A$2:$A$37,0))</f>
        <v>0</v>
      </c>
      <c r="X586" s="37">
        <f t="array" ref="X586">INDEX(单位特点规划!F$2:F$37,MATCH($A586,单位特点规划!$A$2:$A$37,0))</f>
        <v>11600</v>
      </c>
      <c r="Y586" s="37">
        <f t="array" ref="Y586">INDEX(单位特点规划!G$2:G$37,MATCH($A586,单位特点规划!$A$2:$A$37,0))</f>
        <v>7100</v>
      </c>
      <c r="Z586" s="37"/>
      <c r="AA586" s="37">
        <f t="shared" si="586"/>
        <v>4.2016806722689104</v>
      </c>
      <c r="AB586" s="37">
        <f>INT(INDEX([3]进阶属性!$C$2:$C$19,MATCH(B586,[3]进阶属性!$A$2:$A$19,0))/2*AH586)</f>
        <v>1437</v>
      </c>
      <c r="AC586" s="37">
        <f t="shared" si="536"/>
        <v>50</v>
      </c>
      <c r="AD586" s="37">
        <f>INT((INDEX([3]标准单位!$J$2:$J$201,MATCH($AC586,[3]标准单位!$A$2:$A$201,0))*AE586)/(1-AE586))</f>
        <v>0</v>
      </c>
      <c r="AE586" s="37">
        <f t="shared" si="587"/>
        <v>0</v>
      </c>
      <c r="AF586" s="83">
        <f>AG586/AG$10</f>
        <v>0.60776433254289297</v>
      </c>
      <c r="AG586" s="37">
        <f t="shared" si="584"/>
        <v>248.97499999999999</v>
      </c>
      <c r="AH586" s="37">
        <f t="array" ref="AH586">INDEX([4]Sheet1!H$2:H$36,MATCH($H586,[4]Sheet1!$A$2:$A$36,0))</f>
        <v>2</v>
      </c>
      <c r="AI586">
        <f>INDEX([4]Sheet1!T$2:T$36,MATCH($H586,[4]Sheet1!$A$2:$A$36,0))</f>
        <v>0</v>
      </c>
      <c r="AJ586">
        <f>INDEX([4]Sheet1!U$2:U$36,MATCH($H586,[4]Sheet1!$A$2:$A$36,0))</f>
        <v>36</v>
      </c>
      <c r="AK586">
        <f>INDEX([4]Sheet1!V$2:V$36,MATCH($H586,[4]Sheet1!$A$2:$A$36,0))</f>
        <v>0</v>
      </c>
      <c r="AL586">
        <f>INDEX([4]Sheet1!W$2:W$36,MATCH($H586,[4]Sheet1!$A$2:$A$36,0))</f>
        <v>3.4722222222222201</v>
      </c>
      <c r="AM586" s="2">
        <f>INDEX([4]Sheet1!N$2:N$36,MATCH($H586,[4]Sheet1!$A$2:$A$36,0))</f>
        <v>7200</v>
      </c>
      <c r="AN586" s="2" t="str">
        <f>INDEX([4]Sheet1!O$2:O$36,MATCH($H586,[4]Sheet1!$A$2:$A$36,0))</f>
        <v/>
      </c>
    </row>
    <row r="587" spans="1:40" ht="14.25">
      <c r="A587" s="67">
        <v>4005</v>
      </c>
      <c r="B587" s="73">
        <v>8</v>
      </c>
      <c r="C587" s="78" t="str">
        <f t="shared" si="575"/>
        <v>{10418,25},{24005,29}</v>
      </c>
      <c r="D587" s="78">
        <v>350000</v>
      </c>
      <c r="E587" s="79">
        <v>53</v>
      </c>
      <c r="F587" s="78" t="str">
        <f t="shared" si="576"/>
        <v>{1,1475},{2,279},{6,208}</v>
      </c>
      <c r="G587" s="78">
        <f t="shared" si="585"/>
        <v>1</v>
      </c>
      <c r="H587" s="86" t="s">
        <v>504</v>
      </c>
      <c r="I587" s="37">
        <f t="array" ref="I587">INDEX([1]英雄界面!$I$4:$I$41,MATCH(A587,[1]英雄界面!$A$4:$A$41,0))</f>
        <v>5</v>
      </c>
      <c r="J587" s="87">
        <f t="shared" si="574"/>
        <v>4</v>
      </c>
      <c r="K587" s="37">
        <v>10418</v>
      </c>
      <c r="L587" s="37">
        <f t="array" ref="L587">INDEX([2]图纸掉落!$H$4:$H$38,MATCH(H587,[2]图纸掉落!$G$4:$G$38,0))</f>
        <v>24005</v>
      </c>
      <c r="M587" s="37">
        <f t="shared" si="573"/>
        <v>25</v>
      </c>
      <c r="N587" s="37">
        <f t="shared" si="534"/>
        <v>29</v>
      </c>
      <c r="O587" s="47">
        <f>INDEX([1]英雄界面!$J$4:$J$41,MATCH(A587,[1]英雄界面!$A$4:$A$41,0))/2</f>
        <v>1</v>
      </c>
      <c r="P587" s="37">
        <f t="shared" si="535"/>
        <v>1</v>
      </c>
      <c r="Q587" s="37">
        <f>INT(INDEX([1]等级属性!B$4:B$203,MATCH($AC587,[1]等级属性!$A$4:$A$203,0))*V587/10000)</f>
        <v>279</v>
      </c>
      <c r="R587" s="37">
        <f>INT(INDEX([1]等级属性!C$4:C$203,MATCH($AC587,[1]等级属性!$A$4:$A$203,0))*W587/10000)</f>
        <v>0</v>
      </c>
      <c r="S587" s="37">
        <f>INT(INDEX([1]等级属性!D$4:D$203,MATCH($AC587,[1]等级属性!$A$4:$A$203,0))*X587/10000)</f>
        <v>1475</v>
      </c>
      <c r="T587" s="37">
        <f>INT(INDEX([1]等级属性!E$4:E$203,MATCH($AC587,[1]等级属性!$A$4:$A$203,0))*Y587/10000)</f>
        <v>208</v>
      </c>
      <c r="U587" s="37"/>
      <c r="V587" s="37">
        <f t="array" ref="V587">INDEX(单位特点规划!D$2:D$37,MATCH($A587,单位特点规划!$A$2:$A$37,0))</f>
        <v>6600</v>
      </c>
      <c r="W587" s="37">
        <f t="array" ref="W587">INDEX(单位特点规划!E$2:E$37,MATCH($A587,单位特点规划!$A$2:$A$37,0))</f>
        <v>0</v>
      </c>
      <c r="X587" s="37">
        <f t="array" ref="X587">INDEX(单位特点规划!F$2:F$37,MATCH($A587,单位特点规划!$A$2:$A$37,0))</f>
        <v>11600</v>
      </c>
      <c r="Y587" s="37">
        <f t="array" ref="Y587">INDEX(单位特点规划!G$2:G$37,MATCH($A587,单位特点规划!$A$2:$A$37,0))</f>
        <v>7100</v>
      </c>
      <c r="Z587" s="37"/>
      <c r="AA587" s="37">
        <f t="shared" si="586"/>
        <v>4.2016806722689104</v>
      </c>
      <c r="AB587" s="37">
        <f>INT(INDEX([3]进阶属性!$C$2:$C$19,MATCH(B587,[3]进阶属性!$A$2:$A$19,0))/2*AH587)</f>
        <v>1866</v>
      </c>
      <c r="AC587" s="37">
        <f t="shared" si="536"/>
        <v>55</v>
      </c>
      <c r="AD587" s="37">
        <f>INT((INDEX([3]标准单位!$J$2:$J$201,MATCH($AC587,[3]标准单位!$A$2:$A$201,0))*AE587)/(1-AE587))</f>
        <v>0</v>
      </c>
      <c r="AE587" s="37">
        <f t="shared" si="587"/>
        <v>0</v>
      </c>
      <c r="AF587" s="83">
        <f>AG587/AG$11</f>
        <v>0.60759266378019705</v>
      </c>
      <c r="AG587" s="37">
        <f t="shared" si="584"/>
        <v>286.00833333333298</v>
      </c>
      <c r="AH587" s="37">
        <f t="array" ref="AH587">INDEX([4]Sheet1!H$2:H$36,MATCH($H587,[4]Sheet1!$A$2:$A$36,0))</f>
        <v>2</v>
      </c>
      <c r="AI587">
        <f>INDEX([4]Sheet1!T$2:T$36,MATCH($H587,[4]Sheet1!$A$2:$A$36,0))</f>
        <v>0</v>
      </c>
      <c r="AJ587">
        <f>INDEX([4]Sheet1!U$2:U$36,MATCH($H587,[4]Sheet1!$A$2:$A$36,0))</f>
        <v>36</v>
      </c>
      <c r="AK587">
        <f>INDEX([4]Sheet1!V$2:V$36,MATCH($H587,[4]Sheet1!$A$2:$A$36,0))</f>
        <v>0</v>
      </c>
      <c r="AL587">
        <f>INDEX([4]Sheet1!W$2:W$36,MATCH($H587,[4]Sheet1!$A$2:$A$36,0))</f>
        <v>3.4722222222222201</v>
      </c>
      <c r="AM587" s="2">
        <f>INDEX([4]Sheet1!N$2:N$36,MATCH($H587,[4]Sheet1!$A$2:$A$36,0))</f>
        <v>7200</v>
      </c>
      <c r="AN587" s="2" t="str">
        <f>INDEX([4]Sheet1!O$2:O$36,MATCH($H587,[4]Sheet1!$A$2:$A$36,0))</f>
        <v/>
      </c>
    </row>
    <row r="588" spans="1:40" ht="14.25">
      <c r="A588" s="67">
        <v>4005</v>
      </c>
      <c r="B588" s="73">
        <v>9</v>
      </c>
      <c r="C588" s="78" t="str">
        <f t="shared" si="575"/>
        <v>{10419,27},{24005,30}</v>
      </c>
      <c r="D588" s="78">
        <v>400000</v>
      </c>
      <c r="E588" s="79">
        <v>58</v>
      </c>
      <c r="F588" s="78" t="str">
        <f t="shared" si="576"/>
        <v>{1,1666},{2,316},{6,235}</v>
      </c>
      <c r="G588" s="78">
        <f t="shared" si="585"/>
        <v>1</v>
      </c>
      <c r="H588" s="86" t="s">
        <v>504</v>
      </c>
      <c r="I588" s="37">
        <f t="array" ref="I588">INDEX([1]英雄界面!$I$4:$I$41,MATCH(A588,[1]英雄界面!$A$4:$A$41,0))</f>
        <v>5</v>
      </c>
      <c r="J588" s="87">
        <f t="shared" ref="J588:J597" si="588">4</f>
        <v>4</v>
      </c>
      <c r="K588" s="37">
        <v>10419</v>
      </c>
      <c r="L588" s="37">
        <f t="array" ref="L588">INDEX([2]图纸掉落!$H$4:$H$38,MATCH(H588,[2]图纸掉落!$G$4:$G$38,0))</f>
        <v>24005</v>
      </c>
      <c r="M588" s="37">
        <f t="shared" si="573"/>
        <v>27</v>
      </c>
      <c r="N588" s="37">
        <f t="shared" si="534"/>
        <v>30</v>
      </c>
      <c r="O588" s="47">
        <f>INDEX([1]英雄界面!$J$4:$J$41,MATCH(A588,[1]英雄界面!$A$4:$A$41,0))/2</f>
        <v>1</v>
      </c>
      <c r="P588" s="37">
        <f t="shared" si="535"/>
        <v>1</v>
      </c>
      <c r="Q588" s="37">
        <f>INT(INDEX([1]等级属性!B$4:B$203,MATCH($AC588,[1]等级属性!$A$4:$A$203,0))*V588/10000)</f>
        <v>316</v>
      </c>
      <c r="R588" s="37">
        <f>INT(INDEX([1]等级属性!C$4:C$203,MATCH($AC588,[1]等级属性!$A$4:$A$203,0))*W588/10000)</f>
        <v>0</v>
      </c>
      <c r="S588" s="37">
        <f>INT(INDEX([1]等级属性!D$4:D$203,MATCH($AC588,[1]等级属性!$A$4:$A$203,0))*X588/10000)</f>
        <v>1666</v>
      </c>
      <c r="T588" s="37">
        <f>INT(INDEX([1]等级属性!E$4:E$203,MATCH($AC588,[1]等级属性!$A$4:$A$203,0))*Y588/10000)</f>
        <v>235</v>
      </c>
      <c r="U588" s="37"/>
      <c r="V588" s="37">
        <f t="array" ref="V588">INDEX(单位特点规划!D$2:D$37,MATCH($A588,单位特点规划!$A$2:$A$37,0))</f>
        <v>6600</v>
      </c>
      <c r="W588" s="37">
        <f t="array" ref="W588">INDEX(单位特点规划!E$2:E$37,MATCH($A588,单位特点规划!$A$2:$A$37,0))</f>
        <v>0</v>
      </c>
      <c r="X588" s="37">
        <f t="array" ref="X588">INDEX(单位特点规划!F$2:F$37,MATCH($A588,单位特点规划!$A$2:$A$37,0))</f>
        <v>11600</v>
      </c>
      <c r="Y588" s="37">
        <f t="array" ref="Y588">INDEX(单位特点规划!G$2:G$37,MATCH($A588,单位特点规划!$A$2:$A$37,0))</f>
        <v>7100</v>
      </c>
      <c r="Z588" s="37"/>
      <c r="AA588" s="37">
        <f t="shared" si="586"/>
        <v>4.2016806722689104</v>
      </c>
      <c r="AB588" s="37">
        <f>INT(INDEX([3]进阶属性!$C$2:$C$19,MATCH(B588,[3]进阶属性!$A$2:$A$19,0))/2*AH588)</f>
        <v>2424</v>
      </c>
      <c r="AC588" s="37">
        <f t="shared" si="536"/>
        <v>60</v>
      </c>
      <c r="AD588" s="37">
        <f>INT((INDEX([3]标准单位!$J$2:$J$201,MATCH($AC588,[3]标准单位!$A$2:$A$201,0))*AE588)/(1-AE588))</f>
        <v>0</v>
      </c>
      <c r="AE588" s="37">
        <f t="shared" si="587"/>
        <v>0</v>
      </c>
      <c r="AF588" s="83">
        <f>AG588/AG$12</f>
        <v>0.60753116596679402</v>
      </c>
      <c r="AG588" s="37">
        <f t="shared" si="584"/>
        <v>323.11111111111097</v>
      </c>
      <c r="AH588" s="37">
        <f t="array" ref="AH588">INDEX([4]Sheet1!H$2:H$36,MATCH($H588,[4]Sheet1!$A$2:$A$36,0))</f>
        <v>2</v>
      </c>
      <c r="AI588">
        <f>INDEX([4]Sheet1!T$2:T$36,MATCH($H588,[4]Sheet1!$A$2:$A$36,0))</f>
        <v>0</v>
      </c>
      <c r="AJ588">
        <f>INDEX([4]Sheet1!U$2:U$36,MATCH($H588,[4]Sheet1!$A$2:$A$36,0))</f>
        <v>36</v>
      </c>
      <c r="AK588">
        <f>INDEX([4]Sheet1!V$2:V$36,MATCH($H588,[4]Sheet1!$A$2:$A$36,0))</f>
        <v>0</v>
      </c>
      <c r="AL588">
        <f>INDEX([4]Sheet1!W$2:W$36,MATCH($H588,[4]Sheet1!$A$2:$A$36,0))</f>
        <v>3.4722222222222201</v>
      </c>
      <c r="AM588" s="2">
        <f>INDEX([4]Sheet1!N$2:N$36,MATCH($H588,[4]Sheet1!$A$2:$A$36,0))</f>
        <v>7200</v>
      </c>
      <c r="AN588" s="2" t="str">
        <f>INDEX([4]Sheet1!O$2:O$36,MATCH($H588,[4]Sheet1!$A$2:$A$36,0))</f>
        <v/>
      </c>
    </row>
    <row r="589" spans="1:40" ht="14.25">
      <c r="A589" s="67">
        <v>4005</v>
      </c>
      <c r="B589" s="73">
        <v>10</v>
      </c>
      <c r="C589" s="78" t="str">
        <f t="shared" si="575"/>
        <v>{10420,30},{24005,45}</v>
      </c>
      <c r="D589" s="78">
        <v>450000</v>
      </c>
      <c r="E589" s="79">
        <v>63</v>
      </c>
      <c r="F589" s="78" t="str">
        <f t="shared" si="576"/>
        <v>{1,1914},{2,363},{6,270}</v>
      </c>
      <c r="G589" s="78">
        <f t="shared" si="585"/>
        <v>1</v>
      </c>
      <c r="H589" s="86" t="s">
        <v>504</v>
      </c>
      <c r="I589" s="37">
        <f t="array" ref="I589">INDEX([1]英雄界面!$I$4:$I$41,MATCH(A589,[1]英雄界面!$A$4:$A$41,0))</f>
        <v>5</v>
      </c>
      <c r="J589" s="87">
        <f t="shared" si="588"/>
        <v>4</v>
      </c>
      <c r="K589" s="37">
        <v>10420</v>
      </c>
      <c r="L589" s="37">
        <f t="array" ref="L589">INDEX([2]图纸掉落!$H$4:$H$38,MATCH(H589,[2]图纸掉落!$G$4:$G$38,0))</f>
        <v>24005</v>
      </c>
      <c r="M589" s="37">
        <f t="shared" si="573"/>
        <v>30</v>
      </c>
      <c r="N589" s="37">
        <f t="shared" si="534"/>
        <v>45</v>
      </c>
      <c r="O589" s="47">
        <f>INDEX([1]英雄界面!$J$4:$J$41,MATCH(A589,[1]英雄界面!$A$4:$A$41,0))/2</f>
        <v>1</v>
      </c>
      <c r="P589" s="37">
        <f t="shared" si="535"/>
        <v>1</v>
      </c>
      <c r="Q589" s="37">
        <f>INT(INDEX([1]等级属性!B$4:B$203,MATCH($AC589,[1]等级属性!$A$4:$A$203,0))*V589/10000)</f>
        <v>363</v>
      </c>
      <c r="R589" s="37">
        <f>INT(INDEX([1]等级属性!C$4:C$203,MATCH($AC589,[1]等级属性!$A$4:$A$203,0))*W589/10000)</f>
        <v>0</v>
      </c>
      <c r="S589" s="37">
        <f>INT(INDEX([1]等级属性!D$4:D$203,MATCH($AC589,[1]等级属性!$A$4:$A$203,0))*X589/10000)</f>
        <v>1914</v>
      </c>
      <c r="T589" s="37">
        <f>INT(INDEX([1]等级属性!E$4:E$203,MATCH($AC589,[1]等级属性!$A$4:$A$203,0))*Y589/10000)</f>
        <v>270</v>
      </c>
      <c r="U589" s="37"/>
      <c r="V589" s="37">
        <f t="array" ref="V589">INDEX(单位特点规划!D$2:D$37,MATCH($A589,单位特点规划!$A$2:$A$37,0))</f>
        <v>6600</v>
      </c>
      <c r="W589" s="37">
        <f t="array" ref="W589">INDEX(单位特点规划!E$2:E$37,MATCH($A589,单位特点规划!$A$2:$A$37,0))</f>
        <v>0</v>
      </c>
      <c r="X589" s="37">
        <f t="array" ref="X589">INDEX(单位特点规划!F$2:F$37,MATCH($A589,单位特点规划!$A$2:$A$37,0))</f>
        <v>11600</v>
      </c>
      <c r="Y589" s="37">
        <f t="array" ref="Y589">INDEX(单位特点规划!G$2:G$37,MATCH($A589,单位特点规划!$A$2:$A$37,0))</f>
        <v>7100</v>
      </c>
      <c r="Z589" s="37"/>
      <c r="AA589" s="37">
        <f t="shared" si="586"/>
        <v>4.2016806722689104</v>
      </c>
      <c r="AB589" s="37">
        <f>INT(INDEX([3]进阶属性!$C$2:$C$19,MATCH(B589,[3]进阶属性!$A$2:$A$19,0))/2*AH589)</f>
        <v>3150</v>
      </c>
      <c r="AC589" s="37">
        <f t="shared" si="536"/>
        <v>65</v>
      </c>
      <c r="AD589" s="37">
        <f>INT((INDEX([3]标准单位!$J$2:$J$201,MATCH($AC589,[3]标准单位!$A$2:$A$201,0))*AE589)/(1-AE589))</f>
        <v>0</v>
      </c>
      <c r="AE589" s="37">
        <f t="shared" si="587"/>
        <v>0</v>
      </c>
      <c r="AF589" s="83">
        <f>AG589/AG$13</f>
        <v>0.60778385922235501</v>
      </c>
      <c r="AG589" s="37">
        <f t="shared" si="584"/>
        <v>371.20833333333297</v>
      </c>
      <c r="AH589" s="37">
        <f t="array" ref="AH589">INDEX([4]Sheet1!H$2:H$36,MATCH($H589,[4]Sheet1!$A$2:$A$36,0))</f>
        <v>2</v>
      </c>
      <c r="AI589">
        <f>INDEX([4]Sheet1!T$2:T$36,MATCH($H589,[4]Sheet1!$A$2:$A$36,0))</f>
        <v>0</v>
      </c>
      <c r="AJ589">
        <f>INDEX([4]Sheet1!U$2:U$36,MATCH($H589,[4]Sheet1!$A$2:$A$36,0))</f>
        <v>36</v>
      </c>
      <c r="AK589">
        <f>INDEX([4]Sheet1!V$2:V$36,MATCH($H589,[4]Sheet1!$A$2:$A$36,0))</f>
        <v>0</v>
      </c>
      <c r="AL589">
        <f>INDEX([4]Sheet1!W$2:W$36,MATCH($H589,[4]Sheet1!$A$2:$A$36,0))</f>
        <v>3.4722222222222201</v>
      </c>
      <c r="AM589" s="2">
        <f>INDEX([4]Sheet1!N$2:N$36,MATCH($H589,[4]Sheet1!$A$2:$A$36,0))</f>
        <v>7200</v>
      </c>
      <c r="AN589" s="2" t="str">
        <f>INDEX([4]Sheet1!O$2:O$36,MATCH($H589,[4]Sheet1!$A$2:$A$36,0))</f>
        <v/>
      </c>
    </row>
    <row r="590" spans="1:40" ht="14.25">
      <c r="A590" s="67">
        <v>4005</v>
      </c>
      <c r="B590" s="73">
        <v>11</v>
      </c>
      <c r="C590" s="78" t="str">
        <f t="shared" si="575"/>
        <v>{10421,32},{24005,61}</v>
      </c>
      <c r="D590" s="78">
        <v>500000</v>
      </c>
      <c r="E590" s="79">
        <v>68</v>
      </c>
      <c r="F590" s="78" t="str">
        <f t="shared" si="576"/>
        <v>{1,2164},{2,410},{6,306}</v>
      </c>
      <c r="G590" s="78">
        <f t="shared" si="585"/>
        <v>1</v>
      </c>
      <c r="H590" s="86" t="s">
        <v>504</v>
      </c>
      <c r="I590" s="37">
        <f t="array" ref="I590">INDEX([1]英雄界面!$I$4:$I$41,MATCH(A590,[1]英雄界面!$A$4:$A$41,0))</f>
        <v>5</v>
      </c>
      <c r="J590" s="87">
        <f t="shared" si="588"/>
        <v>4</v>
      </c>
      <c r="K590" s="37">
        <v>10421</v>
      </c>
      <c r="L590" s="37">
        <f t="array" ref="L590">INDEX([2]图纸掉落!$H$4:$H$38,MATCH(H590,[2]图纸掉落!$G$4:$G$38,0))</f>
        <v>24005</v>
      </c>
      <c r="M590" s="37">
        <f t="shared" si="573"/>
        <v>32</v>
      </c>
      <c r="N590" s="37">
        <f t="shared" si="534"/>
        <v>61</v>
      </c>
      <c r="O590" s="47">
        <f>INDEX([1]英雄界面!$J$4:$J$41,MATCH(A590,[1]英雄界面!$A$4:$A$41,0))/2</f>
        <v>1</v>
      </c>
      <c r="P590" s="37">
        <f t="shared" si="535"/>
        <v>1</v>
      </c>
      <c r="Q590" s="37">
        <f>INT(INDEX([1]等级属性!B$4:B$203,MATCH($AC590,[1]等级属性!$A$4:$A$203,0))*V590/10000)</f>
        <v>410</v>
      </c>
      <c r="R590" s="37">
        <f>INT(INDEX([1]等级属性!C$4:C$203,MATCH($AC590,[1]等级属性!$A$4:$A$203,0))*W590/10000)</f>
        <v>0</v>
      </c>
      <c r="S590" s="37">
        <f>INT(INDEX([1]等级属性!D$4:D$203,MATCH($AC590,[1]等级属性!$A$4:$A$203,0))*X590/10000)</f>
        <v>2164</v>
      </c>
      <c r="T590" s="37">
        <f>INT(INDEX([1]等级属性!E$4:E$203,MATCH($AC590,[1]等级属性!$A$4:$A$203,0))*Y590/10000)</f>
        <v>306</v>
      </c>
      <c r="U590" s="37"/>
      <c r="V590" s="37">
        <f t="array" ref="V590">INDEX(单位特点规划!D$2:D$37,MATCH($A590,单位特点规划!$A$2:$A$37,0))</f>
        <v>6600</v>
      </c>
      <c r="W590" s="37">
        <f t="array" ref="W590">INDEX(单位特点规划!E$2:E$37,MATCH($A590,单位特点规划!$A$2:$A$37,0))</f>
        <v>0</v>
      </c>
      <c r="X590" s="37">
        <f t="array" ref="X590">INDEX(单位特点规划!F$2:F$37,MATCH($A590,单位特点规划!$A$2:$A$37,0))</f>
        <v>11600</v>
      </c>
      <c r="Y590" s="37">
        <f t="array" ref="Y590">INDEX(单位特点规划!G$2:G$37,MATCH($A590,单位特点规划!$A$2:$A$37,0))</f>
        <v>7100</v>
      </c>
      <c r="Z590" s="37"/>
      <c r="AA590" s="37">
        <f t="shared" si="586"/>
        <v>4.2016806722689104</v>
      </c>
      <c r="AB590" s="37">
        <f>INT(INDEX([3]进阶属性!$C$2:$C$19,MATCH(B590,[3]进阶属性!$A$2:$A$19,0))/2*AH590)</f>
        <v>4095</v>
      </c>
      <c r="AC590" s="37">
        <f t="shared" si="536"/>
        <v>70</v>
      </c>
      <c r="AD590" s="37">
        <f>INT((INDEX([3]标准单位!$J$2:$J$201,MATCH($AC590,[3]标准单位!$A$2:$A$201,0))*AE590)/(1-AE590))</f>
        <v>0</v>
      </c>
      <c r="AE590" s="37">
        <f t="shared" si="587"/>
        <v>0</v>
      </c>
      <c r="AF590" s="83">
        <f>AG590/AG$14</f>
        <v>0.60767977460956502</v>
      </c>
      <c r="AG590" s="37">
        <f t="shared" si="584"/>
        <v>419.73888888888899</v>
      </c>
      <c r="AH590" s="37">
        <f t="array" ref="AH590">INDEX([4]Sheet1!H$2:H$36,MATCH($H590,[4]Sheet1!$A$2:$A$36,0))</f>
        <v>2</v>
      </c>
      <c r="AI590">
        <f>INDEX([4]Sheet1!T$2:T$36,MATCH($H590,[4]Sheet1!$A$2:$A$36,0))</f>
        <v>0</v>
      </c>
      <c r="AJ590">
        <f>INDEX([4]Sheet1!U$2:U$36,MATCH($H590,[4]Sheet1!$A$2:$A$36,0))</f>
        <v>36</v>
      </c>
      <c r="AK590">
        <f>INDEX([4]Sheet1!V$2:V$36,MATCH($H590,[4]Sheet1!$A$2:$A$36,0))</f>
        <v>0</v>
      </c>
      <c r="AL590">
        <f>INDEX([4]Sheet1!W$2:W$36,MATCH($H590,[4]Sheet1!$A$2:$A$36,0))</f>
        <v>3.4722222222222201</v>
      </c>
      <c r="AM590" s="2">
        <f>INDEX([4]Sheet1!N$2:N$36,MATCH($H590,[4]Sheet1!$A$2:$A$36,0))</f>
        <v>7200</v>
      </c>
      <c r="AN590" s="2" t="str">
        <f>INDEX([4]Sheet1!O$2:O$36,MATCH($H590,[4]Sheet1!$A$2:$A$36,0))</f>
        <v/>
      </c>
    </row>
    <row r="591" spans="1:40" ht="14.25">
      <c r="A591" s="67">
        <v>4005</v>
      </c>
      <c r="B591" s="73">
        <v>12</v>
      </c>
      <c r="C591" s="78" t="str">
        <f t="shared" si="575"/>
        <v>{10422,35},{24005,66}</v>
      </c>
      <c r="D591" s="78">
        <v>550000</v>
      </c>
      <c r="E591" s="79">
        <v>73</v>
      </c>
      <c r="F591" s="78" t="str">
        <f t="shared" si="576"/>
        <v>{1,2488},{2,471},{6,351}</v>
      </c>
      <c r="G591" s="78">
        <f t="shared" si="585"/>
        <v>1</v>
      </c>
      <c r="H591" s="86" t="s">
        <v>504</v>
      </c>
      <c r="I591" s="37">
        <f t="array" ref="I591">INDEX([1]英雄界面!$I$4:$I$41,MATCH(A591,[1]英雄界面!$A$4:$A$41,0))</f>
        <v>5</v>
      </c>
      <c r="J591" s="87">
        <f t="shared" si="588"/>
        <v>4</v>
      </c>
      <c r="K591" s="37">
        <v>10422</v>
      </c>
      <c r="L591" s="37">
        <f t="array" ref="L591">INDEX([2]图纸掉落!$H$4:$H$38,MATCH(H591,[2]图纸掉落!$G$4:$G$38,0))</f>
        <v>24005</v>
      </c>
      <c r="M591" s="37">
        <f t="shared" si="573"/>
        <v>35</v>
      </c>
      <c r="N591" s="37">
        <f t="shared" si="534"/>
        <v>66</v>
      </c>
      <c r="O591" s="47">
        <f>INDEX([1]英雄界面!$J$4:$J$41,MATCH(A591,[1]英雄界面!$A$4:$A$41,0))/2</f>
        <v>1</v>
      </c>
      <c r="P591" s="37">
        <f t="shared" si="535"/>
        <v>1</v>
      </c>
      <c r="Q591" s="37">
        <f>INT(INDEX([1]等级属性!B$4:B$203,MATCH($AC591,[1]等级属性!$A$4:$A$203,0))*V591/10000)</f>
        <v>471</v>
      </c>
      <c r="R591" s="37">
        <f>INT(INDEX([1]等级属性!C$4:C$203,MATCH($AC591,[1]等级属性!$A$4:$A$203,0))*W591/10000)</f>
        <v>0</v>
      </c>
      <c r="S591" s="37">
        <f>INT(INDEX([1]等级属性!D$4:D$203,MATCH($AC591,[1]等级属性!$A$4:$A$203,0))*X591/10000)</f>
        <v>2488</v>
      </c>
      <c r="T591" s="37">
        <f>INT(INDEX([1]等级属性!E$4:E$203,MATCH($AC591,[1]等级属性!$A$4:$A$203,0))*Y591/10000)</f>
        <v>351</v>
      </c>
      <c r="U591" s="37"/>
      <c r="V591" s="37">
        <f t="array" ref="V591">INDEX(单位特点规划!D$2:D$37,MATCH($A591,单位特点规划!$A$2:$A$37,0))</f>
        <v>6600</v>
      </c>
      <c r="W591" s="37">
        <f t="array" ref="W591">INDEX(单位特点规划!E$2:E$37,MATCH($A591,单位特点规划!$A$2:$A$37,0))</f>
        <v>0</v>
      </c>
      <c r="X591" s="37">
        <f t="array" ref="X591">INDEX(单位特点规划!F$2:F$37,MATCH($A591,单位特点规划!$A$2:$A$37,0))</f>
        <v>11600</v>
      </c>
      <c r="Y591" s="37">
        <f t="array" ref="Y591">INDEX(单位特点规划!G$2:G$37,MATCH($A591,单位特点规划!$A$2:$A$37,0))</f>
        <v>7100</v>
      </c>
      <c r="Z591" s="37"/>
      <c r="AA591" s="37">
        <f t="shared" ref="AA591" si="589">1/0.238</f>
        <v>4.2016806722689104</v>
      </c>
      <c r="AB591" s="37">
        <f>INT(INDEX([3]进阶属性!$C$2:$C$19,MATCH(B591,[3]进阶属性!$A$2:$A$19,0))/2*AH591)</f>
        <v>5322</v>
      </c>
      <c r="AC591" s="37">
        <f t="shared" si="536"/>
        <v>75</v>
      </c>
      <c r="AD591" s="37">
        <f>INT((INDEX([3]标准单位!$J$2:$J$201,MATCH($AC591,[3]标准单位!$A$2:$A$201,0))*AE591)/(1-AE591))</f>
        <v>0</v>
      </c>
      <c r="AE591" s="37">
        <f t="shared" si="587"/>
        <v>0</v>
      </c>
      <c r="AF591" s="83">
        <f>AG591/AG$15</f>
        <v>0.60776048227460899</v>
      </c>
      <c r="AG591" s="37">
        <f t="shared" si="584"/>
        <v>482.47500000000002</v>
      </c>
      <c r="AH591" s="37">
        <f t="array" ref="AH591">INDEX([4]Sheet1!H$2:H$36,MATCH($H591,[4]Sheet1!$A$2:$A$36,0))</f>
        <v>2</v>
      </c>
      <c r="AI591">
        <f>INDEX([4]Sheet1!T$2:T$36,MATCH($H591,[4]Sheet1!$A$2:$A$36,0))</f>
        <v>0</v>
      </c>
      <c r="AJ591">
        <f>INDEX([4]Sheet1!U$2:U$36,MATCH($H591,[4]Sheet1!$A$2:$A$36,0))</f>
        <v>36</v>
      </c>
      <c r="AK591">
        <f>INDEX([4]Sheet1!V$2:V$36,MATCH($H591,[4]Sheet1!$A$2:$A$36,0))</f>
        <v>0</v>
      </c>
      <c r="AL591">
        <f>INDEX([4]Sheet1!W$2:W$36,MATCH($H591,[4]Sheet1!$A$2:$A$36,0))</f>
        <v>3.4722222222222201</v>
      </c>
      <c r="AM591" s="2">
        <f>INDEX([4]Sheet1!N$2:N$36,MATCH($H591,[4]Sheet1!$A$2:$A$36,0))</f>
        <v>7200</v>
      </c>
      <c r="AN591" s="2" t="str">
        <f>INDEX([4]Sheet1!O$2:O$36,MATCH($H591,[4]Sheet1!$A$2:$A$36,0))</f>
        <v/>
      </c>
    </row>
    <row r="592" spans="1:40" ht="14.25">
      <c r="A592" s="67">
        <v>4005</v>
      </c>
      <c r="B592" s="73">
        <v>13</v>
      </c>
      <c r="C592" s="78" t="str">
        <f t="shared" si="575"/>
        <v>{10423,37},{24005,70}</v>
      </c>
      <c r="D592" s="78">
        <v>600000</v>
      </c>
      <c r="E592" s="79">
        <v>78</v>
      </c>
      <c r="F592" s="78" t="str">
        <f t="shared" si="576"/>
        <v>{1,2811},{2,533},{6,397}</v>
      </c>
      <c r="G592" s="78">
        <f t="shared" si="585"/>
        <v>1</v>
      </c>
      <c r="H592" s="86" t="s">
        <v>504</v>
      </c>
      <c r="I592" s="37">
        <f t="array" ref="I592">INDEX([1]英雄界面!$I$4:$I$41,MATCH(A592,[1]英雄界面!$A$4:$A$41,0))</f>
        <v>5</v>
      </c>
      <c r="J592" s="87">
        <f t="shared" si="588"/>
        <v>4</v>
      </c>
      <c r="K592" s="37">
        <v>10423</v>
      </c>
      <c r="L592" s="37">
        <f t="array" ref="L592">INDEX([2]图纸掉落!$H$4:$H$38,MATCH(H592,[2]图纸掉落!$G$4:$G$38,0))</f>
        <v>24005</v>
      </c>
      <c r="M592" s="37">
        <f t="shared" si="573"/>
        <v>37</v>
      </c>
      <c r="N592" s="37">
        <f t="shared" si="534"/>
        <v>70</v>
      </c>
      <c r="O592" s="47">
        <f>INDEX([1]英雄界面!$J$4:$J$41,MATCH(A592,[1]英雄界面!$A$4:$A$41,0))/2</f>
        <v>1</v>
      </c>
      <c r="P592" s="37">
        <f t="shared" si="535"/>
        <v>1</v>
      </c>
      <c r="Q592" s="37">
        <f>INT(INDEX([1]等级属性!B$4:B$203,MATCH($AC592,[1]等级属性!$A$4:$A$203,0))*V592/10000)</f>
        <v>533</v>
      </c>
      <c r="R592" s="37">
        <f>INT(INDEX([1]等级属性!C$4:C$203,MATCH($AC592,[1]等级属性!$A$4:$A$203,0))*W592/10000)</f>
        <v>0</v>
      </c>
      <c r="S592" s="37">
        <f>INT(INDEX([1]等级属性!D$4:D$203,MATCH($AC592,[1]等级属性!$A$4:$A$203,0))*X592/10000)</f>
        <v>2811</v>
      </c>
      <c r="T592" s="37">
        <f>INT(INDEX([1]等级属性!E$4:E$203,MATCH($AC592,[1]等级属性!$A$4:$A$203,0))*Y592/10000)</f>
        <v>397</v>
      </c>
      <c r="U592" s="37"/>
      <c r="V592" s="37">
        <f t="array" ref="V592">INDEX(单位特点规划!D$2:D$37,MATCH($A592,单位特点规划!$A$2:$A$37,0))</f>
        <v>6600</v>
      </c>
      <c r="W592" s="37">
        <f t="array" ref="W592">INDEX(单位特点规划!E$2:E$37,MATCH($A592,单位特点规划!$A$2:$A$37,0))</f>
        <v>0</v>
      </c>
      <c r="X592" s="37">
        <f t="array" ref="X592">INDEX(单位特点规划!F$2:F$37,MATCH($A592,单位特点规划!$A$2:$A$37,0))</f>
        <v>11600</v>
      </c>
      <c r="Y592" s="37">
        <f t="array" ref="Y592">INDEX(单位特点规划!G$2:G$37,MATCH($A592,单位特点规划!$A$2:$A$37,0))</f>
        <v>7100</v>
      </c>
      <c r="Z592" s="37"/>
      <c r="AA592" s="37">
        <f t="shared" ref="AA592:AA597" si="590">1/0.238</f>
        <v>4.2016806722689104</v>
      </c>
      <c r="AB592" s="37">
        <f>INT(INDEX([3]进阶属性!$C$2:$C$19,MATCH(B592,[3]进阶属性!$A$2:$A$19,0))/2*AH592)</f>
        <v>6918</v>
      </c>
      <c r="AC592" s="37">
        <f t="shared" si="536"/>
        <v>80</v>
      </c>
      <c r="AD592" s="37">
        <f>INT((INDEX([3]标准单位!$J$2:$J$201,MATCH($AC592,[3]标准单位!$A$2:$A$201,0))*AE592)/(1-AE592))</f>
        <v>0</v>
      </c>
      <c r="AE592" s="37">
        <f t="shared" si="587"/>
        <v>0</v>
      </c>
      <c r="AF592" s="83">
        <f>AG592/AG$16</f>
        <v>0.60754190191167501</v>
      </c>
      <c r="AG592" s="37">
        <f t="shared" si="584"/>
        <v>545.21388888888896</v>
      </c>
      <c r="AH592" s="37">
        <f t="array" ref="AH592">INDEX([4]Sheet1!H$2:H$36,MATCH($H592,[4]Sheet1!$A$2:$A$36,0))</f>
        <v>2</v>
      </c>
      <c r="AI592">
        <f>INDEX([4]Sheet1!T$2:T$36,MATCH($H592,[4]Sheet1!$A$2:$A$36,0))</f>
        <v>0</v>
      </c>
      <c r="AJ592">
        <f>INDEX([4]Sheet1!U$2:U$36,MATCH($H592,[4]Sheet1!$A$2:$A$36,0))</f>
        <v>36</v>
      </c>
      <c r="AK592">
        <f>INDEX([4]Sheet1!V$2:V$36,MATCH($H592,[4]Sheet1!$A$2:$A$36,0))</f>
        <v>0</v>
      </c>
      <c r="AL592">
        <f>INDEX([4]Sheet1!W$2:W$36,MATCH($H592,[4]Sheet1!$A$2:$A$36,0))</f>
        <v>3.4722222222222201</v>
      </c>
      <c r="AM592" s="2">
        <f>INDEX([4]Sheet1!N$2:N$36,MATCH($H592,[4]Sheet1!$A$2:$A$36,0))</f>
        <v>7200</v>
      </c>
      <c r="AN592" s="2" t="str">
        <f>INDEX([4]Sheet1!O$2:O$36,MATCH($H592,[4]Sheet1!$A$2:$A$36,0))</f>
        <v/>
      </c>
    </row>
    <row r="593" spans="1:40" ht="14.25">
      <c r="A593" s="67">
        <v>4005</v>
      </c>
      <c r="B593" s="73">
        <v>14</v>
      </c>
      <c r="C593" s="78" t="str">
        <f t="shared" si="575"/>
        <v>{10424,40},{24005,91}</v>
      </c>
      <c r="D593" s="78">
        <v>650000</v>
      </c>
      <c r="E593" s="79">
        <v>83</v>
      </c>
      <c r="F593" s="78" t="str">
        <f t="shared" si="576"/>
        <v>{1,3232},{2,613},{6,456}</v>
      </c>
      <c r="G593" s="78">
        <f t="shared" si="585"/>
        <v>1</v>
      </c>
      <c r="H593" s="86" t="s">
        <v>504</v>
      </c>
      <c r="I593" s="37">
        <f t="array" ref="I593">INDEX([1]英雄界面!$I$4:$I$41,MATCH(A593,[1]英雄界面!$A$4:$A$41,0))</f>
        <v>5</v>
      </c>
      <c r="J593" s="87">
        <f t="shared" si="588"/>
        <v>4</v>
      </c>
      <c r="K593" s="37">
        <v>10424</v>
      </c>
      <c r="L593" s="37">
        <f t="array" ref="L593">INDEX([2]图纸掉落!$H$4:$H$38,MATCH(H593,[2]图纸掉落!$G$4:$G$38,0))</f>
        <v>24005</v>
      </c>
      <c r="M593" s="37">
        <f t="shared" si="573"/>
        <v>40</v>
      </c>
      <c r="N593" s="37">
        <f t="shared" si="534"/>
        <v>91</v>
      </c>
      <c r="O593" s="47">
        <f>INDEX([1]英雄界面!$J$4:$J$41,MATCH(A593,[1]英雄界面!$A$4:$A$41,0))/2</f>
        <v>1</v>
      </c>
      <c r="P593" s="37">
        <f t="shared" si="535"/>
        <v>1</v>
      </c>
      <c r="Q593" s="37">
        <f>INT(INDEX([1]等级属性!B$4:B$203,MATCH($AC593,[1]等级属性!$A$4:$A$203,0))*V593/10000)</f>
        <v>613</v>
      </c>
      <c r="R593" s="37">
        <f>INT(INDEX([1]等级属性!C$4:C$203,MATCH($AC593,[1]等级属性!$A$4:$A$203,0))*W593/10000)</f>
        <v>0</v>
      </c>
      <c r="S593" s="37">
        <f>INT(INDEX([1]等级属性!D$4:D$203,MATCH($AC593,[1]等级属性!$A$4:$A$203,0))*X593/10000)</f>
        <v>3232</v>
      </c>
      <c r="T593" s="37">
        <f>INT(INDEX([1]等级属性!E$4:E$203,MATCH($AC593,[1]等级属性!$A$4:$A$203,0))*Y593/10000)</f>
        <v>456</v>
      </c>
      <c r="U593" s="37"/>
      <c r="V593" s="37">
        <f t="array" ref="V593">INDEX(单位特点规划!D$2:D$37,MATCH($A593,单位特点规划!$A$2:$A$37,0))</f>
        <v>6600</v>
      </c>
      <c r="W593" s="37">
        <f t="array" ref="W593">INDEX(单位特点规划!E$2:E$37,MATCH($A593,单位特点规划!$A$2:$A$37,0))</f>
        <v>0</v>
      </c>
      <c r="X593" s="37">
        <f t="array" ref="X593">INDEX(单位特点规划!F$2:F$37,MATCH($A593,单位特点规划!$A$2:$A$37,0))</f>
        <v>11600</v>
      </c>
      <c r="Y593" s="37">
        <f t="array" ref="Y593">INDEX(单位特点规划!G$2:G$37,MATCH($A593,单位特点规划!$A$2:$A$37,0))</f>
        <v>7100</v>
      </c>
      <c r="Z593" s="37"/>
      <c r="AA593" s="37">
        <f t="shared" si="590"/>
        <v>4.2016806722689104</v>
      </c>
      <c r="AB593" s="37">
        <f>INT(INDEX([3]进阶属性!$C$2:$C$19,MATCH(B593,[3]进阶属性!$A$2:$A$19,0))/2*AH593)</f>
        <v>8991</v>
      </c>
      <c r="AC593" s="37">
        <f t="shared" si="536"/>
        <v>85</v>
      </c>
      <c r="AD593" s="37">
        <f>INT((INDEX([3]标准单位!$J$2:$J$201,MATCH($AC593,[3]标准单位!$A$2:$A$201,0))*AE593)/(1-AE593))</f>
        <v>0</v>
      </c>
      <c r="AE593" s="37">
        <f t="shared" si="587"/>
        <v>0</v>
      </c>
      <c r="AF593" s="83">
        <f>AG593/AG$17</f>
        <v>0.60761241175999903</v>
      </c>
      <c r="AG593" s="37">
        <f t="shared" si="584"/>
        <v>626.83611111111099</v>
      </c>
      <c r="AH593" s="37">
        <f t="array" ref="AH593">INDEX([4]Sheet1!H$2:H$36,MATCH($H593,[4]Sheet1!$A$2:$A$36,0))</f>
        <v>2</v>
      </c>
      <c r="AI593">
        <f>INDEX([4]Sheet1!T$2:T$36,MATCH($H593,[4]Sheet1!$A$2:$A$36,0))</f>
        <v>0</v>
      </c>
      <c r="AJ593">
        <f>INDEX([4]Sheet1!U$2:U$36,MATCH($H593,[4]Sheet1!$A$2:$A$36,0))</f>
        <v>36</v>
      </c>
      <c r="AK593">
        <f>INDEX([4]Sheet1!V$2:V$36,MATCH($H593,[4]Sheet1!$A$2:$A$36,0))</f>
        <v>0</v>
      </c>
      <c r="AL593">
        <f>INDEX([4]Sheet1!W$2:W$36,MATCH($H593,[4]Sheet1!$A$2:$A$36,0))</f>
        <v>3.4722222222222201</v>
      </c>
      <c r="AM593" s="2">
        <f>INDEX([4]Sheet1!N$2:N$36,MATCH($H593,[4]Sheet1!$A$2:$A$36,0))</f>
        <v>7200</v>
      </c>
      <c r="AN593" s="2" t="str">
        <f>INDEX([4]Sheet1!O$2:O$36,MATCH($H593,[4]Sheet1!$A$2:$A$36,0))</f>
        <v/>
      </c>
    </row>
    <row r="594" spans="1:40" ht="14.25">
      <c r="A594" s="67">
        <v>4005</v>
      </c>
      <c r="B594" s="73">
        <v>15</v>
      </c>
      <c r="C594" s="78" t="str">
        <f t="shared" si="575"/>
        <v>{10425,42},{24005,95}</v>
      </c>
      <c r="D594" s="78">
        <v>700000</v>
      </c>
      <c r="E594" s="79">
        <v>88</v>
      </c>
      <c r="F594" s="78" t="str">
        <f t="shared" si="576"/>
        <v>{1,3654},{2,693},{6,517}</v>
      </c>
      <c r="G594" s="78">
        <f t="shared" si="585"/>
        <v>1</v>
      </c>
      <c r="H594" s="86" t="s">
        <v>504</v>
      </c>
      <c r="I594" s="37">
        <f t="array" ref="I594">INDEX([1]英雄界面!$I$4:$I$41,MATCH(A594,[1]英雄界面!$A$4:$A$41,0))</f>
        <v>5</v>
      </c>
      <c r="J594" s="87">
        <f t="shared" si="588"/>
        <v>4</v>
      </c>
      <c r="K594" s="37">
        <v>10425</v>
      </c>
      <c r="L594" s="37">
        <f t="array" ref="L594">INDEX([2]图纸掉落!$H$4:$H$38,MATCH(H594,[2]图纸掉落!$G$4:$G$38,0))</f>
        <v>24005</v>
      </c>
      <c r="M594" s="37">
        <f t="shared" si="573"/>
        <v>42</v>
      </c>
      <c r="N594" s="37">
        <f t="shared" si="534"/>
        <v>95</v>
      </c>
      <c r="O594" s="47">
        <f>INDEX([1]英雄界面!$J$4:$J$41,MATCH(A594,[1]英雄界面!$A$4:$A$41,0))/2</f>
        <v>1</v>
      </c>
      <c r="P594" s="37">
        <f t="shared" si="535"/>
        <v>1</v>
      </c>
      <c r="Q594" s="37">
        <f>INT(INDEX([1]等级属性!B$4:B$203,MATCH($AC594,[1]等级属性!$A$4:$A$203,0))*V594/10000)</f>
        <v>693</v>
      </c>
      <c r="R594" s="37">
        <f>INT(INDEX([1]等级属性!C$4:C$203,MATCH($AC594,[1]等级属性!$A$4:$A$203,0))*W594/10000)</f>
        <v>0</v>
      </c>
      <c r="S594" s="37">
        <f>INT(INDEX([1]等级属性!D$4:D$203,MATCH($AC594,[1]等级属性!$A$4:$A$203,0))*X594/10000)</f>
        <v>3654</v>
      </c>
      <c r="T594" s="37">
        <f>INT(INDEX([1]等级属性!E$4:E$203,MATCH($AC594,[1]等级属性!$A$4:$A$203,0))*Y594/10000)</f>
        <v>517</v>
      </c>
      <c r="U594" s="37"/>
      <c r="V594" s="37">
        <f t="array" ref="V594">INDEX(单位特点规划!D$2:D$37,MATCH($A594,单位特点规划!$A$2:$A$37,0))</f>
        <v>6600</v>
      </c>
      <c r="W594" s="37">
        <f t="array" ref="W594">INDEX(单位特点规划!E$2:E$37,MATCH($A594,单位特点规划!$A$2:$A$37,0))</f>
        <v>0</v>
      </c>
      <c r="X594" s="37">
        <f t="array" ref="X594">INDEX(单位特点规划!F$2:F$37,MATCH($A594,单位特点规划!$A$2:$A$37,0))</f>
        <v>11600</v>
      </c>
      <c r="Y594" s="37">
        <f t="array" ref="Y594">INDEX(单位特点规划!G$2:G$37,MATCH($A594,单位特点规划!$A$2:$A$37,0))</f>
        <v>7100</v>
      </c>
      <c r="Z594" s="37"/>
      <c r="AA594" s="37">
        <f t="shared" si="590"/>
        <v>4.2016806722689104</v>
      </c>
      <c r="AB594" s="37">
        <f>INT(INDEX([3]进阶属性!$C$2:$C$19,MATCH(B594,[3]进阶属性!$A$2:$A$19,0))/2*AH594)</f>
        <v>11688</v>
      </c>
      <c r="AC594" s="37">
        <f t="shared" si="536"/>
        <v>90</v>
      </c>
      <c r="AD594" s="37">
        <f>INT((INDEX([3]标准单位!$J$2:$J$201,MATCH($AC594,[3]标准单位!$A$2:$A$201,0))*AE594)/(1-AE594))</f>
        <v>0</v>
      </c>
      <c r="AE594" s="37">
        <f t="shared" si="587"/>
        <v>0</v>
      </c>
      <c r="AF594" s="83">
        <f>AG594/AG$18</f>
        <v>0.60766845744984899</v>
      </c>
      <c r="AG594" s="37">
        <f t="shared" si="584"/>
        <v>708.82500000000005</v>
      </c>
      <c r="AH594" s="37">
        <f t="array" ref="AH594">INDEX([4]Sheet1!H$2:H$36,MATCH($H594,[4]Sheet1!$A$2:$A$36,0))</f>
        <v>2</v>
      </c>
      <c r="AI594">
        <f>INDEX([4]Sheet1!T$2:T$36,MATCH($H594,[4]Sheet1!$A$2:$A$36,0))</f>
        <v>0</v>
      </c>
      <c r="AJ594">
        <f>INDEX([4]Sheet1!U$2:U$36,MATCH($H594,[4]Sheet1!$A$2:$A$36,0))</f>
        <v>36</v>
      </c>
      <c r="AK594">
        <f>INDEX([4]Sheet1!V$2:V$36,MATCH($H594,[4]Sheet1!$A$2:$A$36,0))</f>
        <v>0</v>
      </c>
      <c r="AL594">
        <f>INDEX([4]Sheet1!W$2:W$36,MATCH($H594,[4]Sheet1!$A$2:$A$36,0))</f>
        <v>3.4722222222222201</v>
      </c>
      <c r="AM594" s="2">
        <f>INDEX([4]Sheet1!N$2:N$36,MATCH($H594,[4]Sheet1!$A$2:$A$36,0))</f>
        <v>7200</v>
      </c>
      <c r="AN594" s="2" t="str">
        <f>INDEX([4]Sheet1!O$2:O$36,MATCH($H594,[4]Sheet1!$A$2:$A$36,0))</f>
        <v/>
      </c>
    </row>
    <row r="595" spans="1:40" ht="14.25">
      <c r="A595" s="67">
        <v>4005</v>
      </c>
      <c r="B595" s="73">
        <v>16</v>
      </c>
      <c r="C595" s="78" t="str">
        <f t="shared" si="575"/>
        <v>{10426,45},{24005,101}</v>
      </c>
      <c r="D595" s="78">
        <v>750000</v>
      </c>
      <c r="E595" s="79">
        <v>93</v>
      </c>
      <c r="F595" s="78" t="str">
        <f t="shared" si="576"/>
        <v>{1,4200},{2,796},{6,594}</v>
      </c>
      <c r="G595" s="78">
        <f t="shared" ref="G595:G604" si="591">1</f>
        <v>1</v>
      </c>
      <c r="H595" s="86" t="s">
        <v>504</v>
      </c>
      <c r="I595" s="37">
        <f t="array" ref="I595">INDEX([1]英雄界面!$I$4:$I$41,MATCH(A595,[1]英雄界面!$A$4:$A$41,0))</f>
        <v>5</v>
      </c>
      <c r="J595" s="87">
        <f t="shared" si="588"/>
        <v>4</v>
      </c>
      <c r="K595" s="37">
        <v>10426</v>
      </c>
      <c r="L595" s="37">
        <f t="array" ref="L595">INDEX([2]图纸掉落!$H$4:$H$38,MATCH(H595,[2]图纸掉落!$G$4:$G$38,0))</f>
        <v>24005</v>
      </c>
      <c r="M595" s="37">
        <f t="shared" si="573"/>
        <v>45</v>
      </c>
      <c r="N595" s="37">
        <f t="shared" si="534"/>
        <v>101</v>
      </c>
      <c r="O595" s="47">
        <f>INDEX([1]英雄界面!$J$4:$J$41,MATCH(A595,[1]英雄界面!$A$4:$A$41,0))/2</f>
        <v>1</v>
      </c>
      <c r="P595" s="37">
        <f t="shared" si="535"/>
        <v>1</v>
      </c>
      <c r="Q595" s="37">
        <f>INT(INDEX([1]等级属性!B$4:B$203,MATCH($AC595,[1]等级属性!$A$4:$A$203,0))*V595/10000)</f>
        <v>796</v>
      </c>
      <c r="R595" s="37">
        <f>INT(INDEX([1]等级属性!C$4:C$203,MATCH($AC595,[1]等级属性!$A$4:$A$203,0))*W595/10000)</f>
        <v>0</v>
      </c>
      <c r="S595" s="37">
        <f>INT(INDEX([1]等级属性!D$4:D$203,MATCH($AC595,[1]等级属性!$A$4:$A$203,0))*X595/10000)</f>
        <v>4200</v>
      </c>
      <c r="T595" s="37">
        <f>INT(INDEX([1]等级属性!E$4:E$203,MATCH($AC595,[1]等级属性!$A$4:$A$203,0))*Y595/10000)</f>
        <v>594</v>
      </c>
      <c r="U595" s="37"/>
      <c r="V595" s="37">
        <f t="array" ref="V595">INDEX(单位特点规划!D$2:D$37,MATCH($A595,单位特点规划!$A$2:$A$37,0))</f>
        <v>6600</v>
      </c>
      <c r="W595" s="37">
        <f t="array" ref="W595">INDEX(单位特点规划!E$2:E$37,MATCH($A595,单位特点规划!$A$2:$A$37,0))</f>
        <v>0</v>
      </c>
      <c r="X595" s="37">
        <f t="array" ref="X595">INDEX(单位特点规划!F$2:F$37,MATCH($A595,单位特点规划!$A$2:$A$37,0))</f>
        <v>11600</v>
      </c>
      <c r="Y595" s="37">
        <f t="array" ref="Y595">INDEX(单位特点规划!G$2:G$37,MATCH($A595,单位特点规划!$A$2:$A$37,0))</f>
        <v>7100</v>
      </c>
      <c r="Z595" s="37"/>
      <c r="AA595" s="37">
        <f t="shared" si="590"/>
        <v>4.2016806722689104</v>
      </c>
      <c r="AB595" s="37">
        <f>INT(INDEX([3]进阶属性!$C$2:$C$19,MATCH(B595,[3]进阶属性!$A$2:$A$19,0))/2*AH595)</f>
        <v>15192</v>
      </c>
      <c r="AC595" s="37">
        <f t="shared" si="536"/>
        <v>95</v>
      </c>
      <c r="AD595" s="37">
        <f>INT((INDEX([3]标准单位!$J$2:$J$201,MATCH($AC595,[3]标准单位!$A$2:$A$201,0))*AE595)/(1-AE595))</f>
        <v>0</v>
      </c>
      <c r="AE595" s="37">
        <f t="shared" ref="AE595:AE604" si="592">0</f>
        <v>0</v>
      </c>
      <c r="AF595" s="83">
        <f>AG595/AG$19</f>
        <v>0.60770286382758598</v>
      </c>
      <c r="AG595" s="37">
        <f t="shared" si="584"/>
        <v>814.67777777777803</v>
      </c>
      <c r="AH595" s="37">
        <f t="array" ref="AH595">INDEX([4]Sheet1!H$2:H$36,MATCH($H595,[4]Sheet1!$A$2:$A$36,0))</f>
        <v>2</v>
      </c>
      <c r="AI595">
        <f>INDEX([4]Sheet1!T$2:T$36,MATCH($H595,[4]Sheet1!$A$2:$A$36,0))</f>
        <v>0</v>
      </c>
      <c r="AJ595">
        <f>INDEX([4]Sheet1!U$2:U$36,MATCH($H595,[4]Sheet1!$A$2:$A$36,0))</f>
        <v>36</v>
      </c>
      <c r="AK595">
        <f>INDEX([4]Sheet1!V$2:V$36,MATCH($H595,[4]Sheet1!$A$2:$A$36,0))</f>
        <v>0</v>
      </c>
      <c r="AL595">
        <f>INDEX([4]Sheet1!W$2:W$36,MATCH($H595,[4]Sheet1!$A$2:$A$36,0))</f>
        <v>3.4722222222222201</v>
      </c>
      <c r="AM595" s="2">
        <f>INDEX([4]Sheet1!N$2:N$36,MATCH($H595,[4]Sheet1!$A$2:$A$36,0))</f>
        <v>7200</v>
      </c>
      <c r="AN595" s="2" t="str">
        <f>INDEX([4]Sheet1!O$2:O$36,MATCH($H595,[4]Sheet1!$A$2:$A$36,0))</f>
        <v/>
      </c>
    </row>
    <row r="596" spans="1:40" ht="14.25">
      <c r="A596" s="67">
        <v>4005</v>
      </c>
      <c r="B596" s="73">
        <v>17</v>
      </c>
      <c r="C596" s="78" t="str">
        <f t="shared" si="575"/>
        <v>{10427,47},{24005,105}</v>
      </c>
      <c r="D596" s="78">
        <v>800000</v>
      </c>
      <c r="E596" s="79">
        <v>98</v>
      </c>
      <c r="F596" s="78" t="str">
        <f t="shared" si="576"/>
        <v>{1,4419},{2,838},{6,625}</v>
      </c>
      <c r="G596" s="78">
        <f t="shared" si="591"/>
        <v>1</v>
      </c>
      <c r="H596" s="86" t="s">
        <v>504</v>
      </c>
      <c r="I596" s="37">
        <f t="array" ref="I596">INDEX([1]英雄界面!$I$4:$I$41,MATCH(A596,[1]英雄界面!$A$4:$A$41,0))</f>
        <v>5</v>
      </c>
      <c r="J596" s="87">
        <f t="shared" si="588"/>
        <v>4</v>
      </c>
      <c r="K596" s="37">
        <v>10427</v>
      </c>
      <c r="L596" s="37">
        <f t="array" ref="L596">INDEX([2]图纸掉落!$H$4:$H$38,MATCH(H596,[2]图纸掉落!$G$4:$G$38,0))</f>
        <v>24005</v>
      </c>
      <c r="M596" s="37">
        <f t="shared" ref="M596" si="593">M578</f>
        <v>47</v>
      </c>
      <c r="N596" s="37">
        <f t="shared" si="534"/>
        <v>105</v>
      </c>
      <c r="O596" s="47">
        <f>INDEX([1]英雄界面!$J$4:$J$41,MATCH(A596,[1]英雄界面!$A$4:$A$41,0))/2</f>
        <v>1</v>
      </c>
      <c r="P596" s="37">
        <f t="shared" si="535"/>
        <v>1</v>
      </c>
      <c r="Q596" s="37">
        <f>INT(INDEX([1]等级属性!B$4:B$203,MATCH($AC596,[1]等级属性!$A$4:$A$203,0))*V596/10000)</f>
        <v>838</v>
      </c>
      <c r="R596" s="37">
        <f>INT(INDEX([1]等级属性!C$4:C$203,MATCH($AC596,[1]等级属性!$A$4:$A$203,0))*W596/10000)</f>
        <v>0</v>
      </c>
      <c r="S596" s="37">
        <f>INT(INDEX([1]等级属性!D$4:D$203,MATCH($AC596,[1]等级属性!$A$4:$A$203,0))*X596/10000)</f>
        <v>4419</v>
      </c>
      <c r="T596" s="37">
        <f>INT(INDEX([1]等级属性!E$4:E$203,MATCH($AC596,[1]等级属性!$A$4:$A$203,0))*Y596/10000)</f>
        <v>625</v>
      </c>
      <c r="U596" s="37"/>
      <c r="V596" s="37">
        <f t="array" ref="V596">INDEX(单位特点规划!D$2:D$37,MATCH($A596,单位特点规划!$A$2:$A$37,0))</f>
        <v>6600</v>
      </c>
      <c r="W596" s="37">
        <f t="array" ref="W596">INDEX(单位特点规划!E$2:E$37,MATCH($A596,单位特点规划!$A$2:$A$37,0))</f>
        <v>0</v>
      </c>
      <c r="X596" s="37">
        <f t="array" ref="X596">INDEX(单位特点规划!F$2:F$37,MATCH($A596,单位特点规划!$A$2:$A$37,0))</f>
        <v>11600</v>
      </c>
      <c r="Y596" s="37">
        <f t="array" ref="Y596">INDEX(单位特点规划!G$2:G$37,MATCH($A596,单位特点规划!$A$2:$A$37,0))</f>
        <v>7100</v>
      </c>
      <c r="Z596" s="37"/>
      <c r="AA596" s="37">
        <f t="shared" si="590"/>
        <v>4.2016806722689104</v>
      </c>
      <c r="AB596" s="37">
        <f>INT(INDEX([3]进阶属性!$C$2:$C$19,MATCH(B596,[3]进阶属性!$A$2:$A$19,0))/2*AH596)</f>
        <v>19749</v>
      </c>
      <c r="AC596" s="37">
        <f t="shared" si="536"/>
        <v>97</v>
      </c>
      <c r="AD596" s="37">
        <f>INT((INDEX([3]标准单位!$J$2:$J$201,MATCH($AC596,[3]标准单位!$A$2:$A$201,0))*AE596)/(1-AE596))</f>
        <v>0</v>
      </c>
      <c r="AE596" s="37">
        <f t="shared" si="592"/>
        <v>0</v>
      </c>
      <c r="AF596" s="83">
        <f>AG596/AG$20</f>
        <v>0.56534112619643595</v>
      </c>
      <c r="AG596" s="37">
        <f t="shared" si="584"/>
        <v>857.194444444444</v>
      </c>
      <c r="AH596" s="37">
        <f t="array" ref="AH596">INDEX([4]Sheet1!H$2:H$36,MATCH($H596,[4]Sheet1!$A$2:$A$36,0))</f>
        <v>2</v>
      </c>
      <c r="AI596">
        <f>INDEX([4]Sheet1!T$2:T$36,MATCH($H596,[4]Sheet1!$A$2:$A$36,0))</f>
        <v>0</v>
      </c>
      <c r="AJ596">
        <f>INDEX([4]Sheet1!U$2:U$36,MATCH($H596,[4]Sheet1!$A$2:$A$36,0))</f>
        <v>36</v>
      </c>
      <c r="AK596">
        <f>INDEX([4]Sheet1!V$2:V$36,MATCH($H596,[4]Sheet1!$A$2:$A$36,0))</f>
        <v>0</v>
      </c>
      <c r="AL596">
        <f>INDEX([4]Sheet1!W$2:W$36,MATCH($H596,[4]Sheet1!$A$2:$A$36,0))</f>
        <v>3.4722222222222201</v>
      </c>
      <c r="AM596" s="2">
        <f>INDEX([4]Sheet1!N$2:N$36,MATCH($H596,[4]Sheet1!$A$2:$A$36,0))</f>
        <v>7200</v>
      </c>
      <c r="AN596" s="2" t="str">
        <f>INDEX([4]Sheet1!O$2:O$36,MATCH($H596,[4]Sheet1!$A$2:$A$36,0))</f>
        <v/>
      </c>
    </row>
    <row r="597" spans="1:40" ht="14.25">
      <c r="A597" s="67">
        <v>4005</v>
      </c>
      <c r="B597" s="73">
        <v>18</v>
      </c>
      <c r="C597" s="78" t="str">
        <f t="shared" si="575"/>
        <v>{10428,50},{24005,112}</v>
      </c>
      <c r="D597" s="78">
        <v>800000</v>
      </c>
      <c r="E597" s="79">
        <v>103</v>
      </c>
      <c r="F597" s="78" t="str">
        <f t="shared" si="576"/>
        <v>{1,4750},{2,900},{6,672}</v>
      </c>
      <c r="G597" s="78">
        <f t="shared" si="591"/>
        <v>1</v>
      </c>
      <c r="H597" s="86" t="s">
        <v>504</v>
      </c>
      <c r="I597" s="37">
        <f t="array" ref="I597">INDEX([1]英雄界面!$I$4:$I$41,MATCH(A597,[1]英雄界面!$A$4:$A$41,0))</f>
        <v>5</v>
      </c>
      <c r="J597" s="87">
        <f t="shared" si="588"/>
        <v>4</v>
      </c>
      <c r="K597" s="37">
        <v>10428</v>
      </c>
      <c r="L597" s="37">
        <f t="array" ref="L597">INDEX([2]图纸掉落!$H$4:$H$38,MATCH(H597,[2]图纸掉落!$G$4:$G$38,0))</f>
        <v>24005</v>
      </c>
      <c r="M597" s="37">
        <f t="shared" ref="M597:M598" si="594">M579</f>
        <v>50</v>
      </c>
      <c r="N597" s="37">
        <f t="shared" si="534"/>
        <v>112</v>
      </c>
      <c r="O597" s="47">
        <f>INDEX([1]英雄界面!$J$4:$J$41,MATCH(A597,[1]英雄界面!$A$4:$A$41,0))/2</f>
        <v>1</v>
      </c>
      <c r="P597" s="37">
        <f t="shared" si="535"/>
        <v>1</v>
      </c>
      <c r="Q597" s="37">
        <f>INT(INDEX([1]等级属性!B$4:B$203,MATCH($AC597,[1]等级属性!$A$4:$A$203,0))*V597/10000)</f>
        <v>900</v>
      </c>
      <c r="R597" s="37">
        <f>INT(INDEX([1]等级属性!C$4:C$203,MATCH($AC597,[1]等级属性!$A$4:$A$203,0))*W597/10000)</f>
        <v>0</v>
      </c>
      <c r="S597" s="37">
        <f>INT(INDEX([1]等级属性!D$4:D$203,MATCH($AC597,[1]等级属性!$A$4:$A$203,0))*X597/10000)</f>
        <v>4750</v>
      </c>
      <c r="T597" s="37">
        <f>INT(INDEX([1]等级属性!E$4:E$203,MATCH($AC597,[1]等级属性!$A$4:$A$203,0))*Y597/10000)</f>
        <v>672</v>
      </c>
      <c r="U597" s="37"/>
      <c r="V597" s="37">
        <f t="array" ref="V597">INDEX(单位特点规划!D$2:D$37,MATCH($A597,单位特点规划!$A$2:$A$37,0))</f>
        <v>6600</v>
      </c>
      <c r="W597" s="37">
        <f t="array" ref="W597">INDEX(单位特点规划!E$2:E$37,MATCH($A597,单位特点规划!$A$2:$A$37,0))</f>
        <v>0</v>
      </c>
      <c r="X597" s="37">
        <f t="array" ref="X597">INDEX(单位特点规划!F$2:F$37,MATCH($A597,单位特点规划!$A$2:$A$37,0))</f>
        <v>11600</v>
      </c>
      <c r="Y597" s="37">
        <f t="array" ref="Y597">INDEX(单位特点规划!G$2:G$37,MATCH($A597,单位特点规划!$A$2:$A$37,0))</f>
        <v>7100</v>
      </c>
      <c r="Z597" s="37"/>
      <c r="AA597" s="37">
        <f t="shared" si="590"/>
        <v>4.2016806722689104</v>
      </c>
      <c r="AB597" s="37">
        <f>INT(INDEX([3]进阶属性!$C$2:$C$19,MATCH(B597,[3]进阶属性!$A$2:$A$19,0))/2*AH597)</f>
        <v>25671</v>
      </c>
      <c r="AC597" s="37">
        <f t="shared" si="536"/>
        <v>100</v>
      </c>
      <c r="AD597" s="37">
        <f>INT((INDEX([3]标准单位!$J$2:$J$201,MATCH($AC597,[3]标准单位!$A$2:$A$201,0))*AE597)/(1-AE597))</f>
        <v>0</v>
      </c>
      <c r="AE597" s="37">
        <f t="shared" si="592"/>
        <v>0</v>
      </c>
      <c r="AF597" s="83">
        <f>AG597/AG$21</f>
        <v>0.52864000612006801</v>
      </c>
      <c r="AG597" s="37">
        <f t="shared" si="584"/>
        <v>921.36666666666702</v>
      </c>
      <c r="AH597" s="37">
        <f t="array" ref="AH597">INDEX([4]Sheet1!H$2:H$36,MATCH($H597,[4]Sheet1!$A$2:$A$36,0))</f>
        <v>2</v>
      </c>
      <c r="AI597">
        <f>INDEX([4]Sheet1!T$2:T$36,MATCH($H597,[4]Sheet1!$A$2:$A$36,0))</f>
        <v>0</v>
      </c>
      <c r="AJ597">
        <f>INDEX([4]Sheet1!U$2:U$36,MATCH($H597,[4]Sheet1!$A$2:$A$36,0))</f>
        <v>36</v>
      </c>
      <c r="AK597">
        <f>INDEX([4]Sheet1!V$2:V$36,MATCH($H597,[4]Sheet1!$A$2:$A$36,0))</f>
        <v>0</v>
      </c>
      <c r="AL597">
        <f>INDEX([4]Sheet1!W$2:W$36,MATCH($H597,[4]Sheet1!$A$2:$A$36,0))</f>
        <v>3.4722222222222201</v>
      </c>
      <c r="AM597" s="2">
        <f>INDEX([4]Sheet1!N$2:N$36,MATCH($H597,[4]Sheet1!$A$2:$A$36,0))</f>
        <v>7200</v>
      </c>
      <c r="AN597" s="2" t="str">
        <f>INDEX([4]Sheet1!O$2:O$36,MATCH($H597,[4]Sheet1!$A$2:$A$36,0))</f>
        <v/>
      </c>
    </row>
    <row r="598" spans="1:40" ht="14.25">
      <c r="A598" s="11">
        <v>4006</v>
      </c>
      <c r="B598" s="78">
        <v>1</v>
      </c>
      <c r="C598" s="78" t="str">
        <f t="shared" si="575"/>
        <v>{10411,1},{24006,2}</v>
      </c>
      <c r="D598" s="78">
        <v>1000</v>
      </c>
      <c r="E598" s="79">
        <v>15</v>
      </c>
      <c r="F598" s="78" t="str">
        <f t="shared" si="576"/>
        <v>{1,217},{2,107},{3,20},{6,73}</v>
      </c>
      <c r="G598" s="78">
        <f t="shared" si="591"/>
        <v>1</v>
      </c>
      <c r="H598" s="88" t="s">
        <v>440</v>
      </c>
      <c r="I598" s="37">
        <f t="array" ref="I598">INDEX([1]英雄界面!$I$4:$I$41,MATCH(A598,[1]英雄界面!$A$4:$A$41,0))</f>
        <v>5</v>
      </c>
      <c r="J598" s="87">
        <f t="shared" ref="J598:J607" si="595">4</f>
        <v>4</v>
      </c>
      <c r="K598" s="37">
        <v>10411</v>
      </c>
      <c r="L598" s="37">
        <f t="array" ref="L598">INDEX([2]图纸掉落!$H$4:$H$38,MATCH(H598,[2]图纸掉落!$G$4:$G$38,0))</f>
        <v>24006</v>
      </c>
      <c r="M598" s="37">
        <f t="shared" si="594"/>
        <v>1</v>
      </c>
      <c r="N598" s="37">
        <f t="shared" si="534"/>
        <v>2</v>
      </c>
      <c r="O598" s="47">
        <f>INDEX([1]英雄界面!$J$4:$J$41,MATCH(A598,[1]英雄界面!$A$4:$A$41,0))/2</f>
        <v>1</v>
      </c>
      <c r="P598" s="37">
        <f t="shared" si="535"/>
        <v>1.6</v>
      </c>
      <c r="Q598" s="37">
        <f>INT(INDEX([1]等级属性!B$4:B$203,MATCH($AC598,[1]等级属性!$A$4:$A$203,0))*V598/10000)</f>
        <v>67</v>
      </c>
      <c r="R598" s="37">
        <f>INT(INDEX([1]等级属性!C$4:C$203,MATCH($AC598,[1]等级属性!$A$4:$A$203,0))*W598/10000)</f>
        <v>13</v>
      </c>
      <c r="S598" s="37">
        <f>INT(INDEX([1]等级属性!D$4:D$203,MATCH($AC598,[1]等级属性!$A$4:$A$203,0))*X598/10000)</f>
        <v>136</v>
      </c>
      <c r="T598" s="37">
        <f>INT(INDEX([1]等级属性!E$4:E$203,MATCH($AC598,[1]等级属性!$A$4:$A$203,0))*Y598/10000)</f>
        <v>46</v>
      </c>
      <c r="U598" s="37"/>
      <c r="V598" s="37">
        <f t="array" ref="V598">INDEX(单位特点规划!D$2:D$37,MATCH($A598,单位特点规划!$A$2:$A$37,0))</f>
        <v>5200</v>
      </c>
      <c r="W598" s="37">
        <f t="array" ref="W598">INDEX(单位特点规划!E$2:E$37,MATCH($A598,单位特点规划!$A$2:$A$37,0))</f>
        <v>1000</v>
      </c>
      <c r="X598" s="37">
        <f t="array" ref="X598">INDEX(单位特点规划!F$2:F$37,MATCH($A598,单位特点规划!$A$2:$A$37,0))</f>
        <v>3500</v>
      </c>
      <c r="Y598" s="37">
        <f t="array" ref="Y598">INDEX(单位特点规划!G$2:G$37,MATCH($A598,单位特点规划!$A$2:$A$37,0))</f>
        <v>5200</v>
      </c>
      <c r="Z598" s="37"/>
      <c r="AA598" s="37">
        <f>1/1.892</f>
        <v>0.52854122621564503</v>
      </c>
      <c r="AB598" s="37">
        <f>INT(INDEX([3]进阶属性!$C$2:$C$19,MATCH(B598,[3]进阶属性!$A$2:$A$19,0))/2*AH598)</f>
        <v>150</v>
      </c>
      <c r="AC598" s="37">
        <f t="shared" si="536"/>
        <v>10</v>
      </c>
      <c r="AD598" s="37">
        <f>INT((INDEX([3]标准单位!$J$2:$J$201,MATCH($AC598,[3]标准单位!$A$2:$A$201,0))*AE598)/(1-AE598))</f>
        <v>0</v>
      </c>
      <c r="AE598" s="37">
        <f t="shared" si="592"/>
        <v>0</v>
      </c>
      <c r="AF598" s="83">
        <f>AG598/AG$4</f>
        <v>1.1542048348159699</v>
      </c>
      <c r="AG598" s="37">
        <f t="shared" si="584"/>
        <v>166.2</v>
      </c>
      <c r="AH598" s="37">
        <f t="array" ref="AH598">INDEX([4]Sheet1!H$2:H$36,MATCH($H598,[4]Sheet1!$A$2:$A$36,0))</f>
        <v>1</v>
      </c>
      <c r="AI598">
        <f>INDEX([4]Sheet1!T$2:T$36,MATCH($H598,[4]Sheet1!$A$2:$A$36,0))</f>
        <v>0</v>
      </c>
      <c r="AJ598">
        <f>INDEX([4]Sheet1!U$2:U$36,MATCH($H598,[4]Sheet1!$A$2:$A$36,0))</f>
        <v>0.48</v>
      </c>
      <c r="AK598">
        <f>INDEX([4]Sheet1!V$2:V$36,MATCH($H598,[4]Sheet1!$A$2:$A$36,0))</f>
        <v>0</v>
      </c>
      <c r="AL598">
        <f>INDEX([4]Sheet1!W$2:W$36,MATCH($H598,[4]Sheet1!$A$2:$A$36,0))</f>
        <v>208.333333333333</v>
      </c>
      <c r="AM598" s="2">
        <f>INDEX([4]Sheet1!N$2:N$36,MATCH($H598,[4]Sheet1!$A$2:$A$36,0))</f>
        <v>600</v>
      </c>
      <c r="AN598" s="2" t="str">
        <f>INDEX([4]Sheet1!O$2:O$36,MATCH($H598,[4]Sheet1!$A$2:$A$36,0))</f>
        <v/>
      </c>
    </row>
    <row r="599" spans="1:40" ht="14.25">
      <c r="A599" s="11">
        <v>4006</v>
      </c>
      <c r="B599" s="78">
        <v>2</v>
      </c>
      <c r="C599" s="78" t="str">
        <f t="shared" si="575"/>
        <v>{10412,5},{24006,5}</v>
      </c>
      <c r="D599" s="78">
        <v>5000</v>
      </c>
      <c r="E599" s="79">
        <v>17</v>
      </c>
      <c r="F599" s="78" t="str">
        <f t="shared" si="576"/>
        <v>{1,265},{2,130},{3,24},{6,90}</v>
      </c>
      <c r="G599" s="78">
        <f t="shared" si="591"/>
        <v>1</v>
      </c>
      <c r="H599" s="88" t="s">
        <v>440</v>
      </c>
      <c r="I599" s="37">
        <f t="array" ref="I599">INDEX([1]英雄界面!$I$4:$I$41,MATCH(A599,[1]英雄界面!$A$4:$A$41,0))</f>
        <v>5</v>
      </c>
      <c r="J599" s="87">
        <f t="shared" si="595"/>
        <v>4</v>
      </c>
      <c r="K599" s="37">
        <v>10412</v>
      </c>
      <c r="L599" s="37">
        <f t="array" ref="L599">INDEX([2]图纸掉落!$H$4:$H$38,MATCH(H599,[2]图纸掉落!$G$4:$G$38,0))</f>
        <v>24006</v>
      </c>
      <c r="M599" s="37">
        <f t="shared" ref="M599" si="596">M581</f>
        <v>5</v>
      </c>
      <c r="N599" s="37">
        <f t="shared" ref="N599:N633" si="597">N581</f>
        <v>5</v>
      </c>
      <c r="O599" s="47">
        <f>INDEX([1]英雄界面!$J$4:$J$41,MATCH(A599,[1]英雄界面!$A$4:$A$41,0))/2</f>
        <v>1</v>
      </c>
      <c r="P599" s="37">
        <f t="shared" ref="P599:P633" si="598">P581</f>
        <v>1.5</v>
      </c>
      <c r="Q599" s="37">
        <f>INT(INDEX([1]等级属性!B$4:B$203,MATCH($AC599,[1]等级属性!$A$4:$A$203,0))*V599/10000)</f>
        <v>87</v>
      </c>
      <c r="R599" s="37">
        <f>INT(INDEX([1]等级属性!C$4:C$203,MATCH($AC599,[1]等级属性!$A$4:$A$203,0))*W599/10000)</f>
        <v>16</v>
      </c>
      <c r="S599" s="37">
        <f>INT(INDEX([1]等级属性!D$4:D$203,MATCH($AC599,[1]等级属性!$A$4:$A$203,0))*X599/10000)</f>
        <v>177</v>
      </c>
      <c r="T599" s="37">
        <f>INT(INDEX([1]等级属性!E$4:E$203,MATCH($AC599,[1]等级属性!$A$4:$A$203,0))*Y599/10000)</f>
        <v>60</v>
      </c>
      <c r="U599" s="37"/>
      <c r="V599" s="37">
        <f t="array" ref="V599">INDEX(单位特点规划!D$2:D$37,MATCH($A599,单位特点规划!$A$2:$A$37,0))</f>
        <v>5200</v>
      </c>
      <c r="W599" s="37">
        <f t="array" ref="W599">INDEX(单位特点规划!E$2:E$37,MATCH($A599,单位特点规划!$A$2:$A$37,0))</f>
        <v>1000</v>
      </c>
      <c r="X599" s="37">
        <f t="array" ref="X599">INDEX(单位特点规划!F$2:F$37,MATCH($A599,单位特点规划!$A$2:$A$37,0))</f>
        <v>3500</v>
      </c>
      <c r="Y599" s="37">
        <f t="array" ref="Y599">INDEX(单位特点规划!G$2:G$37,MATCH($A599,单位特点规划!$A$2:$A$37,0))</f>
        <v>5200</v>
      </c>
      <c r="Z599" s="37"/>
      <c r="AA599" s="37">
        <f t="shared" ref="AA599" si="599">1/1.892</f>
        <v>0.52854122621564503</v>
      </c>
      <c r="AB599" s="37">
        <f>INT(INDEX([3]进阶属性!$C$2:$C$19,MATCH(B599,[3]进阶属性!$A$2:$A$19,0))/2*AH599)</f>
        <v>195</v>
      </c>
      <c r="AC599" s="37">
        <f t="shared" ref="AC599:AC633" si="600">AC581</f>
        <v>20</v>
      </c>
      <c r="AD599" s="37">
        <f>INT((INDEX([3]标准单位!$J$2:$J$201,MATCH($AC599,[3]标准单位!$A$2:$A$201,0))*AE599)/(1-AE599))</f>
        <v>0</v>
      </c>
      <c r="AE599" s="37">
        <f t="shared" si="592"/>
        <v>0</v>
      </c>
      <c r="AF599" s="83">
        <f>AG599/AG$5</f>
        <v>1.15364073348763</v>
      </c>
      <c r="AG599" s="37">
        <f t="shared" si="584"/>
        <v>216</v>
      </c>
      <c r="AH599" s="37">
        <f t="array" ref="AH599">INDEX([4]Sheet1!H$2:H$36,MATCH($H599,[4]Sheet1!$A$2:$A$36,0))</f>
        <v>1</v>
      </c>
      <c r="AI599">
        <f>INDEX([4]Sheet1!T$2:T$36,MATCH($H599,[4]Sheet1!$A$2:$A$36,0))</f>
        <v>0</v>
      </c>
      <c r="AJ599">
        <f>INDEX([4]Sheet1!U$2:U$36,MATCH($H599,[4]Sheet1!$A$2:$A$36,0))</f>
        <v>0.48</v>
      </c>
      <c r="AK599">
        <f>INDEX([4]Sheet1!V$2:V$36,MATCH($H599,[4]Sheet1!$A$2:$A$36,0))</f>
        <v>0</v>
      </c>
      <c r="AL599">
        <f>INDEX([4]Sheet1!W$2:W$36,MATCH($H599,[4]Sheet1!$A$2:$A$36,0))</f>
        <v>208.333333333333</v>
      </c>
      <c r="AM599" s="2">
        <f>INDEX([4]Sheet1!N$2:N$36,MATCH($H599,[4]Sheet1!$A$2:$A$36,0))</f>
        <v>600</v>
      </c>
      <c r="AN599" s="2" t="str">
        <f>INDEX([4]Sheet1!O$2:O$36,MATCH($H599,[4]Sheet1!$A$2:$A$36,0))</f>
        <v/>
      </c>
    </row>
    <row r="600" spans="1:40" ht="14.25">
      <c r="A600" s="11">
        <v>4006</v>
      </c>
      <c r="B600" s="78">
        <v>3</v>
      </c>
      <c r="C600" s="78" t="str">
        <f t="shared" si="575"/>
        <v>{10413,7},{24006,8}</v>
      </c>
      <c r="D600" s="78">
        <v>10000</v>
      </c>
      <c r="E600" s="79">
        <v>26</v>
      </c>
      <c r="F600" s="78" t="str">
        <f t="shared" si="576"/>
        <v>{1,320},{2,158},{3,29},{6,110}</v>
      </c>
      <c r="G600" s="78">
        <f t="shared" si="591"/>
        <v>1</v>
      </c>
      <c r="H600" s="88" t="s">
        <v>440</v>
      </c>
      <c r="I600" s="37">
        <f t="array" ref="I600">INDEX([1]英雄界面!$I$4:$I$41,MATCH(A600,[1]英雄界面!$A$4:$A$41,0))</f>
        <v>5</v>
      </c>
      <c r="J600" s="87">
        <f t="shared" si="595"/>
        <v>4</v>
      </c>
      <c r="K600" s="37">
        <v>10413</v>
      </c>
      <c r="L600" s="37">
        <f t="array" ref="L600">INDEX([2]图纸掉落!$H$4:$H$38,MATCH(H600,[2]图纸掉落!$G$4:$G$38,0))</f>
        <v>24006</v>
      </c>
      <c r="M600" s="37">
        <f t="shared" ref="M600:M619" si="601">M582</f>
        <v>7</v>
      </c>
      <c r="N600" s="37">
        <f t="shared" si="597"/>
        <v>8</v>
      </c>
      <c r="O600" s="47">
        <f>INDEX([1]英雄界面!$J$4:$J$41,MATCH(A600,[1]英雄界面!$A$4:$A$41,0))/2</f>
        <v>1</v>
      </c>
      <c r="P600" s="37">
        <f t="shared" si="598"/>
        <v>1.4</v>
      </c>
      <c r="Q600" s="37">
        <f>INT(INDEX([1]等级属性!B$4:B$203,MATCH($AC600,[1]等级属性!$A$4:$A$203,0))*V600/10000)</f>
        <v>113</v>
      </c>
      <c r="R600" s="37">
        <f>INT(INDEX([1]等级属性!C$4:C$203,MATCH($AC600,[1]等级属性!$A$4:$A$203,0))*W600/10000)</f>
        <v>21</v>
      </c>
      <c r="S600" s="37">
        <f>INT(INDEX([1]等级属性!D$4:D$203,MATCH($AC600,[1]等级属性!$A$4:$A$203,0))*X600/10000)</f>
        <v>229</v>
      </c>
      <c r="T600" s="37">
        <f>INT(INDEX([1]等级属性!E$4:E$203,MATCH($AC600,[1]等级属性!$A$4:$A$203,0))*Y600/10000)</f>
        <v>79</v>
      </c>
      <c r="U600" s="37"/>
      <c r="V600" s="37">
        <f t="array" ref="V600">INDEX(单位特点规划!D$2:D$37,MATCH($A600,单位特点规划!$A$2:$A$37,0))</f>
        <v>5200</v>
      </c>
      <c r="W600" s="37">
        <f t="array" ref="W600">INDEX(单位特点规划!E$2:E$37,MATCH($A600,单位特点规划!$A$2:$A$37,0))</f>
        <v>1000</v>
      </c>
      <c r="X600" s="37">
        <f t="array" ref="X600">INDEX(单位特点规划!F$2:F$37,MATCH($A600,单位特点规划!$A$2:$A$37,0))</f>
        <v>3500</v>
      </c>
      <c r="Y600" s="37">
        <f t="array" ref="Y600">INDEX(单位特点规划!G$2:G$37,MATCH($A600,单位特点规划!$A$2:$A$37,0))</f>
        <v>5200</v>
      </c>
      <c r="Z600" s="37"/>
      <c r="AA600" s="37">
        <f t="shared" ref="AA600" si="602">1/1.892</f>
        <v>0.52854122621564503</v>
      </c>
      <c r="AB600" s="37">
        <f>INT(INDEX([3]进阶属性!$C$2:$C$19,MATCH(B600,[3]进阶属性!$A$2:$A$19,0))/2*AH600)</f>
        <v>253</v>
      </c>
      <c r="AC600" s="37">
        <f t="shared" si="600"/>
        <v>30</v>
      </c>
      <c r="AD600" s="37">
        <f>INT((INDEX([3]标准单位!$J$2:$J$201,MATCH($AC600,[3]标准单位!$A$2:$A$201,0))*AE600)/(1-AE600))</f>
        <v>0</v>
      </c>
      <c r="AE600" s="37">
        <f t="shared" si="592"/>
        <v>0</v>
      </c>
      <c r="AF600" s="83">
        <f>AG600/AG$6</f>
        <v>1.15348308885451</v>
      </c>
      <c r="AG600" s="37">
        <f t="shared" si="584"/>
        <v>280.46666666666698</v>
      </c>
      <c r="AH600" s="37">
        <f t="array" ref="AH600">INDEX([4]Sheet1!H$2:H$36,MATCH($H600,[4]Sheet1!$A$2:$A$36,0))</f>
        <v>1</v>
      </c>
      <c r="AI600">
        <f>INDEX([4]Sheet1!T$2:T$36,MATCH($H600,[4]Sheet1!$A$2:$A$36,0))</f>
        <v>0</v>
      </c>
      <c r="AJ600">
        <f>INDEX([4]Sheet1!U$2:U$36,MATCH($H600,[4]Sheet1!$A$2:$A$36,0))</f>
        <v>0.48</v>
      </c>
      <c r="AK600">
        <f>INDEX([4]Sheet1!V$2:V$36,MATCH($H600,[4]Sheet1!$A$2:$A$36,0))</f>
        <v>0</v>
      </c>
      <c r="AL600">
        <f>INDEX([4]Sheet1!W$2:W$36,MATCH($H600,[4]Sheet1!$A$2:$A$36,0))</f>
        <v>208.333333333333</v>
      </c>
      <c r="AM600" s="2">
        <f>INDEX([4]Sheet1!N$2:N$36,MATCH($H600,[4]Sheet1!$A$2:$A$36,0))</f>
        <v>600</v>
      </c>
      <c r="AN600" s="2" t="str">
        <f>INDEX([4]Sheet1!O$2:O$36,MATCH($H600,[4]Sheet1!$A$2:$A$36,0))</f>
        <v/>
      </c>
    </row>
    <row r="601" spans="1:40" ht="14.25">
      <c r="A601" s="11">
        <v>4006</v>
      </c>
      <c r="B601" s="78">
        <v>4</v>
      </c>
      <c r="C601" s="78" t="str">
        <f t="shared" si="575"/>
        <v>{10414,10},{24006,12}</v>
      </c>
      <c r="D601" s="78">
        <v>80000</v>
      </c>
      <c r="E601" s="79">
        <v>27</v>
      </c>
      <c r="F601" s="78" t="str">
        <f t="shared" si="576"/>
        <v>{1,341},{2,169},{3,32},{6,115}</v>
      </c>
      <c r="G601" s="78">
        <f t="shared" si="591"/>
        <v>1</v>
      </c>
      <c r="H601" s="88" t="s">
        <v>440</v>
      </c>
      <c r="I601" s="37">
        <f t="array" ref="I601">INDEX([1]英雄界面!$I$4:$I$41,MATCH(A601,[1]英雄界面!$A$4:$A$41,0))</f>
        <v>5</v>
      </c>
      <c r="J601" s="87">
        <f t="shared" si="595"/>
        <v>4</v>
      </c>
      <c r="K601" s="37">
        <v>10414</v>
      </c>
      <c r="L601" s="37">
        <f t="array" ref="L601">INDEX([2]图纸掉落!$H$4:$H$38,MATCH(H601,[2]图纸掉落!$G$4:$G$38,0))</f>
        <v>24006</v>
      </c>
      <c r="M601" s="37">
        <f t="shared" si="601"/>
        <v>10</v>
      </c>
      <c r="N601" s="37">
        <f t="shared" si="597"/>
        <v>12</v>
      </c>
      <c r="O601" s="47">
        <f>INDEX([1]英雄界面!$J$4:$J$41,MATCH(A601,[1]英雄界面!$A$4:$A$41,0))/2</f>
        <v>1</v>
      </c>
      <c r="P601" s="37">
        <f t="shared" si="598"/>
        <v>1.3</v>
      </c>
      <c r="Q601" s="37">
        <f>INT(INDEX([1]等级属性!B$4:B$203,MATCH($AC601,[1]等级属性!$A$4:$A$203,0))*V601/10000)</f>
        <v>130</v>
      </c>
      <c r="R601" s="37">
        <f>INT(INDEX([1]等级属性!C$4:C$203,MATCH($AC601,[1]等级属性!$A$4:$A$203,0))*W601/10000)</f>
        <v>25</v>
      </c>
      <c r="S601" s="37">
        <f>INT(INDEX([1]等级属性!D$4:D$203,MATCH($AC601,[1]等级属性!$A$4:$A$203,0))*X601/10000)</f>
        <v>263</v>
      </c>
      <c r="T601" s="37">
        <f>INT(INDEX([1]等级属性!E$4:E$203,MATCH($AC601,[1]等级属性!$A$4:$A$203,0))*Y601/10000)</f>
        <v>89</v>
      </c>
      <c r="U601" s="37"/>
      <c r="V601" s="37">
        <f t="array" ref="V601">INDEX(单位特点规划!D$2:D$37,MATCH($A601,单位特点规划!$A$2:$A$37,0))</f>
        <v>5200</v>
      </c>
      <c r="W601" s="37">
        <f t="array" ref="W601">INDEX(单位特点规划!E$2:E$37,MATCH($A601,单位特点规划!$A$2:$A$37,0))</f>
        <v>1000</v>
      </c>
      <c r="X601" s="37">
        <f t="array" ref="X601">INDEX(单位特点规划!F$2:F$37,MATCH($A601,单位特点规划!$A$2:$A$37,0))</f>
        <v>3500</v>
      </c>
      <c r="Y601" s="37">
        <f t="array" ref="Y601">INDEX(单位特点规划!G$2:G$37,MATCH($A601,单位特点规划!$A$2:$A$37,0))</f>
        <v>5200</v>
      </c>
      <c r="Z601" s="37"/>
      <c r="AA601" s="37">
        <f t="shared" ref="AA601" si="603">1/1.892</f>
        <v>0.52854122621564503</v>
      </c>
      <c r="AB601" s="37">
        <f>INT(INDEX([3]进阶属性!$C$2:$C$19,MATCH(B601,[3]进阶属性!$A$2:$A$19,0))/2*AH601)</f>
        <v>328</v>
      </c>
      <c r="AC601" s="37">
        <f t="shared" si="600"/>
        <v>35</v>
      </c>
      <c r="AD601" s="37">
        <f>INT((INDEX([3]标准单位!$J$2:$J$201,MATCH($AC601,[3]标准单位!$A$2:$A$201,0))*AE601)/(1-AE601))</f>
        <v>0</v>
      </c>
      <c r="AE601" s="37">
        <f t="shared" si="592"/>
        <v>0</v>
      </c>
      <c r="AF601" s="83">
        <f>AG601/AG$7</f>
        <v>1.15740487270736</v>
      </c>
      <c r="AG601" s="37">
        <f t="shared" si="584"/>
        <v>322.13333333333298</v>
      </c>
      <c r="AH601" s="37">
        <f t="array" ref="AH601">INDEX([4]Sheet1!H$2:H$36,MATCH($H601,[4]Sheet1!$A$2:$A$36,0))</f>
        <v>1</v>
      </c>
      <c r="AI601">
        <f>INDEX([4]Sheet1!T$2:T$36,MATCH($H601,[4]Sheet1!$A$2:$A$36,0))</f>
        <v>0</v>
      </c>
      <c r="AJ601">
        <f>INDEX([4]Sheet1!U$2:U$36,MATCH($H601,[4]Sheet1!$A$2:$A$36,0))</f>
        <v>0.48</v>
      </c>
      <c r="AK601">
        <f>INDEX([4]Sheet1!V$2:V$36,MATCH($H601,[4]Sheet1!$A$2:$A$36,0))</f>
        <v>0</v>
      </c>
      <c r="AL601">
        <f>INDEX([4]Sheet1!W$2:W$36,MATCH($H601,[4]Sheet1!$A$2:$A$36,0))</f>
        <v>208.333333333333</v>
      </c>
      <c r="AM601" s="2">
        <f>INDEX([4]Sheet1!N$2:N$36,MATCH($H601,[4]Sheet1!$A$2:$A$36,0))</f>
        <v>600</v>
      </c>
      <c r="AN601" s="2" t="str">
        <f>INDEX([4]Sheet1!O$2:O$36,MATCH($H601,[4]Sheet1!$A$2:$A$36,0))</f>
        <v/>
      </c>
    </row>
    <row r="602" spans="1:40" ht="14.25">
      <c r="A602" s="11">
        <v>4006</v>
      </c>
      <c r="B602" s="78">
        <v>5</v>
      </c>
      <c r="C602" s="78" t="str">
        <f t="shared" si="575"/>
        <v>{10415,15},{24006,15}</v>
      </c>
      <c r="D602" s="78">
        <v>150000</v>
      </c>
      <c r="E602" s="79">
        <v>38</v>
      </c>
      <c r="F602" s="78" t="str">
        <f t="shared" si="576"/>
        <v>{1,357},{2,176},{3,33},{6,121}</v>
      </c>
      <c r="G602" s="78">
        <f t="shared" si="591"/>
        <v>1</v>
      </c>
      <c r="H602" s="88" t="s">
        <v>440</v>
      </c>
      <c r="I602" s="37">
        <f t="array" ref="I602">INDEX([1]英雄界面!$I$4:$I$41,MATCH(A602,[1]英雄界面!$A$4:$A$41,0))</f>
        <v>5</v>
      </c>
      <c r="J602" s="87">
        <f t="shared" si="595"/>
        <v>4</v>
      </c>
      <c r="K602" s="37">
        <v>10415</v>
      </c>
      <c r="L602" s="37">
        <f t="array" ref="L602">INDEX([2]图纸掉落!$H$4:$H$38,MATCH(H602,[2]图纸掉落!$G$4:$G$38,0))</f>
        <v>24006</v>
      </c>
      <c r="M602" s="37">
        <f t="shared" si="601"/>
        <v>15</v>
      </c>
      <c r="N602" s="37">
        <f t="shared" si="597"/>
        <v>15</v>
      </c>
      <c r="O602" s="47">
        <f>INDEX([1]英雄界面!$J$4:$J$41,MATCH(A602,[1]英雄界面!$A$4:$A$41,0))/2</f>
        <v>1</v>
      </c>
      <c r="P602" s="37">
        <f t="shared" si="598"/>
        <v>1.2</v>
      </c>
      <c r="Q602" s="37">
        <f>INT(INDEX([1]等级属性!B$4:B$203,MATCH($AC602,[1]等级属性!$A$4:$A$203,0))*V602/10000)</f>
        <v>147</v>
      </c>
      <c r="R602" s="37">
        <f>INT(INDEX([1]等级属性!C$4:C$203,MATCH($AC602,[1]等级属性!$A$4:$A$203,0))*W602/10000)</f>
        <v>28</v>
      </c>
      <c r="S602" s="37">
        <f>INT(INDEX([1]等级属性!D$4:D$203,MATCH($AC602,[1]等级属性!$A$4:$A$203,0))*X602/10000)</f>
        <v>298</v>
      </c>
      <c r="T602" s="37">
        <f>INT(INDEX([1]等级属性!E$4:E$203,MATCH($AC602,[1]等级属性!$A$4:$A$203,0))*Y602/10000)</f>
        <v>101</v>
      </c>
      <c r="U602" s="37"/>
      <c r="V602" s="37">
        <f t="array" ref="V602">INDEX(单位特点规划!D$2:D$37,MATCH($A602,单位特点规划!$A$2:$A$37,0))</f>
        <v>5200</v>
      </c>
      <c r="W602" s="37">
        <f t="array" ref="W602">INDEX(单位特点规划!E$2:E$37,MATCH($A602,单位特点规划!$A$2:$A$37,0))</f>
        <v>1000</v>
      </c>
      <c r="X602" s="37">
        <f t="array" ref="X602">INDEX(单位特点规划!F$2:F$37,MATCH($A602,单位特点规划!$A$2:$A$37,0))</f>
        <v>3500</v>
      </c>
      <c r="Y602" s="37">
        <f t="array" ref="Y602">INDEX(单位特点规划!G$2:G$37,MATCH($A602,单位特点规划!$A$2:$A$37,0))</f>
        <v>5200</v>
      </c>
      <c r="Z602" s="37"/>
      <c r="AA602" s="37">
        <f t="shared" ref="AA602" si="604">1/1.892</f>
        <v>0.52854122621564503</v>
      </c>
      <c r="AB602" s="37">
        <f>INT(INDEX([3]进阶属性!$C$2:$C$19,MATCH(B602,[3]进阶属性!$A$2:$A$19,0))/2*AH602)</f>
        <v>426</v>
      </c>
      <c r="AC602" s="37">
        <f t="shared" si="600"/>
        <v>40</v>
      </c>
      <c r="AD602" s="37">
        <f>INT((INDEX([3]标准单位!$J$2:$J$201,MATCH($AC602,[3]标准单位!$A$2:$A$201,0))*AE602)/(1-AE602))</f>
        <v>0</v>
      </c>
      <c r="AE602" s="37">
        <f t="shared" si="592"/>
        <v>0</v>
      </c>
      <c r="AF602" s="83">
        <f>AG602/AG$8</f>
        <v>1.15759866928777</v>
      </c>
      <c r="AG602" s="37">
        <f t="shared" si="584"/>
        <v>364.53333333333302</v>
      </c>
      <c r="AH602" s="37">
        <f t="array" ref="AH602">INDEX([4]Sheet1!H$2:H$36,MATCH($H602,[4]Sheet1!$A$2:$A$36,0))</f>
        <v>1</v>
      </c>
      <c r="AI602">
        <f>INDEX([4]Sheet1!T$2:T$36,MATCH($H602,[4]Sheet1!$A$2:$A$36,0))</f>
        <v>0</v>
      </c>
      <c r="AJ602">
        <f>INDEX([4]Sheet1!U$2:U$36,MATCH($H602,[4]Sheet1!$A$2:$A$36,0))</f>
        <v>0.48</v>
      </c>
      <c r="AK602">
        <f>INDEX([4]Sheet1!V$2:V$36,MATCH($H602,[4]Sheet1!$A$2:$A$36,0))</f>
        <v>0</v>
      </c>
      <c r="AL602">
        <f>INDEX([4]Sheet1!W$2:W$36,MATCH($H602,[4]Sheet1!$A$2:$A$36,0))</f>
        <v>208.333333333333</v>
      </c>
      <c r="AM602" s="2">
        <f>INDEX([4]Sheet1!N$2:N$36,MATCH($H602,[4]Sheet1!$A$2:$A$36,0))</f>
        <v>600</v>
      </c>
      <c r="AN602" s="2" t="str">
        <f>INDEX([4]Sheet1!O$2:O$36,MATCH($H602,[4]Sheet1!$A$2:$A$36,0))</f>
        <v/>
      </c>
    </row>
    <row r="603" spans="1:40" ht="14.25">
      <c r="A603" s="11">
        <v>4006</v>
      </c>
      <c r="B603" s="78">
        <v>6</v>
      </c>
      <c r="C603" s="78" t="str">
        <f t="shared" si="575"/>
        <v>{10416,20},{24006,16}</v>
      </c>
      <c r="D603" s="78">
        <v>250000</v>
      </c>
      <c r="E603" s="79">
        <v>43</v>
      </c>
      <c r="F603" s="78" t="str">
        <f t="shared" si="576"/>
        <v>{1,376},{2,185},{3,35},{6,128}</v>
      </c>
      <c r="G603" s="78">
        <f t="shared" si="591"/>
        <v>1</v>
      </c>
      <c r="H603" s="88" t="s">
        <v>440</v>
      </c>
      <c r="I603" s="37">
        <f t="array" ref="I603">INDEX([1]英雄界面!$I$4:$I$41,MATCH(A603,[1]英雄界面!$A$4:$A$41,0))</f>
        <v>5</v>
      </c>
      <c r="J603" s="87">
        <f t="shared" si="595"/>
        <v>4</v>
      </c>
      <c r="K603" s="37">
        <v>10416</v>
      </c>
      <c r="L603" s="37">
        <f t="array" ref="L603">INDEX([2]图纸掉落!$H$4:$H$38,MATCH(H603,[2]图纸掉落!$G$4:$G$38,0))</f>
        <v>24006</v>
      </c>
      <c r="M603" s="37">
        <f t="shared" si="601"/>
        <v>20</v>
      </c>
      <c r="N603" s="37">
        <f t="shared" si="597"/>
        <v>16</v>
      </c>
      <c r="O603" s="47">
        <f>INDEX([1]英雄界面!$J$4:$J$41,MATCH(A603,[1]英雄界面!$A$4:$A$41,0))/2</f>
        <v>1</v>
      </c>
      <c r="P603" s="37">
        <f t="shared" si="598"/>
        <v>1.1000000000000001</v>
      </c>
      <c r="Q603" s="37">
        <f>INT(INDEX([1]等级属性!B$4:B$203,MATCH($AC603,[1]等级属性!$A$4:$A$203,0))*V603/10000)</f>
        <v>169</v>
      </c>
      <c r="R603" s="37">
        <f>INT(INDEX([1]等级属性!C$4:C$203,MATCH($AC603,[1]等级属性!$A$4:$A$203,0))*W603/10000)</f>
        <v>32</v>
      </c>
      <c r="S603" s="37">
        <f>INT(INDEX([1]等级属性!D$4:D$203,MATCH($AC603,[1]等级属性!$A$4:$A$203,0))*X603/10000)</f>
        <v>342</v>
      </c>
      <c r="T603" s="37">
        <f>INT(INDEX([1]等级属性!E$4:E$203,MATCH($AC603,[1]等级属性!$A$4:$A$203,0))*Y603/10000)</f>
        <v>117</v>
      </c>
      <c r="U603" s="37"/>
      <c r="V603" s="37">
        <f t="array" ref="V603">INDEX(单位特点规划!D$2:D$37,MATCH($A603,单位特点规划!$A$2:$A$37,0))</f>
        <v>5200</v>
      </c>
      <c r="W603" s="37">
        <f t="array" ref="W603">INDEX(单位特点规划!E$2:E$37,MATCH($A603,单位特点规划!$A$2:$A$37,0))</f>
        <v>1000</v>
      </c>
      <c r="X603" s="37">
        <f t="array" ref="X603">INDEX(单位特点规划!F$2:F$37,MATCH($A603,单位特点规划!$A$2:$A$37,0))</f>
        <v>3500</v>
      </c>
      <c r="Y603" s="37">
        <f t="array" ref="Y603">INDEX(单位特点规划!G$2:G$37,MATCH($A603,单位特点规划!$A$2:$A$37,0))</f>
        <v>5200</v>
      </c>
      <c r="Z603" s="37"/>
      <c r="AA603" s="37">
        <f t="shared" ref="AA603:AA608" si="605">1/1.892</f>
        <v>0.52854122621564503</v>
      </c>
      <c r="AB603" s="37">
        <f>INT(INDEX([3]进阶属性!$C$2:$C$19,MATCH(B603,[3]进阶属性!$A$2:$A$19,0))/2*AH603)</f>
        <v>553</v>
      </c>
      <c r="AC603" s="37">
        <f t="shared" si="600"/>
        <v>45</v>
      </c>
      <c r="AD603" s="37">
        <f>INT((INDEX([3]标准单位!$J$2:$J$201,MATCH($AC603,[3]标准单位!$A$2:$A$201,0))*AE603)/(1-AE603))</f>
        <v>0</v>
      </c>
      <c r="AE603" s="37">
        <f t="shared" si="592"/>
        <v>0</v>
      </c>
      <c r="AF603" s="83">
        <f>AG603/AG$9</f>
        <v>1.1581607138157</v>
      </c>
      <c r="AG603" s="37">
        <f t="shared" si="584"/>
        <v>419.066666666667</v>
      </c>
      <c r="AH603" s="37">
        <f t="array" ref="AH603">INDEX([4]Sheet1!H$2:H$36,MATCH($H603,[4]Sheet1!$A$2:$A$36,0))</f>
        <v>1</v>
      </c>
      <c r="AI603">
        <f>INDEX([4]Sheet1!T$2:T$36,MATCH($H603,[4]Sheet1!$A$2:$A$36,0))</f>
        <v>0</v>
      </c>
      <c r="AJ603">
        <f>INDEX([4]Sheet1!U$2:U$36,MATCH($H603,[4]Sheet1!$A$2:$A$36,0))</f>
        <v>0.48</v>
      </c>
      <c r="AK603">
        <f>INDEX([4]Sheet1!V$2:V$36,MATCH($H603,[4]Sheet1!$A$2:$A$36,0))</f>
        <v>0</v>
      </c>
      <c r="AL603">
        <f>INDEX([4]Sheet1!W$2:W$36,MATCH($H603,[4]Sheet1!$A$2:$A$36,0))</f>
        <v>208.333333333333</v>
      </c>
      <c r="AM603" s="2">
        <f>INDEX([4]Sheet1!N$2:N$36,MATCH($H603,[4]Sheet1!$A$2:$A$36,0))</f>
        <v>600</v>
      </c>
      <c r="AN603" s="2" t="str">
        <f>INDEX([4]Sheet1!O$2:O$36,MATCH($H603,[4]Sheet1!$A$2:$A$36,0))</f>
        <v/>
      </c>
    </row>
    <row r="604" spans="1:40" ht="14.25">
      <c r="A604" s="11">
        <v>4006</v>
      </c>
      <c r="B604" s="78">
        <v>7</v>
      </c>
      <c r="C604" s="78" t="str">
        <f t="shared" si="575"/>
        <v>{10417,22},{24006,26}</v>
      </c>
      <c r="D604" s="78">
        <v>300000</v>
      </c>
      <c r="E604" s="79">
        <v>48</v>
      </c>
      <c r="F604" s="78" t="str">
        <f t="shared" si="576"/>
        <v>{1,387},{2,191},{3,36},{6,133}</v>
      </c>
      <c r="G604" s="78">
        <f t="shared" si="591"/>
        <v>1</v>
      </c>
      <c r="H604" s="88" t="s">
        <v>440</v>
      </c>
      <c r="I604" s="37">
        <f t="array" ref="I604">INDEX([1]英雄界面!$I$4:$I$41,MATCH(A604,[1]英雄界面!$A$4:$A$41,0))</f>
        <v>5</v>
      </c>
      <c r="J604" s="87">
        <f t="shared" si="595"/>
        <v>4</v>
      </c>
      <c r="K604" s="37">
        <v>10417</v>
      </c>
      <c r="L604" s="37">
        <f t="array" ref="L604">INDEX([2]图纸掉落!$H$4:$H$38,MATCH(H604,[2]图纸掉落!$G$4:$G$38,0))</f>
        <v>24006</v>
      </c>
      <c r="M604" s="37">
        <f t="shared" si="601"/>
        <v>22</v>
      </c>
      <c r="N604" s="37">
        <f t="shared" si="597"/>
        <v>26</v>
      </c>
      <c r="O604" s="47">
        <f>INDEX([1]英雄界面!$J$4:$J$41,MATCH(A604,[1]英雄界面!$A$4:$A$41,0))/2</f>
        <v>1</v>
      </c>
      <c r="P604" s="37">
        <f t="shared" si="598"/>
        <v>1</v>
      </c>
      <c r="Q604" s="37">
        <f>INT(INDEX([1]等级属性!B$4:B$203,MATCH($AC604,[1]等级属性!$A$4:$A$203,0))*V604/10000)</f>
        <v>191</v>
      </c>
      <c r="R604" s="37">
        <f>INT(INDEX([1]等级属性!C$4:C$203,MATCH($AC604,[1]等级属性!$A$4:$A$203,0))*W604/10000)</f>
        <v>36</v>
      </c>
      <c r="S604" s="37">
        <f>INT(INDEX([1]等级属性!D$4:D$203,MATCH($AC604,[1]等级属性!$A$4:$A$203,0))*X604/10000)</f>
        <v>387</v>
      </c>
      <c r="T604" s="37">
        <f>INT(INDEX([1]等级属性!E$4:E$203,MATCH($AC604,[1]等级属性!$A$4:$A$203,0))*Y604/10000)</f>
        <v>133</v>
      </c>
      <c r="U604" s="37"/>
      <c r="V604" s="37">
        <f t="array" ref="V604">INDEX(单位特点规划!D$2:D$37,MATCH($A604,单位特点规划!$A$2:$A$37,0))</f>
        <v>5200</v>
      </c>
      <c r="W604" s="37">
        <f t="array" ref="W604">INDEX(单位特点规划!E$2:E$37,MATCH($A604,单位特点规划!$A$2:$A$37,0))</f>
        <v>1000</v>
      </c>
      <c r="X604" s="37">
        <f t="array" ref="X604">INDEX(单位特点规划!F$2:F$37,MATCH($A604,单位特点规划!$A$2:$A$37,0))</f>
        <v>3500</v>
      </c>
      <c r="Y604" s="37">
        <f t="array" ref="Y604">INDEX(单位特点规划!G$2:G$37,MATCH($A604,单位特点规划!$A$2:$A$37,0))</f>
        <v>5200</v>
      </c>
      <c r="Z604" s="37"/>
      <c r="AA604" s="37">
        <f t="shared" si="605"/>
        <v>0.52854122621564503</v>
      </c>
      <c r="AB604" s="37">
        <f>INT(INDEX([3]进阶属性!$C$2:$C$19,MATCH(B604,[3]进阶属性!$A$2:$A$19,0))/2*AH604)</f>
        <v>718</v>
      </c>
      <c r="AC604" s="37">
        <f t="shared" si="600"/>
        <v>50</v>
      </c>
      <c r="AD604" s="37">
        <f>INT((INDEX([3]标准单位!$J$2:$J$201,MATCH($AC604,[3]标准单位!$A$2:$A$201,0))*AE604)/(1-AE604))</f>
        <v>0</v>
      </c>
      <c r="AE604" s="37">
        <f t="shared" si="592"/>
        <v>0</v>
      </c>
      <c r="AF604" s="83">
        <f>AG604/AG$10</f>
        <v>1.1569024038685101</v>
      </c>
      <c r="AG604" s="37">
        <f t="shared" si="584"/>
        <v>473.933333333333</v>
      </c>
      <c r="AH604" s="37">
        <f t="array" ref="AH604">INDEX([4]Sheet1!H$2:H$36,MATCH($H604,[4]Sheet1!$A$2:$A$36,0))</f>
        <v>1</v>
      </c>
      <c r="AI604">
        <f>INDEX([4]Sheet1!T$2:T$36,MATCH($H604,[4]Sheet1!$A$2:$A$36,0))</f>
        <v>0</v>
      </c>
      <c r="AJ604">
        <f>INDEX([4]Sheet1!U$2:U$36,MATCH($H604,[4]Sheet1!$A$2:$A$36,0))</f>
        <v>0.48</v>
      </c>
      <c r="AK604">
        <f>INDEX([4]Sheet1!V$2:V$36,MATCH($H604,[4]Sheet1!$A$2:$A$36,0))</f>
        <v>0</v>
      </c>
      <c r="AL604">
        <f>INDEX([4]Sheet1!W$2:W$36,MATCH($H604,[4]Sheet1!$A$2:$A$36,0))</f>
        <v>208.333333333333</v>
      </c>
      <c r="AM604" s="2">
        <f>INDEX([4]Sheet1!N$2:N$36,MATCH($H604,[4]Sheet1!$A$2:$A$36,0))</f>
        <v>600</v>
      </c>
      <c r="AN604" s="2" t="str">
        <f>INDEX([4]Sheet1!O$2:O$36,MATCH($H604,[4]Sheet1!$A$2:$A$36,0))</f>
        <v/>
      </c>
    </row>
    <row r="605" spans="1:40" ht="14.25">
      <c r="A605" s="11">
        <v>4006</v>
      </c>
      <c r="B605" s="78">
        <v>8</v>
      </c>
      <c r="C605" s="78" t="str">
        <f t="shared" si="575"/>
        <v>{10418,25},{24006,29}</v>
      </c>
      <c r="D605" s="78">
        <v>350000</v>
      </c>
      <c r="E605" s="79">
        <v>53</v>
      </c>
      <c r="F605" s="78" t="str">
        <f t="shared" si="576"/>
        <v>{1,445},{2,220},{3,42},{6,152}</v>
      </c>
      <c r="G605" s="78">
        <f t="shared" ref="G605:G614" si="606">1</f>
        <v>1</v>
      </c>
      <c r="H605" s="88" t="s">
        <v>440</v>
      </c>
      <c r="I605" s="37">
        <f t="array" ref="I605">INDEX([1]英雄界面!$I$4:$I$41,MATCH(A605,[1]英雄界面!$A$4:$A$41,0))</f>
        <v>5</v>
      </c>
      <c r="J605" s="87">
        <f t="shared" si="595"/>
        <v>4</v>
      </c>
      <c r="K605" s="37">
        <v>10418</v>
      </c>
      <c r="L605" s="37">
        <f t="array" ref="L605">INDEX([2]图纸掉落!$H$4:$H$38,MATCH(H605,[2]图纸掉落!$G$4:$G$38,0))</f>
        <v>24006</v>
      </c>
      <c r="M605" s="37">
        <f t="shared" si="601"/>
        <v>25</v>
      </c>
      <c r="N605" s="37">
        <f t="shared" si="597"/>
        <v>29</v>
      </c>
      <c r="O605" s="47">
        <f>INDEX([1]英雄界面!$J$4:$J$41,MATCH(A605,[1]英雄界面!$A$4:$A$41,0))/2</f>
        <v>1</v>
      </c>
      <c r="P605" s="37">
        <f t="shared" si="598"/>
        <v>1</v>
      </c>
      <c r="Q605" s="37">
        <f>INT(INDEX([1]等级属性!B$4:B$203,MATCH($AC605,[1]等级属性!$A$4:$A$203,0))*V605/10000)</f>
        <v>220</v>
      </c>
      <c r="R605" s="37">
        <f>INT(INDEX([1]等级属性!C$4:C$203,MATCH($AC605,[1]等级属性!$A$4:$A$203,0))*W605/10000)</f>
        <v>42</v>
      </c>
      <c r="S605" s="37">
        <f>INT(INDEX([1]等级属性!D$4:D$203,MATCH($AC605,[1]等级属性!$A$4:$A$203,0))*X605/10000)</f>
        <v>445</v>
      </c>
      <c r="T605" s="37">
        <f>INT(INDEX([1]等级属性!E$4:E$203,MATCH($AC605,[1]等级属性!$A$4:$A$203,0))*Y605/10000)</f>
        <v>152</v>
      </c>
      <c r="U605" s="37"/>
      <c r="V605" s="37">
        <f t="array" ref="V605">INDEX(单位特点规划!D$2:D$37,MATCH($A605,单位特点规划!$A$2:$A$37,0))</f>
        <v>5200</v>
      </c>
      <c r="W605" s="37">
        <f t="array" ref="W605">INDEX(单位特点规划!E$2:E$37,MATCH($A605,单位特点规划!$A$2:$A$37,0))</f>
        <v>1000</v>
      </c>
      <c r="X605" s="37">
        <f t="array" ref="X605">INDEX(单位特点规划!F$2:F$37,MATCH($A605,单位特点规划!$A$2:$A$37,0))</f>
        <v>3500</v>
      </c>
      <c r="Y605" s="37">
        <f t="array" ref="Y605">INDEX(单位特点规划!G$2:G$37,MATCH($A605,单位特点规划!$A$2:$A$37,0))</f>
        <v>5200</v>
      </c>
      <c r="Z605" s="37"/>
      <c r="AA605" s="37">
        <f t="shared" si="605"/>
        <v>0.52854122621564503</v>
      </c>
      <c r="AB605" s="37">
        <f>INT(INDEX([3]进阶属性!$C$2:$C$19,MATCH(B605,[3]进阶属性!$A$2:$A$19,0))/2*AH605)</f>
        <v>933</v>
      </c>
      <c r="AC605" s="37">
        <f t="shared" si="600"/>
        <v>55</v>
      </c>
      <c r="AD605" s="37">
        <f>INT((INDEX([3]标准单位!$J$2:$J$201,MATCH($AC605,[3]标准单位!$A$2:$A$201,0))*AE605)/(1-AE605))</f>
        <v>0</v>
      </c>
      <c r="AE605" s="37">
        <f t="shared" ref="AE605:AE614" si="607">0</f>
        <v>0</v>
      </c>
      <c r="AF605" s="83">
        <f>AG605/AG$11</f>
        <v>1.1586412009873299</v>
      </c>
      <c r="AG605" s="37">
        <f t="shared" si="584"/>
        <v>545.4</v>
      </c>
      <c r="AH605" s="37">
        <f t="array" ref="AH605">INDEX([4]Sheet1!H$2:H$36,MATCH($H605,[4]Sheet1!$A$2:$A$36,0))</f>
        <v>1</v>
      </c>
      <c r="AI605">
        <f>INDEX([4]Sheet1!T$2:T$36,MATCH($H605,[4]Sheet1!$A$2:$A$36,0))</f>
        <v>0</v>
      </c>
      <c r="AJ605">
        <f>INDEX([4]Sheet1!U$2:U$36,MATCH($H605,[4]Sheet1!$A$2:$A$36,0))</f>
        <v>0.48</v>
      </c>
      <c r="AK605">
        <f>INDEX([4]Sheet1!V$2:V$36,MATCH($H605,[4]Sheet1!$A$2:$A$36,0))</f>
        <v>0</v>
      </c>
      <c r="AL605">
        <f>INDEX([4]Sheet1!W$2:W$36,MATCH($H605,[4]Sheet1!$A$2:$A$36,0))</f>
        <v>208.333333333333</v>
      </c>
      <c r="AM605" s="2">
        <f>INDEX([4]Sheet1!N$2:N$36,MATCH($H605,[4]Sheet1!$A$2:$A$36,0))</f>
        <v>600</v>
      </c>
      <c r="AN605" s="2" t="str">
        <f>INDEX([4]Sheet1!O$2:O$36,MATCH($H605,[4]Sheet1!$A$2:$A$36,0))</f>
        <v/>
      </c>
    </row>
    <row r="606" spans="1:40" ht="14.25">
      <c r="A606" s="11">
        <v>4006</v>
      </c>
      <c r="B606" s="78">
        <v>9</v>
      </c>
      <c r="C606" s="78" t="str">
        <f t="shared" si="575"/>
        <v>{10419,27},{24006,30}</v>
      </c>
      <c r="D606" s="78">
        <v>400000</v>
      </c>
      <c r="E606" s="79">
        <v>58</v>
      </c>
      <c r="F606" s="78" t="str">
        <f t="shared" si="576"/>
        <v>{1,502},{2,249},{3,47},{6,172}</v>
      </c>
      <c r="G606" s="78">
        <f t="shared" si="606"/>
        <v>1</v>
      </c>
      <c r="H606" s="88" t="s">
        <v>440</v>
      </c>
      <c r="I606" s="37">
        <f t="array" ref="I606">INDEX([1]英雄界面!$I$4:$I$41,MATCH(A606,[1]英雄界面!$A$4:$A$41,0))</f>
        <v>5</v>
      </c>
      <c r="J606" s="87">
        <f t="shared" si="595"/>
        <v>4</v>
      </c>
      <c r="K606" s="37">
        <v>10419</v>
      </c>
      <c r="L606" s="37">
        <f t="array" ref="L606">INDEX([2]图纸掉落!$H$4:$H$38,MATCH(H606,[2]图纸掉落!$G$4:$G$38,0))</f>
        <v>24006</v>
      </c>
      <c r="M606" s="37">
        <f t="shared" si="601"/>
        <v>27</v>
      </c>
      <c r="N606" s="37">
        <f t="shared" si="597"/>
        <v>30</v>
      </c>
      <c r="O606" s="47">
        <f>INDEX([1]英雄界面!$J$4:$J$41,MATCH(A606,[1]英雄界面!$A$4:$A$41,0))/2</f>
        <v>1</v>
      </c>
      <c r="P606" s="37">
        <f t="shared" si="598"/>
        <v>1</v>
      </c>
      <c r="Q606" s="37">
        <f>INT(INDEX([1]等级属性!B$4:B$203,MATCH($AC606,[1]等级属性!$A$4:$A$203,0))*V606/10000)</f>
        <v>249</v>
      </c>
      <c r="R606" s="37">
        <f>INT(INDEX([1]等级属性!C$4:C$203,MATCH($AC606,[1]等级属性!$A$4:$A$203,0))*W606/10000)</f>
        <v>47</v>
      </c>
      <c r="S606" s="37">
        <f>INT(INDEX([1]等级属性!D$4:D$203,MATCH($AC606,[1]等级属性!$A$4:$A$203,0))*X606/10000)</f>
        <v>502</v>
      </c>
      <c r="T606" s="37">
        <f>INT(INDEX([1]等级属性!E$4:E$203,MATCH($AC606,[1]等级属性!$A$4:$A$203,0))*Y606/10000)</f>
        <v>172</v>
      </c>
      <c r="U606" s="37"/>
      <c r="V606" s="37">
        <f t="array" ref="V606">INDEX(单位特点规划!D$2:D$37,MATCH($A606,单位特点规划!$A$2:$A$37,0))</f>
        <v>5200</v>
      </c>
      <c r="W606" s="37">
        <f t="array" ref="W606">INDEX(单位特点规划!E$2:E$37,MATCH($A606,单位特点规划!$A$2:$A$37,0))</f>
        <v>1000</v>
      </c>
      <c r="X606" s="37">
        <f t="array" ref="X606">INDEX(单位特点规划!F$2:F$37,MATCH($A606,单位特点规划!$A$2:$A$37,0))</f>
        <v>3500</v>
      </c>
      <c r="Y606" s="37">
        <f t="array" ref="Y606">INDEX(单位特点规划!G$2:G$37,MATCH($A606,单位特点规划!$A$2:$A$37,0))</f>
        <v>5200</v>
      </c>
      <c r="Z606" s="37"/>
      <c r="AA606" s="37">
        <f t="shared" si="605"/>
        <v>0.52854122621564503</v>
      </c>
      <c r="AB606" s="37">
        <f>INT(INDEX([3]进阶属性!$C$2:$C$19,MATCH(B606,[3]进阶属性!$A$2:$A$19,0))/2*AH606)</f>
        <v>1212</v>
      </c>
      <c r="AC606" s="37">
        <f t="shared" si="600"/>
        <v>60</v>
      </c>
      <c r="AD606" s="37">
        <f>INT((INDEX([3]标准单位!$J$2:$J$201,MATCH($AC606,[3]标准单位!$A$2:$A$201,0))*AE606)/(1-AE606))</f>
        <v>0</v>
      </c>
      <c r="AE606" s="37">
        <f t="shared" si="607"/>
        <v>0</v>
      </c>
      <c r="AF606" s="83">
        <f>AG606/AG$12</f>
        <v>1.15961571176592</v>
      </c>
      <c r="AG606" s="37">
        <f t="shared" si="584"/>
        <v>616.73333333333301</v>
      </c>
      <c r="AH606" s="37">
        <f t="array" ref="AH606">INDEX([4]Sheet1!H$2:H$36,MATCH($H606,[4]Sheet1!$A$2:$A$36,0))</f>
        <v>1</v>
      </c>
      <c r="AI606">
        <f>INDEX([4]Sheet1!T$2:T$36,MATCH($H606,[4]Sheet1!$A$2:$A$36,0))</f>
        <v>0</v>
      </c>
      <c r="AJ606">
        <f>INDEX([4]Sheet1!U$2:U$36,MATCH($H606,[4]Sheet1!$A$2:$A$36,0))</f>
        <v>0.48</v>
      </c>
      <c r="AK606">
        <f>INDEX([4]Sheet1!V$2:V$36,MATCH($H606,[4]Sheet1!$A$2:$A$36,0))</f>
        <v>0</v>
      </c>
      <c r="AL606">
        <f>INDEX([4]Sheet1!W$2:W$36,MATCH($H606,[4]Sheet1!$A$2:$A$36,0))</f>
        <v>208.333333333333</v>
      </c>
      <c r="AM606" s="2">
        <f>INDEX([4]Sheet1!N$2:N$36,MATCH($H606,[4]Sheet1!$A$2:$A$36,0))</f>
        <v>600</v>
      </c>
      <c r="AN606" s="2" t="str">
        <f>INDEX([4]Sheet1!O$2:O$36,MATCH($H606,[4]Sheet1!$A$2:$A$36,0))</f>
        <v/>
      </c>
    </row>
    <row r="607" spans="1:40" ht="14.25">
      <c r="A607" s="11">
        <v>4006</v>
      </c>
      <c r="B607" s="78">
        <v>10</v>
      </c>
      <c r="C607" s="78" t="str">
        <f t="shared" si="575"/>
        <v>{10420,30},{24006,45}</v>
      </c>
      <c r="D607" s="78">
        <v>450000</v>
      </c>
      <c r="E607" s="79">
        <v>63</v>
      </c>
      <c r="F607" s="78" t="str">
        <f t="shared" si="576"/>
        <v>{1,577},{2,286},{3,55},{6,198}</v>
      </c>
      <c r="G607" s="78">
        <f t="shared" si="606"/>
        <v>1</v>
      </c>
      <c r="H607" s="88" t="s">
        <v>440</v>
      </c>
      <c r="I607" s="37">
        <f t="array" ref="I607">INDEX([1]英雄界面!$I$4:$I$41,MATCH(A607,[1]英雄界面!$A$4:$A$41,0))</f>
        <v>5</v>
      </c>
      <c r="J607" s="87">
        <f t="shared" si="595"/>
        <v>4</v>
      </c>
      <c r="K607" s="37">
        <v>10420</v>
      </c>
      <c r="L607" s="37">
        <f t="array" ref="L607">INDEX([2]图纸掉落!$H$4:$H$38,MATCH(H607,[2]图纸掉落!$G$4:$G$38,0))</f>
        <v>24006</v>
      </c>
      <c r="M607" s="37">
        <f t="shared" si="601"/>
        <v>30</v>
      </c>
      <c r="N607" s="37">
        <f t="shared" si="597"/>
        <v>45</v>
      </c>
      <c r="O607" s="47">
        <f>INDEX([1]英雄界面!$J$4:$J$41,MATCH(A607,[1]英雄界面!$A$4:$A$41,0))/2</f>
        <v>1</v>
      </c>
      <c r="P607" s="37">
        <f t="shared" si="598"/>
        <v>1</v>
      </c>
      <c r="Q607" s="37">
        <f>INT(INDEX([1]等级属性!B$4:B$203,MATCH($AC607,[1]等级属性!$A$4:$A$203,0))*V607/10000)</f>
        <v>286</v>
      </c>
      <c r="R607" s="37">
        <f>INT(INDEX([1]等级属性!C$4:C$203,MATCH($AC607,[1]等级属性!$A$4:$A$203,0))*W607/10000)</f>
        <v>55</v>
      </c>
      <c r="S607" s="37">
        <f>INT(INDEX([1]等级属性!D$4:D$203,MATCH($AC607,[1]等级属性!$A$4:$A$203,0))*X607/10000)</f>
        <v>577</v>
      </c>
      <c r="T607" s="37">
        <f>INT(INDEX([1]等级属性!E$4:E$203,MATCH($AC607,[1]等级属性!$A$4:$A$203,0))*Y607/10000)</f>
        <v>198</v>
      </c>
      <c r="U607" s="37"/>
      <c r="V607" s="37">
        <f t="array" ref="V607">INDEX(单位特点规划!D$2:D$37,MATCH($A607,单位特点规划!$A$2:$A$37,0))</f>
        <v>5200</v>
      </c>
      <c r="W607" s="37">
        <f t="array" ref="W607">INDEX(单位特点规划!E$2:E$37,MATCH($A607,单位特点规划!$A$2:$A$37,0))</f>
        <v>1000</v>
      </c>
      <c r="X607" s="37">
        <f t="array" ref="X607">INDEX(单位特点规划!F$2:F$37,MATCH($A607,单位特点规划!$A$2:$A$37,0))</f>
        <v>3500</v>
      </c>
      <c r="Y607" s="37">
        <f t="array" ref="Y607">INDEX(单位特点规划!G$2:G$37,MATCH($A607,单位特点规划!$A$2:$A$37,0))</f>
        <v>5200</v>
      </c>
      <c r="Z607" s="37"/>
      <c r="AA607" s="37">
        <f t="shared" si="605"/>
        <v>0.52854122621564503</v>
      </c>
      <c r="AB607" s="37">
        <f>INT(INDEX([3]进阶属性!$C$2:$C$19,MATCH(B607,[3]进阶属性!$A$2:$A$19,0))/2*AH607)</f>
        <v>1575</v>
      </c>
      <c r="AC607" s="37">
        <f t="shared" si="600"/>
        <v>65</v>
      </c>
      <c r="AD607" s="37">
        <f>INT((INDEX([3]标准单位!$J$2:$J$201,MATCH($AC607,[3]标准单位!$A$2:$A$201,0))*AE607)/(1-AE607))</f>
        <v>0</v>
      </c>
      <c r="AE607" s="37">
        <f t="shared" si="607"/>
        <v>0</v>
      </c>
      <c r="AF607" s="83">
        <f>AG607/AG$13</f>
        <v>1.16019928426075</v>
      </c>
      <c r="AG607" s="37">
        <f t="shared" si="584"/>
        <v>708.6</v>
      </c>
      <c r="AH607" s="37">
        <f t="array" ref="AH607">INDEX([4]Sheet1!H$2:H$36,MATCH($H607,[4]Sheet1!$A$2:$A$36,0))</f>
        <v>1</v>
      </c>
      <c r="AI607">
        <f>INDEX([4]Sheet1!T$2:T$36,MATCH($H607,[4]Sheet1!$A$2:$A$36,0))</f>
        <v>0</v>
      </c>
      <c r="AJ607">
        <f>INDEX([4]Sheet1!U$2:U$36,MATCH($H607,[4]Sheet1!$A$2:$A$36,0))</f>
        <v>0.48</v>
      </c>
      <c r="AK607">
        <f>INDEX([4]Sheet1!V$2:V$36,MATCH($H607,[4]Sheet1!$A$2:$A$36,0))</f>
        <v>0</v>
      </c>
      <c r="AL607">
        <f>INDEX([4]Sheet1!W$2:W$36,MATCH($H607,[4]Sheet1!$A$2:$A$36,0))</f>
        <v>208.333333333333</v>
      </c>
      <c r="AM607" s="2">
        <f>INDEX([4]Sheet1!N$2:N$36,MATCH($H607,[4]Sheet1!$A$2:$A$36,0))</f>
        <v>600</v>
      </c>
      <c r="AN607" s="2" t="str">
        <f>INDEX([4]Sheet1!O$2:O$36,MATCH($H607,[4]Sheet1!$A$2:$A$36,0))</f>
        <v/>
      </c>
    </row>
    <row r="608" spans="1:40" ht="14.25">
      <c r="A608" s="11">
        <v>4006</v>
      </c>
      <c r="B608" s="78">
        <v>11</v>
      </c>
      <c r="C608" s="78" t="str">
        <f t="shared" si="575"/>
        <v>{10421,32},{24006,61}</v>
      </c>
      <c r="D608" s="78">
        <v>500000</v>
      </c>
      <c r="E608" s="79">
        <v>68</v>
      </c>
      <c r="F608" s="78" t="str">
        <f t="shared" si="576"/>
        <v>{1,653},{2,323},{3,62},{6,224}</v>
      </c>
      <c r="G608" s="78">
        <f t="shared" si="606"/>
        <v>1</v>
      </c>
      <c r="H608" s="88" t="s">
        <v>440</v>
      </c>
      <c r="I608" s="37">
        <f t="array" ref="I608">INDEX([1]英雄界面!$I$4:$I$41,MATCH(A608,[1]英雄界面!$A$4:$A$41,0))</f>
        <v>5</v>
      </c>
      <c r="J608" s="87">
        <f t="shared" ref="J608:J617" si="608">4</f>
        <v>4</v>
      </c>
      <c r="K608" s="37">
        <v>10421</v>
      </c>
      <c r="L608" s="37">
        <f t="array" ref="L608">INDEX([2]图纸掉落!$H$4:$H$38,MATCH(H608,[2]图纸掉落!$G$4:$G$38,0))</f>
        <v>24006</v>
      </c>
      <c r="M608" s="37">
        <f t="shared" si="601"/>
        <v>32</v>
      </c>
      <c r="N608" s="37">
        <f t="shared" si="597"/>
        <v>61</v>
      </c>
      <c r="O608" s="47">
        <f>INDEX([1]英雄界面!$J$4:$J$41,MATCH(A608,[1]英雄界面!$A$4:$A$41,0))/2</f>
        <v>1</v>
      </c>
      <c r="P608" s="37">
        <f t="shared" si="598"/>
        <v>1</v>
      </c>
      <c r="Q608" s="37">
        <f>INT(INDEX([1]等级属性!B$4:B$203,MATCH($AC608,[1]等级属性!$A$4:$A$203,0))*V608/10000)</f>
        <v>323</v>
      </c>
      <c r="R608" s="37">
        <f>INT(INDEX([1]等级属性!C$4:C$203,MATCH($AC608,[1]等级属性!$A$4:$A$203,0))*W608/10000)</f>
        <v>62</v>
      </c>
      <c r="S608" s="37">
        <f>INT(INDEX([1]等级属性!D$4:D$203,MATCH($AC608,[1]等级属性!$A$4:$A$203,0))*X608/10000)</f>
        <v>653</v>
      </c>
      <c r="T608" s="37">
        <f>INT(INDEX([1]等级属性!E$4:E$203,MATCH($AC608,[1]等级属性!$A$4:$A$203,0))*Y608/10000)</f>
        <v>224</v>
      </c>
      <c r="U608" s="37"/>
      <c r="V608" s="37">
        <f t="array" ref="V608">INDEX(单位特点规划!D$2:D$37,MATCH($A608,单位特点规划!$A$2:$A$37,0))</f>
        <v>5200</v>
      </c>
      <c r="W608" s="37">
        <f t="array" ref="W608">INDEX(单位特点规划!E$2:E$37,MATCH($A608,单位特点规划!$A$2:$A$37,0))</f>
        <v>1000</v>
      </c>
      <c r="X608" s="37">
        <f t="array" ref="X608">INDEX(单位特点规划!F$2:F$37,MATCH($A608,单位特点规划!$A$2:$A$37,0))</f>
        <v>3500</v>
      </c>
      <c r="Y608" s="37">
        <f t="array" ref="Y608">INDEX(单位特点规划!G$2:G$37,MATCH($A608,单位特点规划!$A$2:$A$37,0))</f>
        <v>5200</v>
      </c>
      <c r="Z608" s="37"/>
      <c r="AA608" s="37">
        <f t="shared" si="605"/>
        <v>0.52854122621564503</v>
      </c>
      <c r="AB608" s="37">
        <f>INT(INDEX([3]进阶属性!$C$2:$C$19,MATCH(B608,[3]进阶属性!$A$2:$A$19,0))/2*AH608)</f>
        <v>2047</v>
      </c>
      <c r="AC608" s="37">
        <f t="shared" si="600"/>
        <v>70</v>
      </c>
      <c r="AD608" s="37">
        <f>INT((INDEX([3]标准单位!$J$2:$J$201,MATCH($AC608,[3]标准单位!$A$2:$A$201,0))*AE608)/(1-AE608))</f>
        <v>0</v>
      </c>
      <c r="AE608" s="37">
        <f t="shared" si="607"/>
        <v>0</v>
      </c>
      <c r="AF608" s="83">
        <f>AG608/AG$14</f>
        <v>1.1593635385930601</v>
      </c>
      <c r="AG608" s="37">
        <f t="shared" si="584"/>
        <v>800.8</v>
      </c>
      <c r="AH608" s="37">
        <f t="array" ref="AH608">INDEX([4]Sheet1!H$2:H$36,MATCH($H608,[4]Sheet1!$A$2:$A$36,0))</f>
        <v>1</v>
      </c>
      <c r="AI608">
        <f>INDEX([4]Sheet1!T$2:T$36,MATCH($H608,[4]Sheet1!$A$2:$A$36,0))</f>
        <v>0</v>
      </c>
      <c r="AJ608">
        <f>INDEX([4]Sheet1!U$2:U$36,MATCH($H608,[4]Sheet1!$A$2:$A$36,0))</f>
        <v>0.48</v>
      </c>
      <c r="AK608">
        <f>INDEX([4]Sheet1!V$2:V$36,MATCH($H608,[4]Sheet1!$A$2:$A$36,0))</f>
        <v>0</v>
      </c>
      <c r="AL608">
        <f>INDEX([4]Sheet1!W$2:W$36,MATCH($H608,[4]Sheet1!$A$2:$A$36,0))</f>
        <v>208.333333333333</v>
      </c>
      <c r="AM608" s="2">
        <f>INDEX([4]Sheet1!N$2:N$36,MATCH($H608,[4]Sheet1!$A$2:$A$36,0))</f>
        <v>600</v>
      </c>
      <c r="AN608" s="2" t="str">
        <f>INDEX([4]Sheet1!O$2:O$36,MATCH($H608,[4]Sheet1!$A$2:$A$36,0))</f>
        <v/>
      </c>
    </row>
    <row r="609" spans="1:40" ht="14.25">
      <c r="A609" s="11">
        <v>4006</v>
      </c>
      <c r="B609" s="78">
        <v>12</v>
      </c>
      <c r="C609" s="78" t="str">
        <f t="shared" si="575"/>
        <v>{10422,35},{24006,66}</v>
      </c>
      <c r="D609" s="78">
        <v>550000</v>
      </c>
      <c r="E609" s="79">
        <v>73</v>
      </c>
      <c r="F609" s="78" t="str">
        <f t="shared" si="576"/>
        <v>{1,750},{2,371},{3,71},{6,257}</v>
      </c>
      <c r="G609" s="78">
        <f t="shared" si="606"/>
        <v>1</v>
      </c>
      <c r="H609" s="88" t="s">
        <v>440</v>
      </c>
      <c r="I609" s="37">
        <f t="array" ref="I609">INDEX([1]英雄界面!$I$4:$I$41,MATCH(A609,[1]英雄界面!$A$4:$A$41,0))</f>
        <v>5</v>
      </c>
      <c r="J609" s="87">
        <f t="shared" si="608"/>
        <v>4</v>
      </c>
      <c r="K609" s="37">
        <v>10422</v>
      </c>
      <c r="L609" s="37">
        <f t="array" ref="L609">INDEX([2]图纸掉落!$H$4:$H$38,MATCH(H609,[2]图纸掉落!$G$4:$G$38,0))</f>
        <v>24006</v>
      </c>
      <c r="M609" s="37">
        <f t="shared" si="601"/>
        <v>35</v>
      </c>
      <c r="N609" s="37">
        <f t="shared" si="597"/>
        <v>66</v>
      </c>
      <c r="O609" s="47">
        <f>INDEX([1]英雄界面!$J$4:$J$41,MATCH(A609,[1]英雄界面!$A$4:$A$41,0))/2</f>
        <v>1</v>
      </c>
      <c r="P609" s="37">
        <f t="shared" si="598"/>
        <v>1</v>
      </c>
      <c r="Q609" s="37">
        <f>INT(INDEX([1]等级属性!B$4:B$203,MATCH($AC609,[1]等级属性!$A$4:$A$203,0))*V609/10000)</f>
        <v>371</v>
      </c>
      <c r="R609" s="37">
        <f>INT(INDEX([1]等级属性!C$4:C$203,MATCH($AC609,[1]等级属性!$A$4:$A$203,0))*W609/10000)</f>
        <v>71</v>
      </c>
      <c r="S609" s="37">
        <f>INT(INDEX([1]等级属性!D$4:D$203,MATCH($AC609,[1]等级属性!$A$4:$A$203,0))*X609/10000)</f>
        <v>750</v>
      </c>
      <c r="T609" s="37">
        <f>INT(INDEX([1]等级属性!E$4:E$203,MATCH($AC609,[1]等级属性!$A$4:$A$203,0))*Y609/10000)</f>
        <v>257</v>
      </c>
      <c r="U609" s="37"/>
      <c r="V609" s="37">
        <f t="array" ref="V609">INDEX(单位特点规划!D$2:D$37,MATCH($A609,单位特点规划!$A$2:$A$37,0))</f>
        <v>5200</v>
      </c>
      <c r="W609" s="37">
        <f t="array" ref="W609">INDEX(单位特点规划!E$2:E$37,MATCH($A609,单位特点规划!$A$2:$A$37,0))</f>
        <v>1000</v>
      </c>
      <c r="X609" s="37">
        <f t="array" ref="X609">INDEX(单位特点规划!F$2:F$37,MATCH($A609,单位特点规划!$A$2:$A$37,0))</f>
        <v>3500</v>
      </c>
      <c r="Y609" s="37">
        <f t="array" ref="Y609">INDEX(单位特点规划!G$2:G$37,MATCH($A609,单位特点规划!$A$2:$A$37,0))</f>
        <v>5200</v>
      </c>
      <c r="Z609" s="37"/>
      <c r="AA609" s="37">
        <f t="shared" ref="AA609" si="609">1/1.892</f>
        <v>0.52854122621564503</v>
      </c>
      <c r="AB609" s="37">
        <f>INT(INDEX([3]进阶属性!$C$2:$C$19,MATCH(B609,[3]进阶属性!$A$2:$A$19,0))/2*AH609)</f>
        <v>2661</v>
      </c>
      <c r="AC609" s="37">
        <f t="shared" si="600"/>
        <v>75</v>
      </c>
      <c r="AD609" s="37">
        <f>INT((INDEX([3]标准单位!$J$2:$J$201,MATCH($AC609,[3]标准单位!$A$2:$A$201,0))*AE609)/(1-AE609))</f>
        <v>0</v>
      </c>
      <c r="AE609" s="37">
        <f t="shared" si="607"/>
        <v>0</v>
      </c>
      <c r="AF609" s="83">
        <f>AG609/AG$15</f>
        <v>1.15856277367884</v>
      </c>
      <c r="AG609" s="37">
        <f t="shared" si="584"/>
        <v>919.73333333333301</v>
      </c>
      <c r="AH609" s="37">
        <f t="array" ref="AH609">INDEX([4]Sheet1!H$2:H$36,MATCH($H609,[4]Sheet1!$A$2:$A$36,0))</f>
        <v>1</v>
      </c>
      <c r="AI609">
        <f>INDEX([4]Sheet1!T$2:T$36,MATCH($H609,[4]Sheet1!$A$2:$A$36,0))</f>
        <v>0</v>
      </c>
      <c r="AJ609">
        <f>INDEX([4]Sheet1!U$2:U$36,MATCH($H609,[4]Sheet1!$A$2:$A$36,0))</f>
        <v>0.48</v>
      </c>
      <c r="AK609">
        <f>INDEX([4]Sheet1!V$2:V$36,MATCH($H609,[4]Sheet1!$A$2:$A$36,0))</f>
        <v>0</v>
      </c>
      <c r="AL609">
        <f>INDEX([4]Sheet1!W$2:W$36,MATCH($H609,[4]Sheet1!$A$2:$A$36,0))</f>
        <v>208.333333333333</v>
      </c>
      <c r="AM609" s="2">
        <f>INDEX([4]Sheet1!N$2:N$36,MATCH($H609,[4]Sheet1!$A$2:$A$36,0))</f>
        <v>600</v>
      </c>
      <c r="AN609" s="2" t="str">
        <f>INDEX([4]Sheet1!O$2:O$36,MATCH($H609,[4]Sheet1!$A$2:$A$36,0))</f>
        <v/>
      </c>
    </row>
    <row r="610" spans="1:40" ht="14.25">
      <c r="A610" s="11">
        <v>4006</v>
      </c>
      <c r="B610" s="78">
        <v>13</v>
      </c>
      <c r="C610" s="78" t="str">
        <f t="shared" si="575"/>
        <v>{10423,37},{24006,70}</v>
      </c>
      <c r="D610" s="78">
        <v>600000</v>
      </c>
      <c r="E610" s="79">
        <v>78</v>
      </c>
      <c r="F610" s="78" t="str">
        <f t="shared" si="576"/>
        <v>{1,848},{2,420},{3,80},{6,291}</v>
      </c>
      <c r="G610" s="78">
        <f t="shared" si="606"/>
        <v>1</v>
      </c>
      <c r="H610" s="88" t="s">
        <v>440</v>
      </c>
      <c r="I610" s="37">
        <f t="array" ref="I610">INDEX([1]英雄界面!$I$4:$I$41,MATCH(A610,[1]英雄界面!$A$4:$A$41,0))</f>
        <v>5</v>
      </c>
      <c r="J610" s="87">
        <f t="shared" si="608"/>
        <v>4</v>
      </c>
      <c r="K610" s="37">
        <v>10423</v>
      </c>
      <c r="L610" s="37">
        <f t="array" ref="L610">INDEX([2]图纸掉落!$H$4:$H$38,MATCH(H610,[2]图纸掉落!$G$4:$G$38,0))</f>
        <v>24006</v>
      </c>
      <c r="M610" s="37">
        <f t="shared" si="601"/>
        <v>37</v>
      </c>
      <c r="N610" s="37">
        <f t="shared" si="597"/>
        <v>70</v>
      </c>
      <c r="O610" s="47">
        <f>INDEX([1]英雄界面!$J$4:$J$41,MATCH(A610,[1]英雄界面!$A$4:$A$41,0))/2</f>
        <v>1</v>
      </c>
      <c r="P610" s="37">
        <f t="shared" si="598"/>
        <v>1</v>
      </c>
      <c r="Q610" s="37">
        <f>INT(INDEX([1]等级属性!B$4:B$203,MATCH($AC610,[1]等级属性!$A$4:$A$203,0))*V610/10000)</f>
        <v>420</v>
      </c>
      <c r="R610" s="37">
        <f>INT(INDEX([1]等级属性!C$4:C$203,MATCH($AC610,[1]等级属性!$A$4:$A$203,0))*W610/10000)</f>
        <v>80</v>
      </c>
      <c r="S610" s="37">
        <f>INT(INDEX([1]等级属性!D$4:D$203,MATCH($AC610,[1]等级属性!$A$4:$A$203,0))*X610/10000)</f>
        <v>848</v>
      </c>
      <c r="T610" s="37">
        <f>INT(INDEX([1]等级属性!E$4:E$203,MATCH($AC610,[1]等级属性!$A$4:$A$203,0))*Y610/10000)</f>
        <v>291</v>
      </c>
      <c r="U610" s="37"/>
      <c r="V610" s="37">
        <f t="array" ref="V610">INDEX(单位特点规划!D$2:D$37,MATCH($A610,单位特点规划!$A$2:$A$37,0))</f>
        <v>5200</v>
      </c>
      <c r="W610" s="37">
        <f t="array" ref="W610">INDEX(单位特点规划!E$2:E$37,MATCH($A610,单位特点规划!$A$2:$A$37,0))</f>
        <v>1000</v>
      </c>
      <c r="X610" s="37">
        <f t="array" ref="X610">INDEX(单位特点规划!F$2:F$37,MATCH($A610,单位特点规划!$A$2:$A$37,0))</f>
        <v>3500</v>
      </c>
      <c r="Y610" s="37">
        <f t="array" ref="Y610">INDEX(单位特点规划!G$2:G$37,MATCH($A610,单位特点规划!$A$2:$A$37,0))</f>
        <v>5200</v>
      </c>
      <c r="Z610" s="37"/>
      <c r="AA610" s="37">
        <f t="shared" ref="AA610:AA615" si="610">1/1.892</f>
        <v>0.52854122621564503</v>
      </c>
      <c r="AB610" s="37">
        <f>INT(INDEX([3]进阶属性!$C$2:$C$19,MATCH(B610,[3]进阶属性!$A$2:$A$19,0))/2*AH610)</f>
        <v>3459</v>
      </c>
      <c r="AC610" s="37">
        <f t="shared" si="600"/>
        <v>80</v>
      </c>
      <c r="AD610" s="37">
        <f>INT((INDEX([3]标准单位!$J$2:$J$201,MATCH($AC610,[3]标准单位!$A$2:$A$201,0))*AE610)/(1-AE610))</f>
        <v>0</v>
      </c>
      <c r="AE610" s="37">
        <f t="shared" si="607"/>
        <v>0</v>
      </c>
      <c r="AF610" s="83">
        <f>AG610/AG$16</f>
        <v>1.1598569427346399</v>
      </c>
      <c r="AG610" s="37">
        <f t="shared" si="584"/>
        <v>1040.86666666667</v>
      </c>
      <c r="AH610" s="37">
        <f t="array" ref="AH610">INDEX([4]Sheet1!H$2:H$36,MATCH($H610,[4]Sheet1!$A$2:$A$36,0))</f>
        <v>1</v>
      </c>
      <c r="AI610">
        <f>INDEX([4]Sheet1!T$2:T$36,MATCH($H610,[4]Sheet1!$A$2:$A$36,0))</f>
        <v>0</v>
      </c>
      <c r="AJ610">
        <f>INDEX([4]Sheet1!U$2:U$36,MATCH($H610,[4]Sheet1!$A$2:$A$36,0))</f>
        <v>0.48</v>
      </c>
      <c r="AK610">
        <f>INDEX([4]Sheet1!V$2:V$36,MATCH($H610,[4]Sheet1!$A$2:$A$36,0))</f>
        <v>0</v>
      </c>
      <c r="AL610">
        <f>INDEX([4]Sheet1!W$2:W$36,MATCH($H610,[4]Sheet1!$A$2:$A$36,0))</f>
        <v>208.333333333333</v>
      </c>
      <c r="AM610" s="2">
        <f>INDEX([4]Sheet1!N$2:N$36,MATCH($H610,[4]Sheet1!$A$2:$A$36,0))</f>
        <v>600</v>
      </c>
      <c r="AN610" s="2" t="str">
        <f>INDEX([4]Sheet1!O$2:O$36,MATCH($H610,[4]Sheet1!$A$2:$A$36,0))</f>
        <v/>
      </c>
    </row>
    <row r="611" spans="1:40" ht="14.25">
      <c r="A611" s="11">
        <v>4006</v>
      </c>
      <c r="B611" s="78">
        <v>14</v>
      </c>
      <c r="C611" s="78" t="str">
        <f t="shared" si="575"/>
        <v>{10424,40},{24006,91}</v>
      </c>
      <c r="D611" s="78">
        <v>650000</v>
      </c>
      <c r="E611" s="79">
        <v>83</v>
      </c>
      <c r="F611" s="78" t="str">
        <f t="shared" si="576"/>
        <v>{1,975},{2,483},{3,92},{6,334}</v>
      </c>
      <c r="G611" s="78">
        <f t="shared" si="606"/>
        <v>1</v>
      </c>
      <c r="H611" s="88" t="s">
        <v>440</v>
      </c>
      <c r="I611" s="37">
        <f t="array" ref="I611">INDEX([1]英雄界面!$I$4:$I$41,MATCH(A611,[1]英雄界面!$A$4:$A$41,0))</f>
        <v>5</v>
      </c>
      <c r="J611" s="87">
        <f t="shared" si="608"/>
        <v>4</v>
      </c>
      <c r="K611" s="37">
        <v>10424</v>
      </c>
      <c r="L611" s="37">
        <f t="array" ref="L611">INDEX([2]图纸掉落!$H$4:$H$38,MATCH(H611,[2]图纸掉落!$G$4:$G$38,0))</f>
        <v>24006</v>
      </c>
      <c r="M611" s="37">
        <f t="shared" si="601"/>
        <v>40</v>
      </c>
      <c r="N611" s="37">
        <f t="shared" si="597"/>
        <v>91</v>
      </c>
      <c r="O611" s="47">
        <f>INDEX([1]英雄界面!$J$4:$J$41,MATCH(A611,[1]英雄界面!$A$4:$A$41,0))/2</f>
        <v>1</v>
      </c>
      <c r="P611" s="37">
        <f t="shared" si="598"/>
        <v>1</v>
      </c>
      <c r="Q611" s="37">
        <f>INT(INDEX([1]等级属性!B$4:B$203,MATCH($AC611,[1]等级属性!$A$4:$A$203,0))*V611/10000)</f>
        <v>483</v>
      </c>
      <c r="R611" s="37">
        <f>INT(INDEX([1]等级属性!C$4:C$203,MATCH($AC611,[1]等级属性!$A$4:$A$203,0))*W611/10000)</f>
        <v>92</v>
      </c>
      <c r="S611" s="37">
        <f>INT(INDEX([1]等级属性!D$4:D$203,MATCH($AC611,[1]等级属性!$A$4:$A$203,0))*X611/10000)</f>
        <v>975</v>
      </c>
      <c r="T611" s="37">
        <f>INT(INDEX([1]等级属性!E$4:E$203,MATCH($AC611,[1]等级属性!$A$4:$A$203,0))*Y611/10000)</f>
        <v>334</v>
      </c>
      <c r="U611" s="37"/>
      <c r="V611" s="37">
        <f t="array" ref="V611">INDEX(单位特点规划!D$2:D$37,MATCH($A611,单位特点规划!$A$2:$A$37,0))</f>
        <v>5200</v>
      </c>
      <c r="W611" s="37">
        <f t="array" ref="W611">INDEX(单位特点规划!E$2:E$37,MATCH($A611,单位特点规划!$A$2:$A$37,0))</f>
        <v>1000</v>
      </c>
      <c r="X611" s="37">
        <f t="array" ref="X611">INDEX(单位特点规划!F$2:F$37,MATCH($A611,单位特点规划!$A$2:$A$37,0))</f>
        <v>3500</v>
      </c>
      <c r="Y611" s="37">
        <f t="array" ref="Y611">INDEX(单位特点规划!G$2:G$37,MATCH($A611,单位特点规划!$A$2:$A$37,0))</f>
        <v>5200</v>
      </c>
      <c r="Z611" s="37"/>
      <c r="AA611" s="37">
        <f t="shared" si="610"/>
        <v>0.52854122621564503</v>
      </c>
      <c r="AB611" s="37">
        <f>INT(INDEX([3]进阶属性!$C$2:$C$19,MATCH(B611,[3]进阶属性!$A$2:$A$19,0))/2*AH611)</f>
        <v>4495</v>
      </c>
      <c r="AC611" s="37">
        <f t="shared" si="600"/>
        <v>85</v>
      </c>
      <c r="AD611" s="37">
        <f>INT((INDEX([3]标准单位!$J$2:$J$201,MATCH($AC611,[3]标准单位!$A$2:$A$201,0))*AE611)/(1-AE611))</f>
        <v>0</v>
      </c>
      <c r="AE611" s="37">
        <f t="shared" si="607"/>
        <v>0</v>
      </c>
      <c r="AF611" s="83">
        <f>AG611/AG$17</f>
        <v>1.1600967485829301</v>
      </c>
      <c r="AG611" s="37">
        <f t="shared" si="584"/>
        <v>1196.8</v>
      </c>
      <c r="AH611" s="37">
        <f t="array" ref="AH611">INDEX([4]Sheet1!H$2:H$36,MATCH($H611,[4]Sheet1!$A$2:$A$36,0))</f>
        <v>1</v>
      </c>
      <c r="AI611">
        <f>INDEX([4]Sheet1!T$2:T$36,MATCH($H611,[4]Sheet1!$A$2:$A$36,0))</f>
        <v>0</v>
      </c>
      <c r="AJ611">
        <f>INDEX([4]Sheet1!U$2:U$36,MATCH($H611,[4]Sheet1!$A$2:$A$36,0))</f>
        <v>0.48</v>
      </c>
      <c r="AK611">
        <f>INDEX([4]Sheet1!V$2:V$36,MATCH($H611,[4]Sheet1!$A$2:$A$36,0))</f>
        <v>0</v>
      </c>
      <c r="AL611">
        <f>INDEX([4]Sheet1!W$2:W$36,MATCH($H611,[4]Sheet1!$A$2:$A$36,0))</f>
        <v>208.333333333333</v>
      </c>
      <c r="AM611" s="2">
        <f>INDEX([4]Sheet1!N$2:N$36,MATCH($H611,[4]Sheet1!$A$2:$A$36,0))</f>
        <v>600</v>
      </c>
      <c r="AN611" s="2" t="str">
        <f>INDEX([4]Sheet1!O$2:O$36,MATCH($H611,[4]Sheet1!$A$2:$A$36,0))</f>
        <v/>
      </c>
    </row>
    <row r="612" spans="1:40" ht="14.25">
      <c r="A612" s="11">
        <v>4006</v>
      </c>
      <c r="B612" s="78">
        <v>15</v>
      </c>
      <c r="C612" s="78" t="str">
        <f t="shared" si="575"/>
        <v>{10425,42},{24006,95}</v>
      </c>
      <c r="D612" s="78">
        <v>700000</v>
      </c>
      <c r="E612" s="79">
        <v>88</v>
      </c>
      <c r="F612" s="78" t="str">
        <f t="shared" si="576"/>
        <v>{1,1102},{2,546},{3,105},{6,379}</v>
      </c>
      <c r="G612" s="78">
        <f t="shared" si="606"/>
        <v>1</v>
      </c>
      <c r="H612" s="88" t="s">
        <v>440</v>
      </c>
      <c r="I612" s="37">
        <f t="array" ref="I612">INDEX([1]英雄界面!$I$4:$I$41,MATCH(A612,[1]英雄界面!$A$4:$A$41,0))</f>
        <v>5</v>
      </c>
      <c r="J612" s="87">
        <f t="shared" si="608"/>
        <v>4</v>
      </c>
      <c r="K612" s="37">
        <v>10425</v>
      </c>
      <c r="L612" s="37">
        <f t="array" ref="L612">INDEX([2]图纸掉落!$H$4:$H$38,MATCH(H612,[2]图纸掉落!$G$4:$G$38,0))</f>
        <v>24006</v>
      </c>
      <c r="M612" s="37">
        <f t="shared" si="601"/>
        <v>42</v>
      </c>
      <c r="N612" s="37">
        <f t="shared" si="597"/>
        <v>95</v>
      </c>
      <c r="O612" s="47">
        <f>INDEX([1]英雄界面!$J$4:$J$41,MATCH(A612,[1]英雄界面!$A$4:$A$41,0))/2</f>
        <v>1</v>
      </c>
      <c r="P612" s="37">
        <f t="shared" si="598"/>
        <v>1</v>
      </c>
      <c r="Q612" s="37">
        <f>INT(INDEX([1]等级属性!B$4:B$203,MATCH($AC612,[1]等级属性!$A$4:$A$203,0))*V612/10000)</f>
        <v>546</v>
      </c>
      <c r="R612" s="37">
        <f>INT(INDEX([1]等级属性!C$4:C$203,MATCH($AC612,[1]等级属性!$A$4:$A$203,0))*W612/10000)</f>
        <v>105</v>
      </c>
      <c r="S612" s="37">
        <f>INT(INDEX([1]等级属性!D$4:D$203,MATCH($AC612,[1]等级属性!$A$4:$A$203,0))*X612/10000)</f>
        <v>1102</v>
      </c>
      <c r="T612" s="37">
        <f>INT(INDEX([1]等级属性!E$4:E$203,MATCH($AC612,[1]等级属性!$A$4:$A$203,0))*Y612/10000)</f>
        <v>379</v>
      </c>
      <c r="U612" s="37"/>
      <c r="V612" s="37">
        <f t="array" ref="V612">INDEX(单位特点规划!D$2:D$37,MATCH($A612,单位特点规划!$A$2:$A$37,0))</f>
        <v>5200</v>
      </c>
      <c r="W612" s="37">
        <f t="array" ref="W612">INDEX(单位特点规划!E$2:E$37,MATCH($A612,单位特点规划!$A$2:$A$37,0))</f>
        <v>1000</v>
      </c>
      <c r="X612" s="37">
        <f t="array" ref="X612">INDEX(单位特点规划!F$2:F$37,MATCH($A612,单位特点规划!$A$2:$A$37,0))</f>
        <v>3500</v>
      </c>
      <c r="Y612" s="37">
        <f t="array" ref="Y612">INDEX(单位特点规划!G$2:G$37,MATCH($A612,单位特点规划!$A$2:$A$37,0))</f>
        <v>5200</v>
      </c>
      <c r="Z612" s="37"/>
      <c r="AA612" s="37">
        <f t="shared" si="610"/>
        <v>0.52854122621564503</v>
      </c>
      <c r="AB612" s="37">
        <f>INT(INDEX([3]进阶属性!$C$2:$C$19,MATCH(B612,[3]进阶属性!$A$2:$A$19,0))/2*AH612)</f>
        <v>5844</v>
      </c>
      <c r="AC612" s="37">
        <f t="shared" si="600"/>
        <v>90</v>
      </c>
      <c r="AD612" s="37">
        <f>INT((INDEX([3]标准单位!$J$2:$J$201,MATCH($AC612,[3]标准单位!$A$2:$A$201,0))*AE612)/(1-AE612))</f>
        <v>0</v>
      </c>
      <c r="AE612" s="37">
        <f t="shared" si="607"/>
        <v>0</v>
      </c>
      <c r="AF612" s="83">
        <f>AG612/AG$18</f>
        <v>1.1600274332742799</v>
      </c>
      <c r="AG612" s="37">
        <f t="shared" si="584"/>
        <v>1353.13333333333</v>
      </c>
      <c r="AH612" s="37">
        <f t="array" ref="AH612">INDEX([4]Sheet1!H$2:H$36,MATCH($H612,[4]Sheet1!$A$2:$A$36,0))</f>
        <v>1</v>
      </c>
      <c r="AI612">
        <f>INDEX([4]Sheet1!T$2:T$36,MATCH($H612,[4]Sheet1!$A$2:$A$36,0))</f>
        <v>0</v>
      </c>
      <c r="AJ612">
        <f>INDEX([4]Sheet1!U$2:U$36,MATCH($H612,[4]Sheet1!$A$2:$A$36,0))</f>
        <v>0.48</v>
      </c>
      <c r="AK612">
        <f>INDEX([4]Sheet1!V$2:V$36,MATCH($H612,[4]Sheet1!$A$2:$A$36,0))</f>
        <v>0</v>
      </c>
      <c r="AL612">
        <f>INDEX([4]Sheet1!W$2:W$36,MATCH($H612,[4]Sheet1!$A$2:$A$36,0))</f>
        <v>208.333333333333</v>
      </c>
      <c r="AM612" s="2">
        <f>INDEX([4]Sheet1!N$2:N$36,MATCH($H612,[4]Sheet1!$A$2:$A$36,0))</f>
        <v>600</v>
      </c>
      <c r="AN612" s="2" t="str">
        <f>INDEX([4]Sheet1!O$2:O$36,MATCH($H612,[4]Sheet1!$A$2:$A$36,0))</f>
        <v/>
      </c>
    </row>
    <row r="613" spans="1:40" ht="14.25">
      <c r="A613" s="11">
        <v>4006</v>
      </c>
      <c r="B613" s="78">
        <v>16</v>
      </c>
      <c r="C613" s="78" t="str">
        <f t="shared" si="575"/>
        <v>{10426,45},{24006,101}</v>
      </c>
      <c r="D613" s="78">
        <v>750000</v>
      </c>
      <c r="E613" s="79">
        <v>93</v>
      </c>
      <c r="F613" s="78" t="str">
        <f t="shared" si="576"/>
        <v>{1,1267},{2,627},{3,120},{6,435}</v>
      </c>
      <c r="G613" s="78">
        <f t="shared" si="606"/>
        <v>1</v>
      </c>
      <c r="H613" s="88" t="s">
        <v>440</v>
      </c>
      <c r="I613" s="37">
        <f t="array" ref="I613">INDEX([1]英雄界面!$I$4:$I$41,MATCH(A613,[1]英雄界面!$A$4:$A$41,0))</f>
        <v>5</v>
      </c>
      <c r="J613" s="87">
        <f t="shared" si="608"/>
        <v>4</v>
      </c>
      <c r="K613" s="37">
        <v>10426</v>
      </c>
      <c r="L613" s="37">
        <f t="array" ref="L613">INDEX([2]图纸掉落!$H$4:$H$38,MATCH(H613,[2]图纸掉落!$G$4:$G$38,0))</f>
        <v>24006</v>
      </c>
      <c r="M613" s="37">
        <f t="shared" si="601"/>
        <v>45</v>
      </c>
      <c r="N613" s="37">
        <f t="shared" si="597"/>
        <v>101</v>
      </c>
      <c r="O613" s="47">
        <f>INDEX([1]英雄界面!$J$4:$J$41,MATCH(A613,[1]英雄界面!$A$4:$A$41,0))/2</f>
        <v>1</v>
      </c>
      <c r="P613" s="37">
        <f t="shared" si="598"/>
        <v>1</v>
      </c>
      <c r="Q613" s="37">
        <f>INT(INDEX([1]等级属性!B$4:B$203,MATCH($AC613,[1]等级属性!$A$4:$A$203,0))*V613/10000)</f>
        <v>627</v>
      </c>
      <c r="R613" s="37">
        <f>INT(INDEX([1]等级属性!C$4:C$203,MATCH($AC613,[1]等级属性!$A$4:$A$203,0))*W613/10000)</f>
        <v>120</v>
      </c>
      <c r="S613" s="37">
        <f>INT(INDEX([1]等级属性!D$4:D$203,MATCH($AC613,[1]等级属性!$A$4:$A$203,0))*X613/10000)</f>
        <v>1267</v>
      </c>
      <c r="T613" s="37">
        <f>INT(INDEX([1]等级属性!E$4:E$203,MATCH($AC613,[1]等级属性!$A$4:$A$203,0))*Y613/10000)</f>
        <v>435</v>
      </c>
      <c r="U613" s="37"/>
      <c r="V613" s="37">
        <f t="array" ref="V613">INDEX(单位特点规划!D$2:D$37,MATCH($A613,单位特点规划!$A$2:$A$37,0))</f>
        <v>5200</v>
      </c>
      <c r="W613" s="37">
        <f t="array" ref="W613">INDEX(单位特点规划!E$2:E$37,MATCH($A613,单位特点规划!$A$2:$A$37,0))</f>
        <v>1000</v>
      </c>
      <c r="X613" s="37">
        <f t="array" ref="X613">INDEX(单位特点规划!F$2:F$37,MATCH($A613,单位特点规划!$A$2:$A$37,0))</f>
        <v>3500</v>
      </c>
      <c r="Y613" s="37">
        <f t="array" ref="Y613">INDEX(单位特点规划!G$2:G$37,MATCH($A613,单位特点规划!$A$2:$A$37,0))</f>
        <v>5200</v>
      </c>
      <c r="Z613" s="37"/>
      <c r="AA613" s="37">
        <f t="shared" si="610"/>
        <v>0.52854122621564503</v>
      </c>
      <c r="AB613" s="37">
        <f>INT(INDEX([3]进阶属性!$C$2:$C$19,MATCH(B613,[3]进阶属性!$A$2:$A$19,0))/2*AH613)</f>
        <v>7596</v>
      </c>
      <c r="AC613" s="37">
        <f t="shared" si="600"/>
        <v>95</v>
      </c>
      <c r="AD613" s="37">
        <f>INT((INDEX([3]标准单位!$J$2:$J$201,MATCH($AC613,[3]标准单位!$A$2:$A$201,0))*AE613)/(1-AE613))</f>
        <v>0</v>
      </c>
      <c r="AE613" s="37">
        <f t="shared" si="607"/>
        <v>0</v>
      </c>
      <c r="AF613" s="83">
        <f>AG613/AG$19</f>
        <v>1.1594434557744799</v>
      </c>
      <c r="AG613" s="37">
        <f t="shared" si="584"/>
        <v>1554.3333333333301</v>
      </c>
      <c r="AH613" s="37">
        <f t="array" ref="AH613">INDEX([4]Sheet1!H$2:H$36,MATCH($H613,[4]Sheet1!$A$2:$A$36,0))</f>
        <v>1</v>
      </c>
      <c r="AI613">
        <f>INDEX([4]Sheet1!T$2:T$36,MATCH($H613,[4]Sheet1!$A$2:$A$36,0))</f>
        <v>0</v>
      </c>
      <c r="AJ613">
        <f>INDEX([4]Sheet1!U$2:U$36,MATCH($H613,[4]Sheet1!$A$2:$A$36,0))</f>
        <v>0.48</v>
      </c>
      <c r="AK613">
        <f>INDEX([4]Sheet1!V$2:V$36,MATCH($H613,[4]Sheet1!$A$2:$A$36,0))</f>
        <v>0</v>
      </c>
      <c r="AL613">
        <f>INDEX([4]Sheet1!W$2:W$36,MATCH($H613,[4]Sheet1!$A$2:$A$36,0))</f>
        <v>208.333333333333</v>
      </c>
      <c r="AM613" s="2">
        <f>INDEX([4]Sheet1!N$2:N$36,MATCH($H613,[4]Sheet1!$A$2:$A$36,0))</f>
        <v>600</v>
      </c>
      <c r="AN613" s="2" t="str">
        <f>INDEX([4]Sheet1!O$2:O$36,MATCH($H613,[4]Sheet1!$A$2:$A$36,0))</f>
        <v/>
      </c>
    </row>
    <row r="614" spans="1:40" ht="14.25">
      <c r="A614" s="11">
        <v>4006</v>
      </c>
      <c r="B614" s="78">
        <v>17</v>
      </c>
      <c r="C614" s="78" t="str">
        <f t="shared" si="575"/>
        <v>{10427,47},{24006,105}</v>
      </c>
      <c r="D614" s="78">
        <v>800000</v>
      </c>
      <c r="E614" s="79">
        <v>98</v>
      </c>
      <c r="F614" s="78" t="str">
        <f t="shared" si="576"/>
        <v>{1,1333},{2,660},{3,127},{6,458}</v>
      </c>
      <c r="G614" s="78">
        <f t="shared" si="606"/>
        <v>1</v>
      </c>
      <c r="H614" s="88" t="s">
        <v>440</v>
      </c>
      <c r="I614" s="37">
        <f t="array" ref="I614">INDEX([1]英雄界面!$I$4:$I$41,MATCH(A614,[1]英雄界面!$A$4:$A$41,0))</f>
        <v>5</v>
      </c>
      <c r="J614" s="87">
        <f t="shared" si="608"/>
        <v>4</v>
      </c>
      <c r="K614" s="37">
        <v>10427</v>
      </c>
      <c r="L614" s="37">
        <f t="array" ref="L614">INDEX([2]图纸掉落!$H$4:$H$38,MATCH(H614,[2]图纸掉落!$G$4:$G$38,0))</f>
        <v>24006</v>
      </c>
      <c r="M614" s="37">
        <f t="shared" si="601"/>
        <v>47</v>
      </c>
      <c r="N614" s="37">
        <f t="shared" si="597"/>
        <v>105</v>
      </c>
      <c r="O614" s="47">
        <f>INDEX([1]英雄界面!$J$4:$J$41,MATCH(A614,[1]英雄界面!$A$4:$A$41,0))/2</f>
        <v>1</v>
      </c>
      <c r="P614" s="37">
        <f t="shared" si="598"/>
        <v>1</v>
      </c>
      <c r="Q614" s="37">
        <f>INT(INDEX([1]等级属性!B$4:B$203,MATCH($AC614,[1]等级属性!$A$4:$A$203,0))*V614/10000)</f>
        <v>660</v>
      </c>
      <c r="R614" s="37">
        <f>INT(INDEX([1]等级属性!C$4:C$203,MATCH($AC614,[1]等级属性!$A$4:$A$203,0))*W614/10000)</f>
        <v>127</v>
      </c>
      <c r="S614" s="37">
        <f>INT(INDEX([1]等级属性!D$4:D$203,MATCH($AC614,[1]等级属性!$A$4:$A$203,0))*X614/10000)</f>
        <v>1333</v>
      </c>
      <c r="T614" s="37">
        <f>INT(INDEX([1]等级属性!E$4:E$203,MATCH($AC614,[1]等级属性!$A$4:$A$203,0))*Y614/10000)</f>
        <v>458</v>
      </c>
      <c r="U614" s="37"/>
      <c r="V614" s="37">
        <f t="array" ref="V614">INDEX(单位特点规划!D$2:D$37,MATCH($A614,单位特点规划!$A$2:$A$37,0))</f>
        <v>5200</v>
      </c>
      <c r="W614" s="37">
        <f t="array" ref="W614">INDEX(单位特点规划!E$2:E$37,MATCH($A614,单位特点规划!$A$2:$A$37,0))</f>
        <v>1000</v>
      </c>
      <c r="X614" s="37">
        <f t="array" ref="X614">INDEX(单位特点规划!F$2:F$37,MATCH($A614,单位特点规划!$A$2:$A$37,0))</f>
        <v>3500</v>
      </c>
      <c r="Y614" s="37">
        <f t="array" ref="Y614">INDEX(单位特点规划!G$2:G$37,MATCH($A614,单位特点规划!$A$2:$A$37,0))</f>
        <v>5200</v>
      </c>
      <c r="Z614" s="37"/>
      <c r="AA614" s="37">
        <f t="shared" si="610"/>
        <v>0.52854122621564503</v>
      </c>
      <c r="AB614" s="37">
        <f>INT(INDEX([3]进阶属性!$C$2:$C$19,MATCH(B614,[3]进阶属性!$A$2:$A$19,0))/2*AH614)</f>
        <v>9874</v>
      </c>
      <c r="AC614" s="37">
        <f t="shared" si="600"/>
        <v>97</v>
      </c>
      <c r="AD614" s="37">
        <f>INT((INDEX([3]标准单位!$J$2:$J$201,MATCH($AC614,[3]标准单位!$A$2:$A$201,0))*AE614)/(1-AE614))</f>
        <v>0</v>
      </c>
      <c r="AE614" s="37">
        <f t="shared" si="607"/>
        <v>0</v>
      </c>
      <c r="AF614" s="83">
        <f>AG614/AG$20</f>
        <v>1.0789388557556101</v>
      </c>
      <c r="AG614" s="37">
        <f t="shared" ref="AG614" si="611">(Q614/AM614*1000+IF(AN614&lt;&gt;"",R614/AN614*1000,0)+S614/3+T614/5)/AH614</f>
        <v>1635.93333333333</v>
      </c>
      <c r="AH614" s="37">
        <f t="array" ref="AH614">INDEX([4]Sheet1!H$2:H$36,MATCH($H614,[4]Sheet1!$A$2:$A$36,0))</f>
        <v>1</v>
      </c>
      <c r="AI614">
        <f>INDEX([4]Sheet1!T$2:T$36,MATCH($H614,[4]Sheet1!$A$2:$A$36,0))</f>
        <v>0</v>
      </c>
      <c r="AJ614">
        <f>INDEX([4]Sheet1!U$2:U$36,MATCH($H614,[4]Sheet1!$A$2:$A$36,0))</f>
        <v>0.48</v>
      </c>
      <c r="AK614">
        <f>INDEX([4]Sheet1!V$2:V$36,MATCH($H614,[4]Sheet1!$A$2:$A$36,0))</f>
        <v>0</v>
      </c>
      <c r="AL614">
        <f>INDEX([4]Sheet1!W$2:W$36,MATCH($H614,[4]Sheet1!$A$2:$A$36,0))</f>
        <v>208.333333333333</v>
      </c>
      <c r="AM614" s="2">
        <f>INDEX([4]Sheet1!N$2:N$36,MATCH($H614,[4]Sheet1!$A$2:$A$36,0))</f>
        <v>600</v>
      </c>
      <c r="AN614" s="2" t="str">
        <f>INDEX([4]Sheet1!O$2:O$36,MATCH($H614,[4]Sheet1!$A$2:$A$36,0))</f>
        <v/>
      </c>
    </row>
    <row r="615" spans="1:40" ht="14.25">
      <c r="A615" s="11">
        <v>4006</v>
      </c>
      <c r="B615" s="78">
        <v>18</v>
      </c>
      <c r="C615" s="78" t="str">
        <f t="shared" si="575"/>
        <v>{10428,50},{24006,112}</v>
      </c>
      <c r="D615" s="78">
        <v>800000</v>
      </c>
      <c r="E615" s="79">
        <v>103</v>
      </c>
      <c r="F615" s="78" t="str">
        <f t="shared" si="576"/>
        <v>{1,1433},{2,709},{3,136},{6,492}</v>
      </c>
      <c r="G615" s="78">
        <f t="shared" ref="G615:G624" si="612">1</f>
        <v>1</v>
      </c>
      <c r="H615" s="88" t="s">
        <v>440</v>
      </c>
      <c r="I615" s="37">
        <f t="array" ref="I615">INDEX([1]英雄界面!$I$4:$I$41,MATCH(A615,[1]英雄界面!$A$4:$A$41,0))</f>
        <v>5</v>
      </c>
      <c r="J615" s="87">
        <f t="shared" si="608"/>
        <v>4</v>
      </c>
      <c r="K615" s="37">
        <v>10428</v>
      </c>
      <c r="L615" s="37">
        <f t="array" ref="L615">INDEX([2]图纸掉落!$H$4:$H$38,MATCH(H615,[2]图纸掉落!$G$4:$G$38,0))</f>
        <v>24006</v>
      </c>
      <c r="M615" s="37">
        <f t="shared" si="601"/>
        <v>50</v>
      </c>
      <c r="N615" s="37">
        <f t="shared" si="597"/>
        <v>112</v>
      </c>
      <c r="O615" s="47">
        <f>INDEX([1]英雄界面!$J$4:$J$41,MATCH(A615,[1]英雄界面!$A$4:$A$41,0))/2</f>
        <v>1</v>
      </c>
      <c r="P615" s="37">
        <f t="shared" si="598"/>
        <v>1</v>
      </c>
      <c r="Q615" s="37">
        <f>INT(INDEX([1]等级属性!B$4:B$203,MATCH($AC615,[1]等级属性!$A$4:$A$203,0))*V615/10000)</f>
        <v>709</v>
      </c>
      <c r="R615" s="37">
        <f>INT(INDEX([1]等级属性!C$4:C$203,MATCH($AC615,[1]等级属性!$A$4:$A$203,0))*W615/10000)</f>
        <v>136</v>
      </c>
      <c r="S615" s="37">
        <f>INT(INDEX([1]等级属性!D$4:D$203,MATCH($AC615,[1]等级属性!$A$4:$A$203,0))*X615/10000)</f>
        <v>1433</v>
      </c>
      <c r="T615" s="37">
        <f>INT(INDEX([1]等级属性!E$4:E$203,MATCH($AC615,[1]等级属性!$A$4:$A$203,0))*Y615/10000)</f>
        <v>492</v>
      </c>
      <c r="U615" s="37"/>
      <c r="V615" s="37">
        <f t="array" ref="V615">INDEX(单位特点规划!D$2:D$37,MATCH($A615,单位特点规划!$A$2:$A$37,0))</f>
        <v>5200</v>
      </c>
      <c r="W615" s="37">
        <f t="array" ref="W615">INDEX(单位特点规划!E$2:E$37,MATCH($A615,单位特点规划!$A$2:$A$37,0))</f>
        <v>1000</v>
      </c>
      <c r="X615" s="37">
        <f t="array" ref="X615">INDEX(单位特点规划!F$2:F$37,MATCH($A615,单位特点规划!$A$2:$A$37,0))</f>
        <v>3500</v>
      </c>
      <c r="Y615" s="37">
        <f t="array" ref="Y615">INDEX(单位特点规划!G$2:G$37,MATCH($A615,单位特点规划!$A$2:$A$37,0))</f>
        <v>5200</v>
      </c>
      <c r="Z615" s="37"/>
      <c r="AA615" s="37">
        <f t="shared" si="610"/>
        <v>0.52854122621564503</v>
      </c>
      <c r="AB615" s="37">
        <f>INT(INDEX([3]进阶属性!$C$2:$C$19,MATCH(B615,[3]进阶属性!$A$2:$A$19,0))/2*AH615)</f>
        <v>12835</v>
      </c>
      <c r="AC615" s="37">
        <f t="shared" si="600"/>
        <v>100</v>
      </c>
      <c r="AD615" s="37">
        <f>INT((INDEX([3]标准单位!$J$2:$J$201,MATCH($AC615,[3]标准单位!$A$2:$A$201,0))*AE615)/(1-AE615))</f>
        <v>0</v>
      </c>
      <c r="AE615" s="37">
        <f t="shared" ref="AE615:AE624" si="613">0</f>
        <v>0</v>
      </c>
      <c r="AF615" s="83">
        <f>AG615/AG$21</f>
        <v>1.00851071968176</v>
      </c>
      <c r="AG615" s="37">
        <f t="shared" ref="AG615" si="614">(Q615/AM615*1000+IF(AN615&lt;&gt;"",R615/AN615*1000,0)+S615/3+T615/5)/AH615</f>
        <v>1757.7333333333299</v>
      </c>
      <c r="AH615" s="37">
        <f t="array" ref="AH615">INDEX([4]Sheet1!H$2:H$36,MATCH($H615,[4]Sheet1!$A$2:$A$36,0))</f>
        <v>1</v>
      </c>
      <c r="AI615">
        <f>INDEX([4]Sheet1!T$2:T$36,MATCH($H615,[4]Sheet1!$A$2:$A$36,0))</f>
        <v>0</v>
      </c>
      <c r="AJ615">
        <f>INDEX([4]Sheet1!U$2:U$36,MATCH($H615,[4]Sheet1!$A$2:$A$36,0))</f>
        <v>0.48</v>
      </c>
      <c r="AK615">
        <f>INDEX([4]Sheet1!V$2:V$36,MATCH($H615,[4]Sheet1!$A$2:$A$36,0))</f>
        <v>0</v>
      </c>
      <c r="AL615">
        <f>INDEX([4]Sheet1!W$2:W$36,MATCH($H615,[4]Sheet1!$A$2:$A$36,0))</f>
        <v>208.333333333333</v>
      </c>
      <c r="AM615" s="2">
        <f>INDEX([4]Sheet1!N$2:N$36,MATCH($H615,[4]Sheet1!$A$2:$A$36,0))</f>
        <v>600</v>
      </c>
      <c r="AN615" s="2" t="str">
        <f>INDEX([4]Sheet1!O$2:O$36,MATCH($H615,[4]Sheet1!$A$2:$A$36,0))</f>
        <v/>
      </c>
    </row>
    <row r="616" spans="1:40" ht="14.25">
      <c r="A616" s="67">
        <v>4007</v>
      </c>
      <c r="B616" s="73">
        <v>1</v>
      </c>
      <c r="C616" s="78" t="str">
        <f t="shared" si="575"/>
        <v>{10411,1},{24007,2}</v>
      </c>
      <c r="D616" s="78">
        <v>1000</v>
      </c>
      <c r="E616" s="79">
        <v>15</v>
      </c>
      <c r="F616" s="78" t="str">
        <f t="shared" si="576"/>
        <v>{1,280},{2,44},{6,44}</v>
      </c>
      <c r="G616" s="78">
        <f t="shared" si="612"/>
        <v>1</v>
      </c>
      <c r="H616" s="86" t="s">
        <v>450</v>
      </c>
      <c r="I616" s="37">
        <f t="array" ref="I616">INDEX([1]英雄界面!$I$4:$I$41,MATCH(A616,[1]英雄界面!$A$4:$A$41,0))</f>
        <v>1</v>
      </c>
      <c r="J616" s="87">
        <f t="shared" si="608"/>
        <v>4</v>
      </c>
      <c r="K616" s="37">
        <v>10411</v>
      </c>
      <c r="L616" s="37">
        <f t="array" ref="L616">INDEX([2]图纸掉落!$H$4:$H$38,MATCH(H616,[2]图纸掉落!$G$4:$G$38,0))</f>
        <v>24007</v>
      </c>
      <c r="M616" s="37">
        <f t="shared" si="601"/>
        <v>1</v>
      </c>
      <c r="N616" s="37">
        <f t="shared" si="597"/>
        <v>2</v>
      </c>
      <c r="O616" s="47">
        <f>INDEX([1]英雄界面!$J$4:$J$41,MATCH(A616,[1]英雄界面!$A$4:$A$41,0))</f>
        <v>1</v>
      </c>
      <c r="P616" s="37">
        <f t="shared" si="598"/>
        <v>1.6</v>
      </c>
      <c r="Q616" s="37">
        <f>INT(INDEX([1]等级属性!B$4:B$203,MATCH($AC616,[1]等级属性!$A$4:$A$203,0))*V616/10000)</f>
        <v>28</v>
      </c>
      <c r="R616" s="37">
        <f>INT(INDEX([1]等级属性!C$4:C$203,MATCH($AC616,[1]等级属性!$A$4:$A$203,0))*W616/10000)</f>
        <v>0</v>
      </c>
      <c r="S616" s="37">
        <f>INT(INDEX([1]等级属性!D$4:D$203,MATCH($AC616,[1]等级属性!$A$4:$A$203,0))*X616/10000)</f>
        <v>175</v>
      </c>
      <c r="T616" s="37">
        <f>INT(INDEX([1]等级属性!E$4:E$203,MATCH($AC616,[1]等级属性!$A$4:$A$203,0))*Y616/10000)</f>
        <v>28</v>
      </c>
      <c r="U616" s="37"/>
      <c r="V616" s="37">
        <f t="array" ref="V616">INDEX(单位特点规划!D$2:D$37,MATCH($A616,单位特点规划!$A$2:$A$37,0))</f>
        <v>2200</v>
      </c>
      <c r="W616" s="37">
        <f t="array" ref="W616">INDEX(单位特点规划!E$2:E$37,MATCH($A616,单位特点规划!$A$2:$A$37,0))</f>
        <v>0</v>
      </c>
      <c r="X616" s="37">
        <f t="array" ref="X616">INDEX(单位特点规划!F$2:F$37,MATCH($A616,单位特点规划!$A$2:$A$37,0))</f>
        <v>4500</v>
      </c>
      <c r="Y616" s="37">
        <f t="array" ref="Y616">INDEX(单位特点规划!G$2:G$37,MATCH($A616,单位特点规划!$A$2:$A$37,0))</f>
        <v>3200</v>
      </c>
      <c r="Z616" s="37"/>
      <c r="AA616" s="37">
        <f t="shared" ref="AA616:AA622" si="615">1</f>
        <v>1</v>
      </c>
      <c r="AB616" s="37">
        <f>INT(INDEX([3]进阶属性!$C$2:$C$19,MATCH(B616,[3]进阶属性!$A$2:$A$19,0))/2*AH616)</f>
        <v>300</v>
      </c>
      <c r="AC616" s="37">
        <f t="shared" si="600"/>
        <v>10</v>
      </c>
      <c r="AD616" s="37">
        <f>INT((INDEX([3]标准单位!$J$2:$J$201,MATCH($AC616,[3]标准单位!$A$2:$A$201,0))*AE616)/(1-AE616))</f>
        <v>0</v>
      </c>
      <c r="AE616" s="37">
        <f t="shared" si="613"/>
        <v>0</v>
      </c>
      <c r="AF616" s="83" t="e">
        <f>AG616/AG$4</f>
        <v>#DIV/0!</v>
      </c>
      <c r="AG616" s="37" t="e">
        <f t="shared" ref="AG616:AG633" si="616">(Q616/AM616*1000+IF(AN616&lt;&gt;"",R616/AN616*1000,0)+S616/3+T616/5)/AH616</f>
        <v>#DIV/0!</v>
      </c>
      <c r="AH616" s="37">
        <f t="array" ref="AH616">INDEX([4]Sheet1!H$2:H$36,MATCH($H616,[4]Sheet1!$A$2:$A$36,0))</f>
        <v>2</v>
      </c>
      <c r="AI616">
        <f>INDEX([4]Sheet1!T$2:T$36,MATCH($H616,[4]Sheet1!$A$2:$A$36,0))</f>
        <v>0</v>
      </c>
      <c r="AJ616">
        <f>INDEX([4]Sheet1!U$2:U$36,MATCH($H616,[4]Sheet1!$A$2:$A$36,0))</f>
        <v>0</v>
      </c>
      <c r="AK616">
        <f>INDEX([4]Sheet1!V$2:V$36,MATCH($H616,[4]Sheet1!$A$2:$A$36,0))</f>
        <v>0</v>
      </c>
      <c r="AL616">
        <f>INDEX([4]Sheet1!W$2:W$36,MATCH($H616,[4]Sheet1!$A$2:$A$36,0))</f>
        <v>0</v>
      </c>
      <c r="AM616" s="2">
        <f>INDEX([4]Sheet1!N$2:N$36,MATCH($H616,[4]Sheet1!$A$2:$A$36,0))</f>
        <v>0</v>
      </c>
      <c r="AN616" s="2" t="str">
        <f>INDEX([4]Sheet1!O$2:O$36,MATCH($H616,[4]Sheet1!$A$2:$A$36,0))</f>
        <v/>
      </c>
    </row>
    <row r="617" spans="1:40" ht="14.25">
      <c r="A617" s="67">
        <v>4007</v>
      </c>
      <c r="B617" s="73">
        <v>2</v>
      </c>
      <c r="C617" s="78" t="str">
        <f t="shared" si="575"/>
        <v>{10412,5},{24007,5}</v>
      </c>
      <c r="D617" s="78">
        <v>5000</v>
      </c>
      <c r="E617" s="79">
        <v>20</v>
      </c>
      <c r="F617" s="78" t="str">
        <f t="shared" si="576"/>
        <v>{1,342},{2,55},{6,55}</v>
      </c>
      <c r="G617" s="78">
        <f t="shared" si="612"/>
        <v>1</v>
      </c>
      <c r="H617" s="86" t="s">
        <v>450</v>
      </c>
      <c r="I617" s="37">
        <f t="array" ref="I617">INDEX([1]英雄界面!$I$4:$I$41,MATCH(A617,[1]英雄界面!$A$4:$A$41,0))</f>
        <v>1</v>
      </c>
      <c r="J617" s="87">
        <f t="shared" si="608"/>
        <v>4</v>
      </c>
      <c r="K617" s="37">
        <v>10412</v>
      </c>
      <c r="L617" s="37">
        <f t="array" ref="L617">INDEX([2]图纸掉落!$H$4:$H$38,MATCH(H617,[2]图纸掉落!$G$4:$G$38,0))</f>
        <v>24007</v>
      </c>
      <c r="M617" s="37">
        <f t="shared" si="601"/>
        <v>5</v>
      </c>
      <c r="N617" s="37">
        <f t="shared" si="597"/>
        <v>5</v>
      </c>
      <c r="O617" s="47">
        <f>INDEX([1]英雄界面!$J$4:$J$41,MATCH(A617,[1]英雄界面!$A$4:$A$41,0))</f>
        <v>1</v>
      </c>
      <c r="P617" s="37">
        <f t="shared" si="598"/>
        <v>1.5</v>
      </c>
      <c r="Q617" s="37">
        <f>INT(INDEX([1]等级属性!B$4:B$203,MATCH($AC617,[1]等级属性!$A$4:$A$203,0))*V617/10000)</f>
        <v>37</v>
      </c>
      <c r="R617" s="37">
        <f>INT(INDEX([1]等级属性!C$4:C$203,MATCH($AC617,[1]等级属性!$A$4:$A$203,0))*W617/10000)</f>
        <v>0</v>
      </c>
      <c r="S617" s="37">
        <f>INT(INDEX([1]等级属性!D$4:D$203,MATCH($AC617,[1]等级属性!$A$4:$A$203,0))*X617/10000)</f>
        <v>228</v>
      </c>
      <c r="T617" s="37">
        <f>INT(INDEX([1]等级属性!E$4:E$203,MATCH($AC617,[1]等级属性!$A$4:$A$203,0))*Y617/10000)</f>
        <v>37</v>
      </c>
      <c r="U617" s="37"/>
      <c r="V617" s="37">
        <f t="array" ref="V617">INDEX(单位特点规划!D$2:D$37,MATCH($A617,单位特点规划!$A$2:$A$37,0))</f>
        <v>2200</v>
      </c>
      <c r="W617" s="37">
        <f t="array" ref="W617">INDEX(单位特点规划!E$2:E$37,MATCH($A617,单位特点规划!$A$2:$A$37,0))</f>
        <v>0</v>
      </c>
      <c r="X617" s="37">
        <f t="array" ref="X617">INDEX(单位特点规划!F$2:F$37,MATCH($A617,单位特点规划!$A$2:$A$37,0))</f>
        <v>4500</v>
      </c>
      <c r="Y617" s="37">
        <f t="array" ref="Y617">INDEX(单位特点规划!G$2:G$37,MATCH($A617,单位特点规划!$A$2:$A$37,0))</f>
        <v>3200</v>
      </c>
      <c r="Z617" s="37"/>
      <c r="AA617" s="37">
        <f t="shared" si="615"/>
        <v>1</v>
      </c>
      <c r="AB617" s="37">
        <f>INT(INDEX([3]进阶属性!$C$2:$C$19,MATCH(B617,[3]进阶属性!$A$2:$A$19,0))/2*AH617)</f>
        <v>390</v>
      </c>
      <c r="AC617" s="37">
        <f t="shared" si="600"/>
        <v>20</v>
      </c>
      <c r="AD617" s="37">
        <f>INT((INDEX([3]标准单位!$J$2:$J$201,MATCH($AC617,[3]标准单位!$A$2:$A$201,0))*AE617)/(1-AE617))</f>
        <v>0</v>
      </c>
      <c r="AE617" s="37">
        <f t="shared" si="613"/>
        <v>0</v>
      </c>
      <c r="AF617" s="83" t="e">
        <f>AG617/AG$5</f>
        <v>#DIV/0!</v>
      </c>
      <c r="AG617" s="37" t="e">
        <f t="shared" si="616"/>
        <v>#DIV/0!</v>
      </c>
      <c r="AH617" s="37">
        <f t="array" ref="AH617">INDEX([4]Sheet1!H$2:H$36,MATCH($H617,[4]Sheet1!$A$2:$A$36,0))</f>
        <v>2</v>
      </c>
      <c r="AI617">
        <f>INDEX([4]Sheet1!T$2:T$36,MATCH($H617,[4]Sheet1!$A$2:$A$36,0))</f>
        <v>0</v>
      </c>
      <c r="AJ617">
        <f>INDEX([4]Sheet1!U$2:U$36,MATCH($H617,[4]Sheet1!$A$2:$A$36,0))</f>
        <v>0</v>
      </c>
      <c r="AK617">
        <f>INDEX([4]Sheet1!V$2:V$36,MATCH($H617,[4]Sheet1!$A$2:$A$36,0))</f>
        <v>0</v>
      </c>
      <c r="AL617">
        <f>INDEX([4]Sheet1!W$2:W$36,MATCH($H617,[4]Sheet1!$A$2:$A$36,0))</f>
        <v>0</v>
      </c>
      <c r="AM617" s="2">
        <f>INDEX([4]Sheet1!N$2:N$36,MATCH($H617,[4]Sheet1!$A$2:$A$36,0))</f>
        <v>0</v>
      </c>
      <c r="AN617" s="2" t="str">
        <f>INDEX([4]Sheet1!O$2:O$36,MATCH($H617,[4]Sheet1!$A$2:$A$36,0))</f>
        <v/>
      </c>
    </row>
    <row r="618" spans="1:40" ht="14.25">
      <c r="A618" s="67">
        <v>4007</v>
      </c>
      <c r="B618" s="73">
        <v>3</v>
      </c>
      <c r="C618" s="78" t="str">
        <f t="shared" si="575"/>
        <v>{10413,7},{24007,8}</v>
      </c>
      <c r="D618" s="78">
        <v>10000</v>
      </c>
      <c r="E618" s="79">
        <v>25</v>
      </c>
      <c r="F618" s="78" t="str">
        <f t="shared" si="576"/>
        <v>{1,413},{2,67},{6,67}</v>
      </c>
      <c r="G618" s="78">
        <f t="shared" si="612"/>
        <v>1</v>
      </c>
      <c r="H618" s="86" t="s">
        <v>450</v>
      </c>
      <c r="I618" s="37">
        <f t="array" ref="I618">INDEX([1]英雄界面!$I$4:$I$41,MATCH(A618,[1]英雄界面!$A$4:$A$41,0))</f>
        <v>1</v>
      </c>
      <c r="J618" s="87">
        <f t="shared" ref="J618:J633" si="617">4</f>
        <v>4</v>
      </c>
      <c r="K618" s="37">
        <v>10413</v>
      </c>
      <c r="L618" s="37">
        <f t="array" ref="L618">INDEX([2]图纸掉落!$H$4:$H$38,MATCH(H618,[2]图纸掉落!$G$4:$G$38,0))</f>
        <v>24007</v>
      </c>
      <c r="M618" s="37">
        <f t="shared" si="601"/>
        <v>7</v>
      </c>
      <c r="N618" s="37">
        <f t="shared" si="597"/>
        <v>8</v>
      </c>
      <c r="O618" s="47">
        <f>INDEX([1]英雄界面!$J$4:$J$41,MATCH(A618,[1]英雄界面!$A$4:$A$41,0))</f>
        <v>1</v>
      </c>
      <c r="P618" s="37">
        <f t="shared" si="598"/>
        <v>1.4</v>
      </c>
      <c r="Q618" s="37">
        <f>INT(INDEX([1]等级属性!B$4:B$203,MATCH($AC618,[1]等级属性!$A$4:$A$203,0))*V618/10000)</f>
        <v>48</v>
      </c>
      <c r="R618" s="37">
        <f>INT(INDEX([1]等级属性!C$4:C$203,MATCH($AC618,[1]等级属性!$A$4:$A$203,0))*W618/10000)</f>
        <v>0</v>
      </c>
      <c r="S618" s="37">
        <f>INT(INDEX([1]等级属性!D$4:D$203,MATCH($AC618,[1]等级属性!$A$4:$A$203,0))*X618/10000)</f>
        <v>295</v>
      </c>
      <c r="T618" s="37">
        <f>INT(INDEX([1]等级属性!E$4:E$203,MATCH($AC618,[1]等级属性!$A$4:$A$203,0))*Y618/10000)</f>
        <v>48</v>
      </c>
      <c r="U618" s="37"/>
      <c r="V618" s="37">
        <f t="array" ref="V618">INDEX(单位特点规划!D$2:D$37,MATCH($A618,单位特点规划!$A$2:$A$37,0))</f>
        <v>2200</v>
      </c>
      <c r="W618" s="37">
        <f t="array" ref="W618">INDEX(单位特点规划!E$2:E$37,MATCH($A618,单位特点规划!$A$2:$A$37,0))</f>
        <v>0</v>
      </c>
      <c r="X618" s="37">
        <f t="array" ref="X618">INDEX(单位特点规划!F$2:F$37,MATCH($A618,单位特点规划!$A$2:$A$37,0))</f>
        <v>4500</v>
      </c>
      <c r="Y618" s="37">
        <f t="array" ref="Y618">INDEX(单位特点规划!G$2:G$37,MATCH($A618,单位特点规划!$A$2:$A$37,0))</f>
        <v>3200</v>
      </c>
      <c r="Z618" s="37"/>
      <c r="AA618" s="37">
        <f t="shared" si="615"/>
        <v>1</v>
      </c>
      <c r="AB618" s="37">
        <f>INT(INDEX([3]进阶属性!$C$2:$C$19,MATCH(B618,[3]进阶属性!$A$2:$A$19,0))/2*AH618)</f>
        <v>507</v>
      </c>
      <c r="AC618" s="37">
        <f t="shared" si="600"/>
        <v>30</v>
      </c>
      <c r="AD618" s="37">
        <f>INT((INDEX([3]标准单位!$J$2:$J$201,MATCH($AC618,[3]标准单位!$A$2:$A$201,0))*AE618)/(1-AE618))</f>
        <v>0</v>
      </c>
      <c r="AE618" s="37">
        <f t="shared" si="613"/>
        <v>0</v>
      </c>
      <c r="AF618" s="83" t="e">
        <f>AG618/AG$6</f>
        <v>#DIV/0!</v>
      </c>
      <c r="AG618" s="37" t="e">
        <f t="shared" si="616"/>
        <v>#DIV/0!</v>
      </c>
      <c r="AH618" s="37">
        <f t="array" ref="AH618">INDEX([4]Sheet1!H$2:H$36,MATCH($H618,[4]Sheet1!$A$2:$A$36,0))</f>
        <v>2</v>
      </c>
      <c r="AI618">
        <f>INDEX([4]Sheet1!T$2:T$36,MATCH($H618,[4]Sheet1!$A$2:$A$36,0))</f>
        <v>0</v>
      </c>
      <c r="AJ618">
        <f>INDEX([4]Sheet1!U$2:U$36,MATCH($H618,[4]Sheet1!$A$2:$A$36,0))</f>
        <v>0</v>
      </c>
      <c r="AK618">
        <f>INDEX([4]Sheet1!V$2:V$36,MATCH($H618,[4]Sheet1!$A$2:$A$36,0))</f>
        <v>0</v>
      </c>
      <c r="AL618">
        <f>INDEX([4]Sheet1!W$2:W$36,MATCH($H618,[4]Sheet1!$A$2:$A$36,0))</f>
        <v>0</v>
      </c>
      <c r="AM618" s="2">
        <f>INDEX([4]Sheet1!N$2:N$36,MATCH($H618,[4]Sheet1!$A$2:$A$36,0))</f>
        <v>0</v>
      </c>
      <c r="AN618" s="2" t="str">
        <f>INDEX([4]Sheet1!O$2:O$36,MATCH($H618,[4]Sheet1!$A$2:$A$36,0))</f>
        <v/>
      </c>
    </row>
    <row r="619" spans="1:40" ht="14.25">
      <c r="A619" s="67">
        <v>4007</v>
      </c>
      <c r="B619" s="73">
        <v>4</v>
      </c>
      <c r="C619" s="78" t="str">
        <f t="shared" si="575"/>
        <v>{10414,10},{24007,12}</v>
      </c>
      <c r="D619" s="78">
        <v>80000</v>
      </c>
      <c r="E619" s="79">
        <v>31</v>
      </c>
      <c r="F619" s="78" t="str">
        <f t="shared" si="576"/>
        <v>{1,439},{2,71},{6,71}</v>
      </c>
      <c r="G619" s="78">
        <f t="shared" si="612"/>
        <v>1</v>
      </c>
      <c r="H619" s="86" t="s">
        <v>450</v>
      </c>
      <c r="I619" s="37">
        <f t="array" ref="I619">INDEX([1]英雄界面!$I$4:$I$41,MATCH(A619,[1]英雄界面!$A$4:$A$41,0))</f>
        <v>1</v>
      </c>
      <c r="J619" s="87">
        <f t="shared" si="617"/>
        <v>4</v>
      </c>
      <c r="K619" s="37">
        <v>10414</v>
      </c>
      <c r="L619" s="37">
        <f t="array" ref="L619">INDEX([2]图纸掉落!$H$4:$H$38,MATCH(H619,[2]图纸掉落!$G$4:$G$38,0))</f>
        <v>24007</v>
      </c>
      <c r="M619" s="37">
        <f t="shared" si="601"/>
        <v>10</v>
      </c>
      <c r="N619" s="37">
        <f t="shared" si="597"/>
        <v>12</v>
      </c>
      <c r="O619" s="47">
        <f>INDEX([1]英雄界面!$J$4:$J$41,MATCH(A619,[1]英雄界面!$A$4:$A$41,0))</f>
        <v>1</v>
      </c>
      <c r="P619" s="37">
        <f t="shared" si="598"/>
        <v>1.3</v>
      </c>
      <c r="Q619" s="37">
        <f>INT(INDEX([1]等级属性!B$4:B$203,MATCH($AC619,[1]等级属性!$A$4:$A$203,0))*V619/10000)</f>
        <v>55</v>
      </c>
      <c r="R619" s="37">
        <f>INT(INDEX([1]等级属性!C$4:C$203,MATCH($AC619,[1]等级属性!$A$4:$A$203,0))*W619/10000)</f>
        <v>0</v>
      </c>
      <c r="S619" s="37">
        <f>INT(INDEX([1]等级属性!D$4:D$203,MATCH($AC619,[1]等级属性!$A$4:$A$203,0))*X619/10000)</f>
        <v>338</v>
      </c>
      <c r="T619" s="37">
        <f>INT(INDEX([1]等级属性!E$4:E$203,MATCH($AC619,[1]等级属性!$A$4:$A$203,0))*Y619/10000)</f>
        <v>55</v>
      </c>
      <c r="U619" s="37"/>
      <c r="V619" s="37">
        <f t="array" ref="V619">INDEX(单位特点规划!D$2:D$37,MATCH($A619,单位特点规划!$A$2:$A$37,0))</f>
        <v>2200</v>
      </c>
      <c r="W619" s="37">
        <f t="array" ref="W619">INDEX(单位特点规划!E$2:E$37,MATCH($A619,单位特点规划!$A$2:$A$37,0))</f>
        <v>0</v>
      </c>
      <c r="X619" s="37">
        <f t="array" ref="X619">INDEX(单位特点规划!F$2:F$37,MATCH($A619,单位特点规划!$A$2:$A$37,0))</f>
        <v>4500</v>
      </c>
      <c r="Y619" s="37">
        <f t="array" ref="Y619">INDEX(单位特点规划!G$2:G$37,MATCH($A619,单位特点规划!$A$2:$A$37,0))</f>
        <v>3200</v>
      </c>
      <c r="Z619" s="37"/>
      <c r="AA619" s="37">
        <f t="shared" si="615"/>
        <v>1</v>
      </c>
      <c r="AB619" s="37">
        <f>INT(INDEX([3]进阶属性!$C$2:$C$19,MATCH(B619,[3]进阶属性!$A$2:$A$19,0))/2*AH619)</f>
        <v>657</v>
      </c>
      <c r="AC619" s="37">
        <f t="shared" si="600"/>
        <v>35</v>
      </c>
      <c r="AD619" s="37">
        <f>INT((INDEX([3]标准单位!$J$2:$J$201,MATCH($AC619,[3]标准单位!$A$2:$A$201,0))*AE619)/(1-AE619))</f>
        <v>0</v>
      </c>
      <c r="AE619" s="37">
        <f t="shared" si="613"/>
        <v>0</v>
      </c>
      <c r="AF619" s="83" t="e">
        <f>AG619/AG$7</f>
        <v>#DIV/0!</v>
      </c>
      <c r="AG619" s="37" t="e">
        <f t="shared" si="616"/>
        <v>#DIV/0!</v>
      </c>
      <c r="AH619" s="37">
        <f t="array" ref="AH619">INDEX([4]Sheet1!H$2:H$36,MATCH($H619,[4]Sheet1!$A$2:$A$36,0))</f>
        <v>2</v>
      </c>
      <c r="AI619">
        <f>INDEX([4]Sheet1!T$2:T$36,MATCH($H619,[4]Sheet1!$A$2:$A$36,0))</f>
        <v>0</v>
      </c>
      <c r="AJ619">
        <f>INDEX([4]Sheet1!U$2:U$36,MATCH($H619,[4]Sheet1!$A$2:$A$36,0))</f>
        <v>0</v>
      </c>
      <c r="AK619">
        <f>INDEX([4]Sheet1!V$2:V$36,MATCH($H619,[4]Sheet1!$A$2:$A$36,0))</f>
        <v>0</v>
      </c>
      <c r="AL619">
        <f>INDEX([4]Sheet1!W$2:W$36,MATCH($H619,[4]Sheet1!$A$2:$A$36,0))</f>
        <v>0</v>
      </c>
      <c r="AM619" s="2">
        <f>INDEX([4]Sheet1!N$2:N$36,MATCH($H619,[4]Sheet1!$A$2:$A$36,0))</f>
        <v>0</v>
      </c>
      <c r="AN619" s="2" t="str">
        <f>INDEX([4]Sheet1!O$2:O$36,MATCH($H619,[4]Sheet1!$A$2:$A$36,0))</f>
        <v/>
      </c>
    </row>
    <row r="620" spans="1:40" ht="14.25">
      <c r="A620" s="67">
        <v>4007</v>
      </c>
      <c r="B620" s="73">
        <v>5</v>
      </c>
      <c r="C620" s="78" t="str">
        <f t="shared" si="575"/>
        <v>{10415,15},{24007,15}</v>
      </c>
      <c r="D620" s="78">
        <v>150000</v>
      </c>
      <c r="E620" s="79">
        <v>38</v>
      </c>
      <c r="F620" s="78" t="str">
        <f t="shared" si="576"/>
        <v>{1,459},{2,74},{6,74}</v>
      </c>
      <c r="G620" s="78">
        <f t="shared" si="612"/>
        <v>1</v>
      </c>
      <c r="H620" s="86" t="s">
        <v>450</v>
      </c>
      <c r="I620" s="37">
        <f t="array" ref="I620">INDEX([1]英雄界面!$I$4:$I$41,MATCH(A620,[1]英雄界面!$A$4:$A$41,0))</f>
        <v>1</v>
      </c>
      <c r="J620" s="87">
        <f t="shared" si="617"/>
        <v>4</v>
      </c>
      <c r="K620" s="37">
        <v>10415</v>
      </c>
      <c r="L620" s="37">
        <f t="array" ref="L620">INDEX([2]图纸掉落!$H$4:$H$38,MATCH(H620,[2]图纸掉落!$G$4:$G$38,0))</f>
        <v>24007</v>
      </c>
      <c r="M620" s="37">
        <f t="shared" ref="M620" si="618">M602</f>
        <v>15</v>
      </c>
      <c r="N620" s="37">
        <f t="shared" si="597"/>
        <v>15</v>
      </c>
      <c r="O620" s="47">
        <f>INDEX([1]英雄界面!$J$4:$J$41,MATCH(A620,[1]英雄界面!$A$4:$A$41,0))</f>
        <v>1</v>
      </c>
      <c r="P620" s="37">
        <f t="shared" si="598"/>
        <v>1.2</v>
      </c>
      <c r="Q620" s="37">
        <f>INT(INDEX([1]等级属性!B$4:B$203,MATCH($AC620,[1]等级属性!$A$4:$A$203,0))*V620/10000)</f>
        <v>62</v>
      </c>
      <c r="R620" s="37">
        <f>INT(INDEX([1]等级属性!C$4:C$203,MATCH($AC620,[1]等级属性!$A$4:$A$203,0))*W620/10000)</f>
        <v>0</v>
      </c>
      <c r="S620" s="37">
        <f>INT(INDEX([1]等级属性!D$4:D$203,MATCH($AC620,[1]等级属性!$A$4:$A$203,0))*X620/10000)</f>
        <v>383</v>
      </c>
      <c r="T620" s="37">
        <f>INT(INDEX([1]等级属性!E$4:E$203,MATCH($AC620,[1]等级属性!$A$4:$A$203,0))*Y620/10000)</f>
        <v>62</v>
      </c>
      <c r="U620" s="37"/>
      <c r="V620" s="37">
        <f t="array" ref="V620">INDEX(单位特点规划!D$2:D$37,MATCH($A620,单位特点规划!$A$2:$A$37,0))</f>
        <v>2200</v>
      </c>
      <c r="W620" s="37">
        <f t="array" ref="W620">INDEX(单位特点规划!E$2:E$37,MATCH($A620,单位特点规划!$A$2:$A$37,0))</f>
        <v>0</v>
      </c>
      <c r="X620" s="37">
        <f t="array" ref="X620">INDEX(单位特点规划!F$2:F$37,MATCH($A620,单位特点规划!$A$2:$A$37,0))</f>
        <v>4500</v>
      </c>
      <c r="Y620" s="37">
        <f t="array" ref="Y620">INDEX(单位特点规划!G$2:G$37,MATCH($A620,单位特点规划!$A$2:$A$37,0))</f>
        <v>3200</v>
      </c>
      <c r="Z620" s="37"/>
      <c r="AA620" s="37">
        <f t="shared" si="615"/>
        <v>1</v>
      </c>
      <c r="AB620" s="37">
        <f>INT(INDEX([3]进阶属性!$C$2:$C$19,MATCH(B620,[3]进阶属性!$A$2:$A$19,0))/2*AH620)</f>
        <v>852</v>
      </c>
      <c r="AC620" s="37">
        <f t="shared" si="600"/>
        <v>40</v>
      </c>
      <c r="AD620" s="37">
        <f>INT((INDEX([3]标准单位!$J$2:$J$201,MATCH($AC620,[3]标准单位!$A$2:$A$201,0))*AE620)/(1-AE620))</f>
        <v>0</v>
      </c>
      <c r="AE620" s="37">
        <f t="shared" si="613"/>
        <v>0</v>
      </c>
      <c r="AF620" s="83" t="e">
        <f>AG620/AG$8</f>
        <v>#DIV/0!</v>
      </c>
      <c r="AG620" s="37" t="e">
        <f t="shared" si="616"/>
        <v>#DIV/0!</v>
      </c>
      <c r="AH620" s="37">
        <f t="array" ref="AH620">INDEX([4]Sheet1!H$2:H$36,MATCH($H620,[4]Sheet1!$A$2:$A$36,0))</f>
        <v>2</v>
      </c>
      <c r="AI620">
        <f>INDEX([4]Sheet1!T$2:T$36,MATCH($H620,[4]Sheet1!$A$2:$A$36,0))</f>
        <v>0</v>
      </c>
      <c r="AJ620">
        <f>INDEX([4]Sheet1!U$2:U$36,MATCH($H620,[4]Sheet1!$A$2:$A$36,0))</f>
        <v>0</v>
      </c>
      <c r="AK620">
        <f>INDEX([4]Sheet1!V$2:V$36,MATCH($H620,[4]Sheet1!$A$2:$A$36,0))</f>
        <v>0</v>
      </c>
      <c r="AL620">
        <f>INDEX([4]Sheet1!W$2:W$36,MATCH($H620,[4]Sheet1!$A$2:$A$36,0))</f>
        <v>0</v>
      </c>
      <c r="AM620" s="2">
        <f>INDEX([4]Sheet1!N$2:N$36,MATCH($H620,[4]Sheet1!$A$2:$A$36,0))</f>
        <v>0</v>
      </c>
      <c r="AN620" s="2" t="str">
        <f>INDEX([4]Sheet1!O$2:O$36,MATCH($H620,[4]Sheet1!$A$2:$A$36,0))</f>
        <v/>
      </c>
    </row>
    <row r="621" spans="1:40" ht="14.25">
      <c r="A621" s="67">
        <v>4007</v>
      </c>
      <c r="B621" s="73">
        <v>6</v>
      </c>
      <c r="C621" s="78" t="str">
        <f t="shared" si="575"/>
        <v>{10416,20},{24007,16}</v>
      </c>
      <c r="D621" s="78">
        <v>250000</v>
      </c>
      <c r="E621" s="79">
        <v>43</v>
      </c>
      <c r="F621" s="78" t="str">
        <f t="shared" si="576"/>
        <v>{1,484},{2,78},{6,79}</v>
      </c>
      <c r="G621" s="78">
        <f t="shared" si="612"/>
        <v>1</v>
      </c>
      <c r="H621" s="86" t="s">
        <v>450</v>
      </c>
      <c r="I621" s="37">
        <f t="array" ref="I621">INDEX([1]英雄界面!$I$4:$I$41,MATCH(A621,[1]英雄界面!$A$4:$A$41,0))</f>
        <v>1</v>
      </c>
      <c r="J621" s="87">
        <f t="shared" si="617"/>
        <v>4</v>
      </c>
      <c r="K621" s="37">
        <v>10416</v>
      </c>
      <c r="L621" s="37">
        <f t="array" ref="L621">INDEX([2]图纸掉落!$H$4:$H$38,MATCH(H621,[2]图纸掉落!$G$4:$G$38,0))</f>
        <v>24007</v>
      </c>
      <c r="M621" s="37">
        <f t="shared" ref="M621:M633" si="619">M603</f>
        <v>20</v>
      </c>
      <c r="N621" s="37">
        <f t="shared" si="597"/>
        <v>16</v>
      </c>
      <c r="O621" s="47">
        <f>INDEX([1]英雄界面!$J$4:$J$41,MATCH(A621,[1]英雄界面!$A$4:$A$41,0))</f>
        <v>1</v>
      </c>
      <c r="P621" s="37">
        <f t="shared" si="598"/>
        <v>1.1000000000000001</v>
      </c>
      <c r="Q621" s="37">
        <f>INT(INDEX([1]等级属性!B$4:B$203,MATCH($AC621,[1]等级属性!$A$4:$A$203,0))*V621/10000)</f>
        <v>71</v>
      </c>
      <c r="R621" s="37">
        <f>INT(INDEX([1]等级属性!C$4:C$203,MATCH($AC621,[1]等级属性!$A$4:$A$203,0))*W621/10000)</f>
        <v>0</v>
      </c>
      <c r="S621" s="37">
        <f>INT(INDEX([1]等级属性!D$4:D$203,MATCH($AC621,[1]等级属性!$A$4:$A$203,0))*X621/10000)</f>
        <v>440</v>
      </c>
      <c r="T621" s="37">
        <f>INT(INDEX([1]等级属性!E$4:E$203,MATCH($AC621,[1]等级属性!$A$4:$A$203,0))*Y621/10000)</f>
        <v>72</v>
      </c>
      <c r="U621" s="37"/>
      <c r="V621" s="37">
        <f t="array" ref="V621">INDEX(单位特点规划!D$2:D$37,MATCH($A621,单位特点规划!$A$2:$A$37,0))</f>
        <v>2200</v>
      </c>
      <c r="W621" s="37">
        <f t="array" ref="W621">INDEX(单位特点规划!E$2:E$37,MATCH($A621,单位特点规划!$A$2:$A$37,0))</f>
        <v>0</v>
      </c>
      <c r="X621" s="37">
        <f t="array" ref="X621">INDEX(单位特点规划!F$2:F$37,MATCH($A621,单位特点规划!$A$2:$A$37,0))</f>
        <v>4500</v>
      </c>
      <c r="Y621" s="37">
        <f t="array" ref="Y621">INDEX(单位特点规划!G$2:G$37,MATCH($A621,单位特点规划!$A$2:$A$37,0))</f>
        <v>3200</v>
      </c>
      <c r="Z621" s="37"/>
      <c r="AA621" s="37">
        <f t="shared" si="615"/>
        <v>1</v>
      </c>
      <c r="AB621" s="37">
        <f>INT(INDEX([3]进阶属性!$C$2:$C$19,MATCH(B621,[3]进阶属性!$A$2:$A$19,0))/2*AH621)</f>
        <v>1107</v>
      </c>
      <c r="AC621" s="37">
        <f t="shared" si="600"/>
        <v>45</v>
      </c>
      <c r="AD621" s="37">
        <f>INT((INDEX([3]标准单位!$J$2:$J$201,MATCH($AC621,[3]标准单位!$A$2:$A$201,0))*AE621)/(1-AE621))</f>
        <v>0</v>
      </c>
      <c r="AE621" s="37">
        <f t="shared" si="613"/>
        <v>0</v>
      </c>
      <c r="AF621" s="83" t="e">
        <f>AG621/AG$9</f>
        <v>#DIV/0!</v>
      </c>
      <c r="AG621" s="37" t="e">
        <f t="shared" si="616"/>
        <v>#DIV/0!</v>
      </c>
      <c r="AH621" s="37">
        <f t="array" ref="AH621">INDEX([4]Sheet1!H$2:H$36,MATCH($H621,[4]Sheet1!$A$2:$A$36,0))</f>
        <v>2</v>
      </c>
      <c r="AI621">
        <f>INDEX([4]Sheet1!T$2:T$36,MATCH($H621,[4]Sheet1!$A$2:$A$36,0))</f>
        <v>0</v>
      </c>
      <c r="AJ621">
        <f>INDEX([4]Sheet1!U$2:U$36,MATCH($H621,[4]Sheet1!$A$2:$A$36,0))</f>
        <v>0</v>
      </c>
      <c r="AK621">
        <f>INDEX([4]Sheet1!V$2:V$36,MATCH($H621,[4]Sheet1!$A$2:$A$36,0))</f>
        <v>0</v>
      </c>
      <c r="AL621">
        <f>INDEX([4]Sheet1!W$2:W$36,MATCH($H621,[4]Sheet1!$A$2:$A$36,0))</f>
        <v>0</v>
      </c>
      <c r="AM621" s="2">
        <f>INDEX([4]Sheet1!N$2:N$36,MATCH($H621,[4]Sheet1!$A$2:$A$36,0))</f>
        <v>0</v>
      </c>
      <c r="AN621" s="2" t="str">
        <f>INDEX([4]Sheet1!O$2:O$36,MATCH($H621,[4]Sheet1!$A$2:$A$36,0))</f>
        <v/>
      </c>
    </row>
    <row r="622" spans="1:40" ht="14.25">
      <c r="A622" s="67">
        <v>4007</v>
      </c>
      <c r="B622" s="73">
        <v>7</v>
      </c>
      <c r="C622" s="78" t="str">
        <f t="shared" si="575"/>
        <v>{10417,22},{24007,26}</v>
      </c>
      <c r="D622" s="78">
        <v>300000</v>
      </c>
      <c r="E622" s="79">
        <v>48</v>
      </c>
      <c r="F622" s="78" t="str">
        <f t="shared" si="576"/>
        <v>{1,498},{2,81},{6,81}</v>
      </c>
      <c r="G622" s="78">
        <f t="shared" si="612"/>
        <v>1</v>
      </c>
      <c r="H622" s="86" t="s">
        <v>450</v>
      </c>
      <c r="I622" s="37">
        <f t="array" ref="I622">INDEX([1]英雄界面!$I$4:$I$41,MATCH(A622,[1]英雄界面!$A$4:$A$41,0))</f>
        <v>1</v>
      </c>
      <c r="J622" s="87">
        <f t="shared" si="617"/>
        <v>4</v>
      </c>
      <c r="K622" s="37">
        <v>10417</v>
      </c>
      <c r="L622" s="37">
        <f t="array" ref="L622">INDEX([2]图纸掉落!$H$4:$H$38,MATCH(H622,[2]图纸掉落!$G$4:$G$38,0))</f>
        <v>24007</v>
      </c>
      <c r="M622" s="37">
        <f t="shared" si="619"/>
        <v>22</v>
      </c>
      <c r="N622" s="37">
        <f t="shared" si="597"/>
        <v>26</v>
      </c>
      <c r="O622" s="47">
        <f>INDEX([1]英雄界面!$J$4:$J$41,MATCH(A622,[1]英雄界面!$A$4:$A$41,0))</f>
        <v>1</v>
      </c>
      <c r="P622" s="37">
        <f t="shared" si="598"/>
        <v>1</v>
      </c>
      <c r="Q622" s="37">
        <f>INT(INDEX([1]等级属性!B$4:B$203,MATCH($AC622,[1]等级属性!$A$4:$A$203,0))*V622/10000)</f>
        <v>81</v>
      </c>
      <c r="R622" s="37">
        <f>INT(INDEX([1]等级属性!C$4:C$203,MATCH($AC622,[1]等级属性!$A$4:$A$203,0))*W622/10000)</f>
        <v>0</v>
      </c>
      <c r="S622" s="37">
        <f>INT(INDEX([1]等级属性!D$4:D$203,MATCH($AC622,[1]等级属性!$A$4:$A$203,0))*X622/10000)</f>
        <v>498</v>
      </c>
      <c r="T622" s="37">
        <f>INT(INDEX([1]等级属性!E$4:E$203,MATCH($AC622,[1]等级属性!$A$4:$A$203,0))*Y622/10000)</f>
        <v>81</v>
      </c>
      <c r="U622" s="37"/>
      <c r="V622" s="37">
        <f t="array" ref="V622">INDEX(单位特点规划!D$2:D$37,MATCH($A622,单位特点规划!$A$2:$A$37,0))</f>
        <v>2200</v>
      </c>
      <c r="W622" s="37">
        <f t="array" ref="W622">INDEX(单位特点规划!E$2:E$37,MATCH($A622,单位特点规划!$A$2:$A$37,0))</f>
        <v>0</v>
      </c>
      <c r="X622" s="37">
        <f t="array" ref="X622">INDEX(单位特点规划!F$2:F$37,MATCH($A622,单位特点规划!$A$2:$A$37,0))</f>
        <v>4500</v>
      </c>
      <c r="Y622" s="37">
        <f t="array" ref="Y622">INDEX(单位特点规划!G$2:G$37,MATCH($A622,单位特点规划!$A$2:$A$37,0))</f>
        <v>3200</v>
      </c>
      <c r="Z622" s="37"/>
      <c r="AA622" s="37">
        <f t="shared" si="615"/>
        <v>1</v>
      </c>
      <c r="AB622" s="37">
        <f>INT(INDEX([3]进阶属性!$C$2:$C$19,MATCH(B622,[3]进阶属性!$A$2:$A$19,0))/2*AH622)</f>
        <v>1437</v>
      </c>
      <c r="AC622" s="37">
        <f t="shared" si="600"/>
        <v>50</v>
      </c>
      <c r="AD622" s="37">
        <f>INT((INDEX([3]标准单位!$J$2:$J$201,MATCH($AC622,[3]标准单位!$A$2:$A$201,0))*AE622)/(1-AE622))</f>
        <v>0</v>
      </c>
      <c r="AE622" s="37">
        <f t="shared" si="613"/>
        <v>0</v>
      </c>
      <c r="AF622" s="83" t="e">
        <f>AG622/AG$10</f>
        <v>#DIV/0!</v>
      </c>
      <c r="AG622" s="37" t="e">
        <f t="shared" si="616"/>
        <v>#DIV/0!</v>
      </c>
      <c r="AH622" s="37">
        <f t="array" ref="AH622">INDEX([4]Sheet1!H$2:H$36,MATCH($H622,[4]Sheet1!$A$2:$A$36,0))</f>
        <v>2</v>
      </c>
      <c r="AI622">
        <f>INDEX([4]Sheet1!T$2:T$36,MATCH($H622,[4]Sheet1!$A$2:$A$36,0))</f>
        <v>0</v>
      </c>
      <c r="AJ622">
        <f>INDEX([4]Sheet1!U$2:U$36,MATCH($H622,[4]Sheet1!$A$2:$A$36,0))</f>
        <v>0</v>
      </c>
      <c r="AK622">
        <f>INDEX([4]Sheet1!V$2:V$36,MATCH($H622,[4]Sheet1!$A$2:$A$36,0))</f>
        <v>0</v>
      </c>
      <c r="AL622">
        <f>INDEX([4]Sheet1!W$2:W$36,MATCH($H622,[4]Sheet1!$A$2:$A$36,0))</f>
        <v>0</v>
      </c>
      <c r="AM622" s="2">
        <f>INDEX([4]Sheet1!N$2:N$36,MATCH($H622,[4]Sheet1!$A$2:$A$36,0))</f>
        <v>0</v>
      </c>
      <c r="AN622" s="2" t="str">
        <f>INDEX([4]Sheet1!O$2:O$36,MATCH($H622,[4]Sheet1!$A$2:$A$36,0))</f>
        <v/>
      </c>
    </row>
    <row r="623" spans="1:40" ht="14.25">
      <c r="A623" s="67">
        <v>4007</v>
      </c>
      <c r="B623" s="73">
        <v>8</v>
      </c>
      <c r="C623" s="78" t="str">
        <f t="shared" si="575"/>
        <v>{10418,25},{24007,29}</v>
      </c>
      <c r="D623" s="78">
        <v>350000</v>
      </c>
      <c r="E623" s="79">
        <v>53</v>
      </c>
      <c r="F623" s="78" t="str">
        <f t="shared" si="576"/>
        <v>{1,572},{2,93},{6,93}</v>
      </c>
      <c r="G623" s="78">
        <f t="shared" si="612"/>
        <v>1</v>
      </c>
      <c r="H623" s="86" t="s">
        <v>450</v>
      </c>
      <c r="I623" s="37">
        <f t="array" ref="I623">INDEX([1]英雄界面!$I$4:$I$41,MATCH(A623,[1]英雄界面!$A$4:$A$41,0))</f>
        <v>1</v>
      </c>
      <c r="J623" s="87">
        <f t="shared" si="617"/>
        <v>4</v>
      </c>
      <c r="K623" s="37">
        <v>10418</v>
      </c>
      <c r="L623" s="37">
        <f t="array" ref="L623">INDEX([2]图纸掉落!$H$4:$H$38,MATCH(H623,[2]图纸掉落!$G$4:$G$38,0))</f>
        <v>24007</v>
      </c>
      <c r="M623" s="37">
        <f t="shared" si="619"/>
        <v>25</v>
      </c>
      <c r="N623" s="37">
        <f t="shared" si="597"/>
        <v>29</v>
      </c>
      <c r="O623" s="47">
        <f>INDEX([1]英雄界面!$J$4:$J$41,MATCH(A623,[1]英雄界面!$A$4:$A$41,0))</f>
        <v>1</v>
      </c>
      <c r="P623" s="37">
        <f t="shared" si="598"/>
        <v>1</v>
      </c>
      <c r="Q623" s="37">
        <f>INT(INDEX([1]等级属性!B$4:B$203,MATCH($AC623,[1]等级属性!$A$4:$A$203,0))*V623/10000)</f>
        <v>93</v>
      </c>
      <c r="R623" s="37">
        <f>INT(INDEX([1]等级属性!C$4:C$203,MATCH($AC623,[1]等级属性!$A$4:$A$203,0))*W623/10000)</f>
        <v>0</v>
      </c>
      <c r="S623" s="37">
        <f>INT(INDEX([1]等级属性!D$4:D$203,MATCH($AC623,[1]等级属性!$A$4:$A$203,0))*X623/10000)</f>
        <v>572</v>
      </c>
      <c r="T623" s="37">
        <f>INT(INDEX([1]等级属性!E$4:E$203,MATCH($AC623,[1]等级属性!$A$4:$A$203,0))*Y623/10000)</f>
        <v>93</v>
      </c>
      <c r="U623" s="37"/>
      <c r="V623" s="37">
        <f t="array" ref="V623">INDEX(单位特点规划!D$2:D$37,MATCH($A623,单位特点规划!$A$2:$A$37,0))</f>
        <v>2200</v>
      </c>
      <c r="W623" s="37">
        <f t="array" ref="W623">INDEX(单位特点规划!E$2:E$37,MATCH($A623,单位特点规划!$A$2:$A$37,0))</f>
        <v>0</v>
      </c>
      <c r="X623" s="37">
        <f t="array" ref="X623">INDEX(单位特点规划!F$2:F$37,MATCH($A623,单位特点规划!$A$2:$A$37,0))</f>
        <v>4500</v>
      </c>
      <c r="Y623" s="37">
        <f t="array" ref="Y623">INDEX(单位特点规划!G$2:G$37,MATCH($A623,单位特点规划!$A$2:$A$37,0))</f>
        <v>3200</v>
      </c>
      <c r="Z623" s="37"/>
      <c r="AA623" s="37">
        <f t="shared" ref="AA623:AA633" si="620">1</f>
        <v>1</v>
      </c>
      <c r="AB623" s="37">
        <f>INT(INDEX([3]进阶属性!$C$2:$C$19,MATCH(B623,[3]进阶属性!$A$2:$A$19,0))/2*AH623)</f>
        <v>1866</v>
      </c>
      <c r="AC623" s="37">
        <f t="shared" si="600"/>
        <v>55</v>
      </c>
      <c r="AD623" s="37">
        <f>INT((INDEX([3]标准单位!$J$2:$J$201,MATCH($AC623,[3]标准单位!$A$2:$A$201,0))*AE623)/(1-AE623))</f>
        <v>0</v>
      </c>
      <c r="AE623" s="37">
        <f t="shared" si="613"/>
        <v>0</v>
      </c>
      <c r="AF623" s="83" t="e">
        <f>AG623/AG$11</f>
        <v>#DIV/0!</v>
      </c>
      <c r="AG623" s="37" t="e">
        <f t="shared" si="616"/>
        <v>#DIV/0!</v>
      </c>
      <c r="AH623" s="37">
        <f t="array" ref="AH623">INDEX([4]Sheet1!H$2:H$36,MATCH($H623,[4]Sheet1!$A$2:$A$36,0))</f>
        <v>2</v>
      </c>
      <c r="AI623">
        <f>INDEX([4]Sheet1!T$2:T$36,MATCH($H623,[4]Sheet1!$A$2:$A$36,0))</f>
        <v>0</v>
      </c>
      <c r="AJ623">
        <f>INDEX([4]Sheet1!U$2:U$36,MATCH($H623,[4]Sheet1!$A$2:$A$36,0))</f>
        <v>0</v>
      </c>
      <c r="AK623">
        <f>INDEX([4]Sheet1!V$2:V$36,MATCH($H623,[4]Sheet1!$A$2:$A$36,0))</f>
        <v>0</v>
      </c>
      <c r="AL623">
        <f>INDEX([4]Sheet1!W$2:W$36,MATCH($H623,[4]Sheet1!$A$2:$A$36,0))</f>
        <v>0</v>
      </c>
      <c r="AM623" s="2">
        <f>INDEX([4]Sheet1!N$2:N$36,MATCH($H623,[4]Sheet1!$A$2:$A$36,0))</f>
        <v>0</v>
      </c>
      <c r="AN623" s="2" t="str">
        <f>INDEX([4]Sheet1!O$2:O$36,MATCH($H623,[4]Sheet1!$A$2:$A$36,0))</f>
        <v/>
      </c>
    </row>
    <row r="624" spans="1:40" ht="14.25">
      <c r="A624" s="67">
        <v>4007</v>
      </c>
      <c r="B624" s="73">
        <v>9</v>
      </c>
      <c r="C624" s="78" t="str">
        <f t="shared" si="575"/>
        <v>{10419,27},{24007,30}</v>
      </c>
      <c r="D624" s="78">
        <v>400000</v>
      </c>
      <c r="E624" s="79">
        <v>58</v>
      </c>
      <c r="F624" s="78" t="str">
        <f t="shared" si="576"/>
        <v>{1,646},{2,105},{6,105}</v>
      </c>
      <c r="G624" s="78">
        <f t="shared" si="612"/>
        <v>1</v>
      </c>
      <c r="H624" s="86" t="s">
        <v>450</v>
      </c>
      <c r="I624" s="37">
        <f t="array" ref="I624">INDEX([1]英雄界面!$I$4:$I$41,MATCH(A624,[1]英雄界面!$A$4:$A$41,0))</f>
        <v>1</v>
      </c>
      <c r="J624" s="87">
        <f t="shared" si="617"/>
        <v>4</v>
      </c>
      <c r="K624" s="37">
        <v>10419</v>
      </c>
      <c r="L624" s="37">
        <f t="array" ref="L624">INDEX([2]图纸掉落!$H$4:$H$38,MATCH(H624,[2]图纸掉落!$G$4:$G$38,0))</f>
        <v>24007</v>
      </c>
      <c r="M624" s="37">
        <f t="shared" si="619"/>
        <v>27</v>
      </c>
      <c r="N624" s="37">
        <f t="shared" si="597"/>
        <v>30</v>
      </c>
      <c r="O624" s="47">
        <f>INDEX([1]英雄界面!$J$4:$J$41,MATCH(A624,[1]英雄界面!$A$4:$A$41,0))</f>
        <v>1</v>
      </c>
      <c r="P624" s="37">
        <f t="shared" si="598"/>
        <v>1</v>
      </c>
      <c r="Q624" s="37">
        <f>INT(INDEX([1]等级属性!B$4:B$203,MATCH($AC624,[1]等级属性!$A$4:$A$203,0))*V624/10000)</f>
        <v>105</v>
      </c>
      <c r="R624" s="37">
        <f>INT(INDEX([1]等级属性!C$4:C$203,MATCH($AC624,[1]等级属性!$A$4:$A$203,0))*W624/10000)</f>
        <v>0</v>
      </c>
      <c r="S624" s="37">
        <f>INT(INDEX([1]等级属性!D$4:D$203,MATCH($AC624,[1]等级属性!$A$4:$A$203,0))*X624/10000)</f>
        <v>646</v>
      </c>
      <c r="T624" s="37">
        <f>INT(INDEX([1]等级属性!E$4:E$203,MATCH($AC624,[1]等级属性!$A$4:$A$203,0))*Y624/10000)</f>
        <v>105</v>
      </c>
      <c r="U624" s="37"/>
      <c r="V624" s="37">
        <f t="array" ref="V624">INDEX(单位特点规划!D$2:D$37,MATCH($A624,单位特点规划!$A$2:$A$37,0))</f>
        <v>2200</v>
      </c>
      <c r="W624" s="37">
        <f t="array" ref="W624">INDEX(单位特点规划!E$2:E$37,MATCH($A624,单位特点规划!$A$2:$A$37,0))</f>
        <v>0</v>
      </c>
      <c r="X624" s="37">
        <f t="array" ref="X624">INDEX(单位特点规划!F$2:F$37,MATCH($A624,单位特点规划!$A$2:$A$37,0))</f>
        <v>4500</v>
      </c>
      <c r="Y624" s="37">
        <f t="array" ref="Y624">INDEX(单位特点规划!G$2:G$37,MATCH($A624,单位特点规划!$A$2:$A$37,0))</f>
        <v>3200</v>
      </c>
      <c r="Z624" s="37"/>
      <c r="AA624" s="37">
        <f t="shared" si="620"/>
        <v>1</v>
      </c>
      <c r="AB624" s="37">
        <f>INT(INDEX([3]进阶属性!$C$2:$C$19,MATCH(B624,[3]进阶属性!$A$2:$A$19,0))/2*AH624)</f>
        <v>2424</v>
      </c>
      <c r="AC624" s="37">
        <f t="shared" si="600"/>
        <v>60</v>
      </c>
      <c r="AD624" s="37">
        <f>INT((INDEX([3]标准单位!$J$2:$J$201,MATCH($AC624,[3]标准单位!$A$2:$A$201,0))*AE624)/(1-AE624))</f>
        <v>0</v>
      </c>
      <c r="AE624" s="37">
        <f t="shared" si="613"/>
        <v>0</v>
      </c>
      <c r="AF624" s="83" t="e">
        <f>AG624/AG$12</f>
        <v>#DIV/0!</v>
      </c>
      <c r="AG624" s="37" t="e">
        <f t="shared" si="616"/>
        <v>#DIV/0!</v>
      </c>
      <c r="AH624" s="37">
        <f t="array" ref="AH624">INDEX([4]Sheet1!H$2:H$36,MATCH($H624,[4]Sheet1!$A$2:$A$36,0))</f>
        <v>2</v>
      </c>
      <c r="AI624">
        <f>INDEX([4]Sheet1!T$2:T$36,MATCH($H624,[4]Sheet1!$A$2:$A$36,0))</f>
        <v>0</v>
      </c>
      <c r="AJ624">
        <f>INDEX([4]Sheet1!U$2:U$36,MATCH($H624,[4]Sheet1!$A$2:$A$36,0))</f>
        <v>0</v>
      </c>
      <c r="AK624">
        <f>INDEX([4]Sheet1!V$2:V$36,MATCH($H624,[4]Sheet1!$A$2:$A$36,0))</f>
        <v>0</v>
      </c>
      <c r="AL624">
        <f>INDEX([4]Sheet1!W$2:W$36,MATCH($H624,[4]Sheet1!$A$2:$A$36,0))</f>
        <v>0</v>
      </c>
      <c r="AM624" s="2">
        <f>INDEX([4]Sheet1!N$2:N$36,MATCH($H624,[4]Sheet1!$A$2:$A$36,0))</f>
        <v>0</v>
      </c>
      <c r="AN624" s="2" t="str">
        <f>INDEX([4]Sheet1!O$2:O$36,MATCH($H624,[4]Sheet1!$A$2:$A$36,0))</f>
        <v/>
      </c>
    </row>
    <row r="625" spans="1:40" ht="14.25">
      <c r="A625" s="67">
        <v>4007</v>
      </c>
      <c r="B625" s="73">
        <v>10</v>
      </c>
      <c r="C625" s="78" t="str">
        <f t="shared" si="575"/>
        <v>{10420,30},{24007,45}</v>
      </c>
      <c r="D625" s="78">
        <v>450000</v>
      </c>
      <c r="E625" s="79">
        <v>63</v>
      </c>
      <c r="F625" s="78" t="str">
        <f t="shared" si="576"/>
        <v>{1,742},{2,121},{6,121}</v>
      </c>
      <c r="G625" s="78">
        <f t="shared" ref="G625:G633" si="621">1</f>
        <v>1</v>
      </c>
      <c r="H625" s="86" t="s">
        <v>450</v>
      </c>
      <c r="I625" s="37">
        <f t="array" ref="I625">INDEX([1]英雄界面!$I$4:$I$41,MATCH(A625,[1]英雄界面!$A$4:$A$41,0))</f>
        <v>1</v>
      </c>
      <c r="J625" s="87">
        <f t="shared" si="617"/>
        <v>4</v>
      </c>
      <c r="K625" s="37">
        <v>10420</v>
      </c>
      <c r="L625" s="37">
        <f t="array" ref="L625">INDEX([2]图纸掉落!$H$4:$H$38,MATCH(H625,[2]图纸掉落!$G$4:$G$38,0))</f>
        <v>24007</v>
      </c>
      <c r="M625" s="37">
        <f t="shared" si="619"/>
        <v>30</v>
      </c>
      <c r="N625" s="37">
        <f t="shared" si="597"/>
        <v>45</v>
      </c>
      <c r="O625" s="47">
        <f>INDEX([1]英雄界面!$J$4:$J$41,MATCH(A625,[1]英雄界面!$A$4:$A$41,0))</f>
        <v>1</v>
      </c>
      <c r="P625" s="37">
        <f t="shared" si="598"/>
        <v>1</v>
      </c>
      <c r="Q625" s="37">
        <f>INT(INDEX([1]等级属性!B$4:B$203,MATCH($AC625,[1]等级属性!$A$4:$A$203,0))*V625/10000)</f>
        <v>121</v>
      </c>
      <c r="R625" s="37">
        <f>INT(INDEX([1]等级属性!C$4:C$203,MATCH($AC625,[1]等级属性!$A$4:$A$203,0))*W625/10000)</f>
        <v>0</v>
      </c>
      <c r="S625" s="37">
        <f>INT(INDEX([1]等级属性!D$4:D$203,MATCH($AC625,[1]等级属性!$A$4:$A$203,0))*X625/10000)</f>
        <v>742</v>
      </c>
      <c r="T625" s="37">
        <f>INT(INDEX([1]等级属性!E$4:E$203,MATCH($AC625,[1]等级属性!$A$4:$A$203,0))*Y625/10000)</f>
        <v>121</v>
      </c>
      <c r="U625" s="37"/>
      <c r="V625" s="37">
        <f t="array" ref="V625">INDEX(单位特点规划!D$2:D$37,MATCH($A625,单位特点规划!$A$2:$A$37,0))</f>
        <v>2200</v>
      </c>
      <c r="W625" s="37">
        <f t="array" ref="W625">INDEX(单位特点规划!E$2:E$37,MATCH($A625,单位特点规划!$A$2:$A$37,0))</f>
        <v>0</v>
      </c>
      <c r="X625" s="37">
        <f t="array" ref="X625">INDEX(单位特点规划!F$2:F$37,MATCH($A625,单位特点规划!$A$2:$A$37,0))</f>
        <v>4500</v>
      </c>
      <c r="Y625" s="37">
        <f t="array" ref="Y625">INDEX(单位特点规划!G$2:G$37,MATCH($A625,单位特点规划!$A$2:$A$37,0))</f>
        <v>3200</v>
      </c>
      <c r="Z625" s="37"/>
      <c r="AA625" s="37">
        <f t="shared" si="620"/>
        <v>1</v>
      </c>
      <c r="AB625" s="37">
        <f>INT(INDEX([3]进阶属性!$C$2:$C$19,MATCH(B625,[3]进阶属性!$A$2:$A$19,0))/2*AH625)</f>
        <v>3150</v>
      </c>
      <c r="AC625" s="37">
        <f t="shared" si="600"/>
        <v>65</v>
      </c>
      <c r="AD625" s="37">
        <f>INT((INDEX([3]标准单位!$J$2:$J$201,MATCH($AC625,[3]标准单位!$A$2:$A$201,0))*AE625)/(1-AE625))</f>
        <v>0</v>
      </c>
      <c r="AE625" s="37">
        <f t="shared" ref="AE625:AE633" si="622">0</f>
        <v>0</v>
      </c>
      <c r="AF625" s="83" t="e">
        <f>AG625/AG$13</f>
        <v>#DIV/0!</v>
      </c>
      <c r="AG625" s="37" t="e">
        <f t="shared" si="616"/>
        <v>#DIV/0!</v>
      </c>
      <c r="AH625" s="37">
        <f t="array" ref="AH625">INDEX([4]Sheet1!H$2:H$36,MATCH($H625,[4]Sheet1!$A$2:$A$36,0))</f>
        <v>2</v>
      </c>
      <c r="AI625">
        <f>INDEX([4]Sheet1!T$2:T$36,MATCH($H625,[4]Sheet1!$A$2:$A$36,0))</f>
        <v>0</v>
      </c>
      <c r="AJ625">
        <f>INDEX([4]Sheet1!U$2:U$36,MATCH($H625,[4]Sheet1!$A$2:$A$36,0))</f>
        <v>0</v>
      </c>
      <c r="AK625">
        <f>INDEX([4]Sheet1!V$2:V$36,MATCH($H625,[4]Sheet1!$A$2:$A$36,0))</f>
        <v>0</v>
      </c>
      <c r="AL625">
        <f>INDEX([4]Sheet1!W$2:W$36,MATCH($H625,[4]Sheet1!$A$2:$A$36,0))</f>
        <v>0</v>
      </c>
      <c r="AM625" s="2">
        <f>INDEX([4]Sheet1!N$2:N$36,MATCH($H625,[4]Sheet1!$A$2:$A$36,0))</f>
        <v>0</v>
      </c>
      <c r="AN625" s="2" t="str">
        <f>INDEX([4]Sheet1!O$2:O$36,MATCH($H625,[4]Sheet1!$A$2:$A$36,0))</f>
        <v/>
      </c>
    </row>
    <row r="626" spans="1:40" ht="14.25">
      <c r="A626" s="67">
        <v>4007</v>
      </c>
      <c r="B626" s="73">
        <v>11</v>
      </c>
      <c r="C626" s="78" t="str">
        <f t="shared" si="575"/>
        <v>{10421,32},{24007,61}</v>
      </c>
      <c r="D626" s="78">
        <v>500000</v>
      </c>
      <c r="E626" s="79">
        <v>68</v>
      </c>
      <c r="F626" s="78" t="str">
        <f t="shared" si="576"/>
        <v>{1,839},{2,136},{6,137}</v>
      </c>
      <c r="G626" s="78">
        <f t="shared" si="621"/>
        <v>1</v>
      </c>
      <c r="H626" s="86" t="s">
        <v>450</v>
      </c>
      <c r="I626" s="37">
        <f t="array" ref="I626">INDEX([1]英雄界面!$I$4:$I$41,MATCH(A626,[1]英雄界面!$A$4:$A$41,0))</f>
        <v>1</v>
      </c>
      <c r="J626" s="87">
        <f t="shared" si="617"/>
        <v>4</v>
      </c>
      <c r="K626" s="37">
        <v>10421</v>
      </c>
      <c r="L626" s="37">
        <f t="array" ref="L626">INDEX([2]图纸掉落!$H$4:$H$38,MATCH(H626,[2]图纸掉落!$G$4:$G$38,0))</f>
        <v>24007</v>
      </c>
      <c r="M626" s="37">
        <f t="shared" si="619"/>
        <v>32</v>
      </c>
      <c r="N626" s="37">
        <f t="shared" si="597"/>
        <v>61</v>
      </c>
      <c r="O626" s="47">
        <f>INDEX([1]英雄界面!$J$4:$J$41,MATCH(A626,[1]英雄界面!$A$4:$A$41,0))</f>
        <v>1</v>
      </c>
      <c r="P626" s="37">
        <f t="shared" si="598"/>
        <v>1</v>
      </c>
      <c r="Q626" s="37">
        <f>INT(INDEX([1]等级属性!B$4:B$203,MATCH($AC626,[1]等级属性!$A$4:$A$203,0))*V626/10000)</f>
        <v>136</v>
      </c>
      <c r="R626" s="37">
        <f>INT(INDEX([1]等级属性!C$4:C$203,MATCH($AC626,[1]等级属性!$A$4:$A$203,0))*W626/10000)</f>
        <v>0</v>
      </c>
      <c r="S626" s="37">
        <f>INT(INDEX([1]等级属性!D$4:D$203,MATCH($AC626,[1]等级属性!$A$4:$A$203,0))*X626/10000)</f>
        <v>839</v>
      </c>
      <c r="T626" s="37">
        <f>INT(INDEX([1]等级属性!E$4:E$203,MATCH($AC626,[1]等级属性!$A$4:$A$203,0))*Y626/10000)</f>
        <v>137</v>
      </c>
      <c r="U626" s="37"/>
      <c r="V626" s="37">
        <f t="array" ref="V626">INDEX(单位特点规划!D$2:D$37,MATCH($A626,单位特点规划!$A$2:$A$37,0))</f>
        <v>2200</v>
      </c>
      <c r="W626" s="37">
        <f t="array" ref="W626">INDEX(单位特点规划!E$2:E$37,MATCH($A626,单位特点规划!$A$2:$A$37,0))</f>
        <v>0</v>
      </c>
      <c r="X626" s="37">
        <f t="array" ref="X626">INDEX(单位特点规划!F$2:F$37,MATCH($A626,单位特点规划!$A$2:$A$37,0))</f>
        <v>4500</v>
      </c>
      <c r="Y626" s="37">
        <f t="array" ref="Y626">INDEX(单位特点规划!G$2:G$37,MATCH($A626,单位特点规划!$A$2:$A$37,0))</f>
        <v>3200</v>
      </c>
      <c r="Z626" s="37"/>
      <c r="AA626" s="37">
        <f t="shared" si="620"/>
        <v>1</v>
      </c>
      <c r="AB626" s="37">
        <f>INT(INDEX([3]进阶属性!$C$2:$C$19,MATCH(B626,[3]进阶属性!$A$2:$A$19,0))/2*AH626)</f>
        <v>4095</v>
      </c>
      <c r="AC626" s="37">
        <f t="shared" si="600"/>
        <v>70</v>
      </c>
      <c r="AD626" s="37">
        <f>INT((INDEX([3]标准单位!$J$2:$J$201,MATCH($AC626,[3]标准单位!$A$2:$A$201,0))*AE626)/(1-AE626))</f>
        <v>0</v>
      </c>
      <c r="AE626" s="37">
        <f t="shared" si="622"/>
        <v>0</v>
      </c>
      <c r="AF626" s="83" t="e">
        <f>AG626/AG$14</f>
        <v>#DIV/0!</v>
      </c>
      <c r="AG626" s="37" t="e">
        <f t="shared" si="616"/>
        <v>#DIV/0!</v>
      </c>
      <c r="AH626" s="37">
        <f t="array" ref="AH626">INDEX([4]Sheet1!H$2:H$36,MATCH($H626,[4]Sheet1!$A$2:$A$36,0))</f>
        <v>2</v>
      </c>
      <c r="AI626">
        <f>INDEX([4]Sheet1!T$2:T$36,MATCH($H626,[4]Sheet1!$A$2:$A$36,0))</f>
        <v>0</v>
      </c>
      <c r="AJ626">
        <f>INDEX([4]Sheet1!U$2:U$36,MATCH($H626,[4]Sheet1!$A$2:$A$36,0))</f>
        <v>0</v>
      </c>
      <c r="AK626">
        <f>INDEX([4]Sheet1!V$2:V$36,MATCH($H626,[4]Sheet1!$A$2:$A$36,0))</f>
        <v>0</v>
      </c>
      <c r="AL626">
        <f>INDEX([4]Sheet1!W$2:W$36,MATCH($H626,[4]Sheet1!$A$2:$A$36,0))</f>
        <v>0</v>
      </c>
      <c r="AM626" s="2">
        <f>INDEX([4]Sheet1!N$2:N$36,MATCH($H626,[4]Sheet1!$A$2:$A$36,0))</f>
        <v>0</v>
      </c>
      <c r="AN626" s="2" t="str">
        <f>INDEX([4]Sheet1!O$2:O$36,MATCH($H626,[4]Sheet1!$A$2:$A$36,0))</f>
        <v/>
      </c>
    </row>
    <row r="627" spans="1:40" ht="14.25">
      <c r="A627" s="67">
        <v>4007</v>
      </c>
      <c r="B627" s="73">
        <v>12</v>
      </c>
      <c r="C627" s="78" t="str">
        <f t="shared" si="575"/>
        <v>{10422,35},{24007,66}</v>
      </c>
      <c r="D627" s="78">
        <v>550000</v>
      </c>
      <c r="E627" s="79">
        <v>73</v>
      </c>
      <c r="F627" s="78" t="str">
        <f t="shared" si="576"/>
        <v>{1,965},{2,157},{6,158}</v>
      </c>
      <c r="G627" s="78">
        <f t="shared" si="621"/>
        <v>1</v>
      </c>
      <c r="H627" s="86" t="s">
        <v>450</v>
      </c>
      <c r="I627" s="37">
        <f t="array" ref="I627">INDEX([1]英雄界面!$I$4:$I$41,MATCH(A627,[1]英雄界面!$A$4:$A$41,0))</f>
        <v>1</v>
      </c>
      <c r="J627" s="87">
        <f t="shared" si="617"/>
        <v>4</v>
      </c>
      <c r="K627" s="37">
        <v>10422</v>
      </c>
      <c r="L627" s="37">
        <f t="array" ref="L627">INDEX([2]图纸掉落!$H$4:$H$38,MATCH(H627,[2]图纸掉落!$G$4:$G$38,0))</f>
        <v>24007</v>
      </c>
      <c r="M627" s="37">
        <f t="shared" si="619"/>
        <v>35</v>
      </c>
      <c r="N627" s="37">
        <f t="shared" si="597"/>
        <v>66</v>
      </c>
      <c r="O627" s="47">
        <f>INDEX([1]英雄界面!$J$4:$J$41,MATCH(A627,[1]英雄界面!$A$4:$A$41,0))</f>
        <v>1</v>
      </c>
      <c r="P627" s="37">
        <f t="shared" si="598"/>
        <v>1</v>
      </c>
      <c r="Q627" s="37">
        <f>INT(INDEX([1]等级属性!B$4:B$203,MATCH($AC627,[1]等级属性!$A$4:$A$203,0))*V627/10000)</f>
        <v>157</v>
      </c>
      <c r="R627" s="37">
        <f>INT(INDEX([1]等级属性!C$4:C$203,MATCH($AC627,[1]等级属性!$A$4:$A$203,0))*W627/10000)</f>
        <v>0</v>
      </c>
      <c r="S627" s="37">
        <f>INT(INDEX([1]等级属性!D$4:D$203,MATCH($AC627,[1]等级属性!$A$4:$A$203,0))*X627/10000)</f>
        <v>965</v>
      </c>
      <c r="T627" s="37">
        <f>INT(INDEX([1]等级属性!E$4:E$203,MATCH($AC627,[1]等级属性!$A$4:$A$203,0))*Y627/10000)</f>
        <v>158</v>
      </c>
      <c r="U627" s="37"/>
      <c r="V627" s="37">
        <f t="array" ref="V627">INDEX(单位特点规划!D$2:D$37,MATCH($A627,单位特点规划!$A$2:$A$37,0))</f>
        <v>2200</v>
      </c>
      <c r="W627" s="37">
        <f t="array" ref="W627">INDEX(单位特点规划!E$2:E$37,MATCH($A627,单位特点规划!$A$2:$A$37,0))</f>
        <v>0</v>
      </c>
      <c r="X627" s="37">
        <f t="array" ref="X627">INDEX(单位特点规划!F$2:F$37,MATCH($A627,单位特点规划!$A$2:$A$37,0))</f>
        <v>4500</v>
      </c>
      <c r="Y627" s="37">
        <f t="array" ref="Y627">INDEX(单位特点规划!G$2:G$37,MATCH($A627,单位特点规划!$A$2:$A$37,0))</f>
        <v>3200</v>
      </c>
      <c r="Z627" s="37"/>
      <c r="AA627" s="37">
        <f t="shared" si="620"/>
        <v>1</v>
      </c>
      <c r="AB627" s="37">
        <f>INT(INDEX([3]进阶属性!$C$2:$C$19,MATCH(B627,[3]进阶属性!$A$2:$A$19,0))/2*AH627)</f>
        <v>5322</v>
      </c>
      <c r="AC627" s="37">
        <f t="shared" si="600"/>
        <v>75</v>
      </c>
      <c r="AD627" s="37">
        <f>INT((INDEX([3]标准单位!$J$2:$J$201,MATCH($AC627,[3]标准单位!$A$2:$A$201,0))*AE627)/(1-AE627))</f>
        <v>0</v>
      </c>
      <c r="AE627" s="37">
        <f t="shared" si="622"/>
        <v>0</v>
      </c>
      <c r="AF627" s="83" t="e">
        <f>AG627/AG$15</f>
        <v>#DIV/0!</v>
      </c>
      <c r="AG627" s="37" t="e">
        <f t="shared" si="616"/>
        <v>#DIV/0!</v>
      </c>
      <c r="AH627" s="37">
        <f t="array" ref="AH627">INDEX([4]Sheet1!H$2:H$36,MATCH($H627,[4]Sheet1!$A$2:$A$36,0))</f>
        <v>2</v>
      </c>
      <c r="AI627">
        <f>INDEX([4]Sheet1!T$2:T$36,MATCH($H627,[4]Sheet1!$A$2:$A$36,0))</f>
        <v>0</v>
      </c>
      <c r="AJ627">
        <f>INDEX([4]Sheet1!U$2:U$36,MATCH($H627,[4]Sheet1!$A$2:$A$36,0))</f>
        <v>0</v>
      </c>
      <c r="AK627">
        <f>INDEX([4]Sheet1!V$2:V$36,MATCH($H627,[4]Sheet1!$A$2:$A$36,0))</f>
        <v>0</v>
      </c>
      <c r="AL627">
        <f>INDEX([4]Sheet1!W$2:W$36,MATCH($H627,[4]Sheet1!$A$2:$A$36,0))</f>
        <v>0</v>
      </c>
      <c r="AM627" s="2">
        <f>INDEX([4]Sheet1!N$2:N$36,MATCH($H627,[4]Sheet1!$A$2:$A$36,0))</f>
        <v>0</v>
      </c>
      <c r="AN627" s="2" t="str">
        <f>INDEX([4]Sheet1!O$2:O$36,MATCH($H627,[4]Sheet1!$A$2:$A$36,0))</f>
        <v/>
      </c>
    </row>
    <row r="628" spans="1:40" ht="14.25">
      <c r="A628" s="67">
        <v>4007</v>
      </c>
      <c r="B628" s="73">
        <v>13</v>
      </c>
      <c r="C628" s="78" t="str">
        <f t="shared" si="575"/>
        <v>{10423,37},{24007,70}</v>
      </c>
      <c r="D628" s="78">
        <v>600000</v>
      </c>
      <c r="E628" s="79">
        <v>78</v>
      </c>
      <c r="F628" s="78" t="str">
        <f t="shared" si="576"/>
        <v>{1,1090},{2,177},{6,179}</v>
      </c>
      <c r="G628" s="78">
        <f t="shared" si="621"/>
        <v>1</v>
      </c>
      <c r="H628" s="86" t="s">
        <v>450</v>
      </c>
      <c r="I628" s="37">
        <f t="array" ref="I628">INDEX([1]英雄界面!$I$4:$I$41,MATCH(A628,[1]英雄界面!$A$4:$A$41,0))</f>
        <v>1</v>
      </c>
      <c r="J628" s="87">
        <f t="shared" si="617"/>
        <v>4</v>
      </c>
      <c r="K628" s="37">
        <v>10423</v>
      </c>
      <c r="L628" s="37">
        <f t="array" ref="L628">INDEX([2]图纸掉落!$H$4:$H$38,MATCH(H628,[2]图纸掉落!$G$4:$G$38,0))</f>
        <v>24007</v>
      </c>
      <c r="M628" s="37">
        <f t="shared" si="619"/>
        <v>37</v>
      </c>
      <c r="N628" s="37">
        <f t="shared" si="597"/>
        <v>70</v>
      </c>
      <c r="O628" s="47">
        <f>INDEX([1]英雄界面!$J$4:$J$41,MATCH(A628,[1]英雄界面!$A$4:$A$41,0))</f>
        <v>1</v>
      </c>
      <c r="P628" s="37">
        <f t="shared" si="598"/>
        <v>1</v>
      </c>
      <c r="Q628" s="37">
        <f>INT(INDEX([1]等级属性!B$4:B$203,MATCH($AC628,[1]等级属性!$A$4:$A$203,0))*V628/10000)</f>
        <v>177</v>
      </c>
      <c r="R628" s="37">
        <f>INT(INDEX([1]等级属性!C$4:C$203,MATCH($AC628,[1]等级属性!$A$4:$A$203,0))*W628/10000)</f>
        <v>0</v>
      </c>
      <c r="S628" s="37">
        <f>INT(INDEX([1]等级属性!D$4:D$203,MATCH($AC628,[1]等级属性!$A$4:$A$203,0))*X628/10000)</f>
        <v>1090</v>
      </c>
      <c r="T628" s="37">
        <f>INT(INDEX([1]等级属性!E$4:E$203,MATCH($AC628,[1]等级属性!$A$4:$A$203,0))*Y628/10000)</f>
        <v>179</v>
      </c>
      <c r="U628" s="37"/>
      <c r="V628" s="37">
        <f t="array" ref="V628">INDEX(单位特点规划!D$2:D$37,MATCH($A628,单位特点规划!$A$2:$A$37,0))</f>
        <v>2200</v>
      </c>
      <c r="W628" s="37">
        <f t="array" ref="W628">INDEX(单位特点规划!E$2:E$37,MATCH($A628,单位特点规划!$A$2:$A$37,0))</f>
        <v>0</v>
      </c>
      <c r="X628" s="37">
        <f t="array" ref="X628">INDEX(单位特点规划!F$2:F$37,MATCH($A628,单位特点规划!$A$2:$A$37,0))</f>
        <v>4500</v>
      </c>
      <c r="Y628" s="37">
        <f t="array" ref="Y628">INDEX(单位特点规划!G$2:G$37,MATCH($A628,单位特点规划!$A$2:$A$37,0))</f>
        <v>3200</v>
      </c>
      <c r="Z628" s="37"/>
      <c r="AA628" s="37">
        <f t="shared" si="620"/>
        <v>1</v>
      </c>
      <c r="AB628" s="37">
        <f>INT(INDEX([3]进阶属性!$C$2:$C$19,MATCH(B628,[3]进阶属性!$A$2:$A$19,0))/2*AH628)</f>
        <v>6918</v>
      </c>
      <c r="AC628" s="37">
        <f t="shared" si="600"/>
        <v>80</v>
      </c>
      <c r="AD628" s="37">
        <f>INT((INDEX([3]标准单位!$J$2:$J$201,MATCH($AC628,[3]标准单位!$A$2:$A$201,0))*AE628)/(1-AE628))</f>
        <v>0</v>
      </c>
      <c r="AE628" s="37">
        <f t="shared" si="622"/>
        <v>0</v>
      </c>
      <c r="AF628" s="83" t="e">
        <f>AG628/AG$16</f>
        <v>#DIV/0!</v>
      </c>
      <c r="AG628" s="37" t="e">
        <f t="shared" si="616"/>
        <v>#DIV/0!</v>
      </c>
      <c r="AH628" s="37">
        <f t="array" ref="AH628">INDEX([4]Sheet1!H$2:H$36,MATCH($H628,[4]Sheet1!$A$2:$A$36,0))</f>
        <v>2</v>
      </c>
      <c r="AI628">
        <f>INDEX([4]Sheet1!T$2:T$36,MATCH($H628,[4]Sheet1!$A$2:$A$36,0))</f>
        <v>0</v>
      </c>
      <c r="AJ628">
        <f>INDEX([4]Sheet1!U$2:U$36,MATCH($H628,[4]Sheet1!$A$2:$A$36,0))</f>
        <v>0</v>
      </c>
      <c r="AK628">
        <f>INDEX([4]Sheet1!V$2:V$36,MATCH($H628,[4]Sheet1!$A$2:$A$36,0))</f>
        <v>0</v>
      </c>
      <c r="AL628">
        <f>INDEX([4]Sheet1!W$2:W$36,MATCH($H628,[4]Sheet1!$A$2:$A$36,0))</f>
        <v>0</v>
      </c>
      <c r="AM628" s="2">
        <f>INDEX([4]Sheet1!N$2:N$36,MATCH($H628,[4]Sheet1!$A$2:$A$36,0))</f>
        <v>0</v>
      </c>
      <c r="AN628" s="2" t="str">
        <f>INDEX([4]Sheet1!O$2:O$36,MATCH($H628,[4]Sheet1!$A$2:$A$36,0))</f>
        <v/>
      </c>
    </row>
    <row r="629" spans="1:40" ht="14.25">
      <c r="A629" s="67">
        <v>4007</v>
      </c>
      <c r="B629" s="73">
        <v>14</v>
      </c>
      <c r="C629" s="78" t="str">
        <f t="shared" si="575"/>
        <v>{10424,40},{24007,91}</v>
      </c>
      <c r="D629" s="78">
        <v>650000</v>
      </c>
      <c r="E629" s="79">
        <v>83</v>
      </c>
      <c r="F629" s="78" t="str">
        <f t="shared" si="576"/>
        <v>{1,1254},{2,204},{6,205}</v>
      </c>
      <c r="G629" s="78">
        <f t="shared" si="621"/>
        <v>1</v>
      </c>
      <c r="H629" s="86" t="s">
        <v>450</v>
      </c>
      <c r="I629" s="37">
        <f t="array" ref="I629">INDEX([1]英雄界面!$I$4:$I$41,MATCH(A629,[1]英雄界面!$A$4:$A$41,0))</f>
        <v>1</v>
      </c>
      <c r="J629" s="87">
        <f t="shared" si="617"/>
        <v>4</v>
      </c>
      <c r="K629" s="37">
        <v>10424</v>
      </c>
      <c r="L629" s="37">
        <f t="array" ref="L629">INDEX([2]图纸掉落!$H$4:$H$38,MATCH(H629,[2]图纸掉落!$G$4:$G$38,0))</f>
        <v>24007</v>
      </c>
      <c r="M629" s="37">
        <f t="shared" si="619"/>
        <v>40</v>
      </c>
      <c r="N629" s="37">
        <f t="shared" si="597"/>
        <v>91</v>
      </c>
      <c r="O629" s="47">
        <f>INDEX([1]英雄界面!$J$4:$J$41,MATCH(A629,[1]英雄界面!$A$4:$A$41,0))</f>
        <v>1</v>
      </c>
      <c r="P629" s="37">
        <f t="shared" si="598"/>
        <v>1</v>
      </c>
      <c r="Q629" s="37">
        <f>INT(INDEX([1]等级属性!B$4:B$203,MATCH($AC629,[1]等级属性!$A$4:$A$203,0))*V629/10000)</f>
        <v>204</v>
      </c>
      <c r="R629" s="37">
        <f>INT(INDEX([1]等级属性!C$4:C$203,MATCH($AC629,[1]等级属性!$A$4:$A$203,0))*W629/10000)</f>
        <v>0</v>
      </c>
      <c r="S629" s="37">
        <f>INT(INDEX([1]等级属性!D$4:D$203,MATCH($AC629,[1]等级属性!$A$4:$A$203,0))*X629/10000)</f>
        <v>1254</v>
      </c>
      <c r="T629" s="37">
        <f>INT(INDEX([1]等级属性!E$4:E$203,MATCH($AC629,[1]等级属性!$A$4:$A$203,0))*Y629/10000)</f>
        <v>205</v>
      </c>
      <c r="U629" s="37"/>
      <c r="V629" s="37">
        <f t="array" ref="V629">INDEX(单位特点规划!D$2:D$37,MATCH($A629,单位特点规划!$A$2:$A$37,0))</f>
        <v>2200</v>
      </c>
      <c r="W629" s="37">
        <f t="array" ref="W629">INDEX(单位特点规划!E$2:E$37,MATCH($A629,单位特点规划!$A$2:$A$37,0))</f>
        <v>0</v>
      </c>
      <c r="X629" s="37">
        <f t="array" ref="X629">INDEX(单位特点规划!F$2:F$37,MATCH($A629,单位特点规划!$A$2:$A$37,0))</f>
        <v>4500</v>
      </c>
      <c r="Y629" s="37">
        <f t="array" ref="Y629">INDEX(单位特点规划!G$2:G$37,MATCH($A629,单位特点规划!$A$2:$A$37,0))</f>
        <v>3200</v>
      </c>
      <c r="Z629" s="37"/>
      <c r="AA629" s="37">
        <f t="shared" si="620"/>
        <v>1</v>
      </c>
      <c r="AB629" s="37">
        <f>INT(INDEX([3]进阶属性!$C$2:$C$19,MATCH(B629,[3]进阶属性!$A$2:$A$19,0))/2*AH629)</f>
        <v>8991</v>
      </c>
      <c r="AC629" s="37">
        <f t="shared" si="600"/>
        <v>85</v>
      </c>
      <c r="AD629" s="37">
        <f>INT((INDEX([3]标准单位!$J$2:$J$201,MATCH($AC629,[3]标准单位!$A$2:$A$201,0))*AE629)/(1-AE629))</f>
        <v>0</v>
      </c>
      <c r="AE629" s="37">
        <f t="shared" si="622"/>
        <v>0</v>
      </c>
      <c r="AF629" s="83" t="e">
        <f>AG629/AG$17</f>
        <v>#DIV/0!</v>
      </c>
      <c r="AG629" s="37" t="e">
        <f t="shared" si="616"/>
        <v>#DIV/0!</v>
      </c>
      <c r="AH629" s="37">
        <f t="array" ref="AH629">INDEX([4]Sheet1!H$2:H$36,MATCH($H629,[4]Sheet1!$A$2:$A$36,0))</f>
        <v>2</v>
      </c>
      <c r="AI629">
        <f>INDEX([4]Sheet1!T$2:T$36,MATCH($H629,[4]Sheet1!$A$2:$A$36,0))</f>
        <v>0</v>
      </c>
      <c r="AJ629">
        <f>INDEX([4]Sheet1!U$2:U$36,MATCH($H629,[4]Sheet1!$A$2:$A$36,0))</f>
        <v>0</v>
      </c>
      <c r="AK629">
        <f>INDEX([4]Sheet1!V$2:V$36,MATCH($H629,[4]Sheet1!$A$2:$A$36,0))</f>
        <v>0</v>
      </c>
      <c r="AL629">
        <f>INDEX([4]Sheet1!W$2:W$36,MATCH($H629,[4]Sheet1!$A$2:$A$36,0))</f>
        <v>0</v>
      </c>
      <c r="AM629" s="2">
        <f>INDEX([4]Sheet1!N$2:N$36,MATCH($H629,[4]Sheet1!$A$2:$A$36,0))</f>
        <v>0</v>
      </c>
      <c r="AN629" s="2" t="str">
        <f>INDEX([4]Sheet1!O$2:O$36,MATCH($H629,[4]Sheet1!$A$2:$A$36,0))</f>
        <v/>
      </c>
    </row>
    <row r="630" spans="1:40" ht="14.25">
      <c r="A630" s="67">
        <v>4007</v>
      </c>
      <c r="B630" s="73">
        <v>15</v>
      </c>
      <c r="C630" s="78" t="str">
        <f t="shared" si="575"/>
        <v>{10425,42},{24007,95}</v>
      </c>
      <c r="D630" s="78">
        <v>700000</v>
      </c>
      <c r="E630" s="79">
        <v>88</v>
      </c>
      <c r="F630" s="78" t="str">
        <f t="shared" si="576"/>
        <v>{1,1417},{2,231},{6,233}</v>
      </c>
      <c r="G630" s="78">
        <f t="shared" si="621"/>
        <v>1</v>
      </c>
      <c r="H630" s="86" t="s">
        <v>450</v>
      </c>
      <c r="I630" s="37">
        <f t="array" ref="I630">INDEX([1]英雄界面!$I$4:$I$41,MATCH(A630,[1]英雄界面!$A$4:$A$41,0))</f>
        <v>1</v>
      </c>
      <c r="J630" s="87">
        <f t="shared" si="617"/>
        <v>4</v>
      </c>
      <c r="K630" s="37">
        <v>10425</v>
      </c>
      <c r="L630" s="37">
        <f t="array" ref="L630">INDEX([2]图纸掉落!$H$4:$H$38,MATCH(H630,[2]图纸掉落!$G$4:$G$38,0))</f>
        <v>24007</v>
      </c>
      <c r="M630" s="37">
        <f t="shared" si="619"/>
        <v>42</v>
      </c>
      <c r="N630" s="37">
        <f t="shared" si="597"/>
        <v>95</v>
      </c>
      <c r="O630" s="47">
        <f>INDEX([1]英雄界面!$J$4:$J$41,MATCH(A630,[1]英雄界面!$A$4:$A$41,0))</f>
        <v>1</v>
      </c>
      <c r="P630" s="37">
        <f t="shared" si="598"/>
        <v>1</v>
      </c>
      <c r="Q630" s="37">
        <f>INT(INDEX([1]等级属性!B$4:B$203,MATCH($AC630,[1]等级属性!$A$4:$A$203,0))*V630/10000)</f>
        <v>231</v>
      </c>
      <c r="R630" s="37">
        <f>INT(INDEX([1]等级属性!C$4:C$203,MATCH($AC630,[1]等级属性!$A$4:$A$203,0))*W630/10000)</f>
        <v>0</v>
      </c>
      <c r="S630" s="37">
        <f>INT(INDEX([1]等级属性!D$4:D$203,MATCH($AC630,[1]等级属性!$A$4:$A$203,0))*X630/10000)</f>
        <v>1417</v>
      </c>
      <c r="T630" s="37">
        <f>INT(INDEX([1]等级属性!E$4:E$203,MATCH($AC630,[1]等级属性!$A$4:$A$203,0))*Y630/10000)</f>
        <v>233</v>
      </c>
      <c r="U630" s="37"/>
      <c r="V630" s="37">
        <f t="array" ref="V630">INDEX(单位特点规划!D$2:D$37,MATCH($A630,单位特点规划!$A$2:$A$37,0))</f>
        <v>2200</v>
      </c>
      <c r="W630" s="37">
        <f t="array" ref="W630">INDEX(单位特点规划!E$2:E$37,MATCH($A630,单位特点规划!$A$2:$A$37,0))</f>
        <v>0</v>
      </c>
      <c r="X630" s="37">
        <f t="array" ref="X630">INDEX(单位特点规划!F$2:F$37,MATCH($A630,单位特点规划!$A$2:$A$37,0))</f>
        <v>4500</v>
      </c>
      <c r="Y630" s="37">
        <f t="array" ref="Y630">INDEX(单位特点规划!G$2:G$37,MATCH($A630,单位特点规划!$A$2:$A$37,0))</f>
        <v>3200</v>
      </c>
      <c r="Z630" s="37"/>
      <c r="AA630" s="37">
        <f t="shared" si="620"/>
        <v>1</v>
      </c>
      <c r="AB630" s="37">
        <f>INT(INDEX([3]进阶属性!$C$2:$C$19,MATCH(B630,[3]进阶属性!$A$2:$A$19,0))/2*AH630)</f>
        <v>11688</v>
      </c>
      <c r="AC630" s="37">
        <f t="shared" si="600"/>
        <v>90</v>
      </c>
      <c r="AD630" s="37">
        <f>INT((INDEX([3]标准单位!$J$2:$J$201,MATCH($AC630,[3]标准单位!$A$2:$A$201,0))*AE630)/(1-AE630))</f>
        <v>0</v>
      </c>
      <c r="AE630" s="37">
        <f t="shared" si="622"/>
        <v>0</v>
      </c>
      <c r="AF630" s="83" t="e">
        <f>AG630/AG$18</f>
        <v>#DIV/0!</v>
      </c>
      <c r="AG630" s="37" t="e">
        <f t="shared" si="616"/>
        <v>#DIV/0!</v>
      </c>
      <c r="AH630" s="37">
        <f t="array" ref="AH630">INDEX([4]Sheet1!H$2:H$36,MATCH($H630,[4]Sheet1!$A$2:$A$36,0))</f>
        <v>2</v>
      </c>
      <c r="AI630">
        <f>INDEX([4]Sheet1!T$2:T$36,MATCH($H630,[4]Sheet1!$A$2:$A$36,0))</f>
        <v>0</v>
      </c>
      <c r="AJ630">
        <f>INDEX([4]Sheet1!U$2:U$36,MATCH($H630,[4]Sheet1!$A$2:$A$36,0))</f>
        <v>0</v>
      </c>
      <c r="AK630">
        <f>INDEX([4]Sheet1!V$2:V$36,MATCH($H630,[4]Sheet1!$A$2:$A$36,0))</f>
        <v>0</v>
      </c>
      <c r="AL630">
        <f>INDEX([4]Sheet1!W$2:W$36,MATCH($H630,[4]Sheet1!$A$2:$A$36,0))</f>
        <v>0</v>
      </c>
      <c r="AM630" s="2">
        <f>INDEX([4]Sheet1!N$2:N$36,MATCH($H630,[4]Sheet1!$A$2:$A$36,0))</f>
        <v>0</v>
      </c>
      <c r="AN630" s="2" t="str">
        <f>INDEX([4]Sheet1!O$2:O$36,MATCH($H630,[4]Sheet1!$A$2:$A$36,0))</f>
        <v/>
      </c>
    </row>
    <row r="631" spans="1:40" ht="14.25">
      <c r="A631" s="67">
        <v>4007</v>
      </c>
      <c r="B631" s="73">
        <v>16</v>
      </c>
      <c r="C631" s="78" t="str">
        <f t="shared" si="575"/>
        <v>{10426,45},{24007,101}</v>
      </c>
      <c r="D631" s="78">
        <v>750000</v>
      </c>
      <c r="E631" s="79">
        <v>93</v>
      </c>
      <c r="F631" s="78" t="str">
        <f t="shared" si="576"/>
        <v>{1,1629},{2,265},{6,267}</v>
      </c>
      <c r="G631" s="78">
        <f t="shared" si="621"/>
        <v>1</v>
      </c>
      <c r="H631" s="86" t="s">
        <v>450</v>
      </c>
      <c r="I631" s="37">
        <f t="array" ref="I631">INDEX([1]英雄界面!$I$4:$I$41,MATCH(A631,[1]英雄界面!$A$4:$A$41,0))</f>
        <v>1</v>
      </c>
      <c r="J631" s="87">
        <f t="shared" si="617"/>
        <v>4</v>
      </c>
      <c r="K631" s="37">
        <v>10426</v>
      </c>
      <c r="L631" s="37">
        <f t="array" ref="L631">INDEX([2]图纸掉落!$H$4:$H$38,MATCH(H631,[2]图纸掉落!$G$4:$G$38,0))</f>
        <v>24007</v>
      </c>
      <c r="M631" s="37">
        <f t="shared" si="619"/>
        <v>45</v>
      </c>
      <c r="N631" s="37">
        <f t="shared" si="597"/>
        <v>101</v>
      </c>
      <c r="O631" s="47">
        <f>INDEX([1]英雄界面!$J$4:$J$41,MATCH(A631,[1]英雄界面!$A$4:$A$41,0))</f>
        <v>1</v>
      </c>
      <c r="P631" s="37">
        <f t="shared" si="598"/>
        <v>1</v>
      </c>
      <c r="Q631" s="37">
        <f>INT(INDEX([1]等级属性!B$4:B$203,MATCH($AC631,[1]等级属性!$A$4:$A$203,0))*V631/10000)</f>
        <v>265</v>
      </c>
      <c r="R631" s="37">
        <f>INT(INDEX([1]等级属性!C$4:C$203,MATCH($AC631,[1]等级属性!$A$4:$A$203,0))*W631/10000)</f>
        <v>0</v>
      </c>
      <c r="S631" s="37">
        <f>INT(INDEX([1]等级属性!D$4:D$203,MATCH($AC631,[1]等级属性!$A$4:$A$203,0))*X631/10000)</f>
        <v>1629</v>
      </c>
      <c r="T631" s="37">
        <f>INT(INDEX([1]等级属性!E$4:E$203,MATCH($AC631,[1]等级属性!$A$4:$A$203,0))*Y631/10000)</f>
        <v>267</v>
      </c>
      <c r="U631" s="37"/>
      <c r="V631" s="37">
        <f t="array" ref="V631">INDEX(单位特点规划!D$2:D$37,MATCH($A631,单位特点规划!$A$2:$A$37,0))</f>
        <v>2200</v>
      </c>
      <c r="W631" s="37">
        <f t="array" ref="W631">INDEX(单位特点规划!E$2:E$37,MATCH($A631,单位特点规划!$A$2:$A$37,0))</f>
        <v>0</v>
      </c>
      <c r="X631" s="37">
        <f t="array" ref="X631">INDEX(单位特点规划!F$2:F$37,MATCH($A631,单位特点规划!$A$2:$A$37,0))</f>
        <v>4500</v>
      </c>
      <c r="Y631" s="37">
        <f t="array" ref="Y631">INDEX(单位特点规划!G$2:G$37,MATCH($A631,单位特点规划!$A$2:$A$37,0))</f>
        <v>3200</v>
      </c>
      <c r="Z631" s="37"/>
      <c r="AA631" s="37">
        <f t="shared" si="620"/>
        <v>1</v>
      </c>
      <c r="AB631" s="37">
        <f>INT(INDEX([3]进阶属性!$C$2:$C$19,MATCH(B631,[3]进阶属性!$A$2:$A$19,0))/2*AH631)</f>
        <v>15192</v>
      </c>
      <c r="AC631" s="37">
        <f t="shared" si="600"/>
        <v>95</v>
      </c>
      <c r="AD631" s="37">
        <f>INT((INDEX([3]标准单位!$J$2:$J$201,MATCH($AC631,[3]标准单位!$A$2:$A$201,0))*AE631)/(1-AE631))</f>
        <v>0</v>
      </c>
      <c r="AE631" s="37">
        <f t="shared" si="622"/>
        <v>0</v>
      </c>
      <c r="AF631" s="83" t="e">
        <f>AG631/AG$19</f>
        <v>#DIV/0!</v>
      </c>
      <c r="AG631" s="37" t="e">
        <f t="shared" si="616"/>
        <v>#DIV/0!</v>
      </c>
      <c r="AH631" s="37">
        <f t="array" ref="AH631">INDEX([4]Sheet1!H$2:H$36,MATCH($H631,[4]Sheet1!$A$2:$A$36,0))</f>
        <v>2</v>
      </c>
      <c r="AI631">
        <f>INDEX([4]Sheet1!T$2:T$36,MATCH($H631,[4]Sheet1!$A$2:$A$36,0))</f>
        <v>0</v>
      </c>
      <c r="AJ631">
        <f>INDEX([4]Sheet1!U$2:U$36,MATCH($H631,[4]Sheet1!$A$2:$A$36,0))</f>
        <v>0</v>
      </c>
      <c r="AK631">
        <f>INDEX([4]Sheet1!V$2:V$36,MATCH($H631,[4]Sheet1!$A$2:$A$36,0))</f>
        <v>0</v>
      </c>
      <c r="AL631">
        <f>INDEX([4]Sheet1!W$2:W$36,MATCH($H631,[4]Sheet1!$A$2:$A$36,0))</f>
        <v>0</v>
      </c>
      <c r="AM631" s="2">
        <f>INDEX([4]Sheet1!N$2:N$36,MATCH($H631,[4]Sheet1!$A$2:$A$36,0))</f>
        <v>0</v>
      </c>
      <c r="AN631" s="2" t="str">
        <f>INDEX([4]Sheet1!O$2:O$36,MATCH($H631,[4]Sheet1!$A$2:$A$36,0))</f>
        <v/>
      </c>
    </row>
    <row r="632" spans="1:40" ht="14.25">
      <c r="A632" s="67">
        <v>4007</v>
      </c>
      <c r="B632" s="73">
        <v>17</v>
      </c>
      <c r="C632" s="78" t="str">
        <f t="shared" si="575"/>
        <v>{10427,47},{24007,105}</v>
      </c>
      <c r="D632" s="78">
        <v>800000</v>
      </c>
      <c r="E632" s="79">
        <v>98</v>
      </c>
      <c r="F632" s="78" t="str">
        <f t="shared" si="576"/>
        <v>{1,1714},{2,279},{6,281}</v>
      </c>
      <c r="G632" s="78">
        <f t="shared" si="621"/>
        <v>1</v>
      </c>
      <c r="H632" s="86" t="s">
        <v>450</v>
      </c>
      <c r="I632" s="37">
        <f t="array" ref="I632">INDEX([1]英雄界面!$I$4:$I$41,MATCH(A632,[1]英雄界面!$A$4:$A$41,0))</f>
        <v>1</v>
      </c>
      <c r="J632" s="87">
        <f t="shared" si="617"/>
        <v>4</v>
      </c>
      <c r="K632" s="37">
        <v>10427</v>
      </c>
      <c r="L632" s="37">
        <f t="array" ref="L632">INDEX([2]图纸掉落!$H$4:$H$38,MATCH(H632,[2]图纸掉落!$G$4:$G$38,0))</f>
        <v>24007</v>
      </c>
      <c r="M632" s="37">
        <f t="shared" si="619"/>
        <v>47</v>
      </c>
      <c r="N632" s="37">
        <f t="shared" si="597"/>
        <v>105</v>
      </c>
      <c r="O632" s="47">
        <f>INDEX([1]英雄界面!$J$4:$J$41,MATCH(A632,[1]英雄界面!$A$4:$A$41,0))</f>
        <v>1</v>
      </c>
      <c r="P632" s="37">
        <f t="shared" si="598"/>
        <v>1</v>
      </c>
      <c r="Q632" s="37">
        <f>INT(INDEX([1]等级属性!B$4:B$203,MATCH($AC632,[1]等级属性!$A$4:$A$203,0))*V632/10000)</f>
        <v>279</v>
      </c>
      <c r="R632" s="37">
        <f>INT(INDEX([1]等级属性!C$4:C$203,MATCH($AC632,[1]等级属性!$A$4:$A$203,0))*W632/10000)</f>
        <v>0</v>
      </c>
      <c r="S632" s="37">
        <f>INT(INDEX([1]等级属性!D$4:D$203,MATCH($AC632,[1]等级属性!$A$4:$A$203,0))*X632/10000)</f>
        <v>1714</v>
      </c>
      <c r="T632" s="37">
        <f>INT(INDEX([1]等级属性!E$4:E$203,MATCH($AC632,[1]等级属性!$A$4:$A$203,0))*Y632/10000)</f>
        <v>281</v>
      </c>
      <c r="U632" s="37"/>
      <c r="V632" s="37">
        <f t="array" ref="V632">INDEX(单位特点规划!D$2:D$37,MATCH($A632,单位特点规划!$A$2:$A$37,0))</f>
        <v>2200</v>
      </c>
      <c r="W632" s="37">
        <f t="array" ref="W632">INDEX(单位特点规划!E$2:E$37,MATCH($A632,单位特点规划!$A$2:$A$37,0))</f>
        <v>0</v>
      </c>
      <c r="X632" s="37">
        <f t="array" ref="X632">INDEX(单位特点规划!F$2:F$37,MATCH($A632,单位特点规划!$A$2:$A$37,0))</f>
        <v>4500</v>
      </c>
      <c r="Y632" s="37">
        <f t="array" ref="Y632">INDEX(单位特点规划!G$2:G$37,MATCH($A632,单位特点规划!$A$2:$A$37,0))</f>
        <v>3200</v>
      </c>
      <c r="Z632" s="37"/>
      <c r="AA632" s="37">
        <f t="shared" si="620"/>
        <v>1</v>
      </c>
      <c r="AB632" s="37">
        <f>INT(INDEX([3]进阶属性!$C$2:$C$19,MATCH(B632,[3]进阶属性!$A$2:$A$19,0))/2*AH632)</f>
        <v>19749</v>
      </c>
      <c r="AC632" s="37">
        <f t="shared" si="600"/>
        <v>97</v>
      </c>
      <c r="AD632" s="37">
        <f>INT((INDEX([3]标准单位!$J$2:$J$201,MATCH($AC632,[3]标准单位!$A$2:$A$201,0))*AE632)/(1-AE632))</f>
        <v>0</v>
      </c>
      <c r="AE632" s="37">
        <f t="shared" si="622"/>
        <v>0</v>
      </c>
      <c r="AF632" s="83" t="e">
        <f>AG632/AG$20</f>
        <v>#DIV/0!</v>
      </c>
      <c r="AG632" s="37" t="e">
        <f t="shared" si="616"/>
        <v>#DIV/0!</v>
      </c>
      <c r="AH632" s="37">
        <f t="array" ref="AH632">INDEX([4]Sheet1!H$2:H$36,MATCH($H632,[4]Sheet1!$A$2:$A$36,0))</f>
        <v>2</v>
      </c>
      <c r="AI632">
        <f>INDEX([4]Sheet1!T$2:T$36,MATCH($H632,[4]Sheet1!$A$2:$A$36,0))</f>
        <v>0</v>
      </c>
      <c r="AJ632">
        <f>INDEX([4]Sheet1!U$2:U$36,MATCH($H632,[4]Sheet1!$A$2:$A$36,0))</f>
        <v>0</v>
      </c>
      <c r="AK632">
        <f>INDEX([4]Sheet1!V$2:V$36,MATCH($H632,[4]Sheet1!$A$2:$A$36,0))</f>
        <v>0</v>
      </c>
      <c r="AL632">
        <f>INDEX([4]Sheet1!W$2:W$36,MATCH($H632,[4]Sheet1!$A$2:$A$36,0))</f>
        <v>0</v>
      </c>
      <c r="AM632" s="2">
        <f>INDEX([4]Sheet1!N$2:N$36,MATCH($H632,[4]Sheet1!$A$2:$A$36,0))</f>
        <v>0</v>
      </c>
      <c r="AN632" s="2" t="str">
        <f>INDEX([4]Sheet1!O$2:O$36,MATCH($H632,[4]Sheet1!$A$2:$A$36,0))</f>
        <v/>
      </c>
    </row>
    <row r="633" spans="1:40" ht="14.25">
      <c r="A633" s="67">
        <v>4007</v>
      </c>
      <c r="B633" s="73">
        <v>18</v>
      </c>
      <c r="C633" s="78" t="str">
        <f t="shared" si="575"/>
        <v>{10428,50},{24007,112}</v>
      </c>
      <c r="D633" s="78">
        <v>800000</v>
      </c>
      <c r="E633" s="79">
        <v>103</v>
      </c>
      <c r="F633" s="78" t="str">
        <f t="shared" si="576"/>
        <v>{1,1842},{2,300},{6,303}</v>
      </c>
      <c r="G633" s="78">
        <f t="shared" si="621"/>
        <v>1</v>
      </c>
      <c r="H633" s="86" t="s">
        <v>450</v>
      </c>
      <c r="I633" s="37">
        <f t="array" ref="I633">INDEX([1]英雄界面!$I$4:$I$41,MATCH(A633,[1]英雄界面!$A$4:$A$41,0))</f>
        <v>1</v>
      </c>
      <c r="J633" s="87">
        <f t="shared" si="617"/>
        <v>4</v>
      </c>
      <c r="K633" s="37">
        <v>10428</v>
      </c>
      <c r="L633" s="37">
        <f t="array" ref="L633">INDEX([2]图纸掉落!$H$4:$H$38,MATCH(H633,[2]图纸掉落!$G$4:$G$38,0))</f>
        <v>24007</v>
      </c>
      <c r="M633" s="37">
        <f t="shared" si="619"/>
        <v>50</v>
      </c>
      <c r="N633" s="37">
        <f t="shared" si="597"/>
        <v>112</v>
      </c>
      <c r="O633" s="47">
        <f>INDEX([1]英雄界面!$J$4:$J$41,MATCH(A633,[1]英雄界面!$A$4:$A$41,0))</f>
        <v>1</v>
      </c>
      <c r="P633" s="37">
        <f t="shared" si="598"/>
        <v>1</v>
      </c>
      <c r="Q633" s="37">
        <f>INT(INDEX([1]等级属性!B$4:B$203,MATCH($AC633,[1]等级属性!$A$4:$A$203,0))*V633/10000)</f>
        <v>300</v>
      </c>
      <c r="R633" s="37">
        <f>INT(INDEX([1]等级属性!C$4:C$203,MATCH($AC633,[1]等级属性!$A$4:$A$203,0))*W633/10000)</f>
        <v>0</v>
      </c>
      <c r="S633" s="37">
        <f>INT(INDEX([1]等级属性!D$4:D$203,MATCH($AC633,[1]等级属性!$A$4:$A$203,0))*X633/10000)</f>
        <v>1842</v>
      </c>
      <c r="T633" s="37">
        <f>INT(INDEX([1]等级属性!E$4:E$203,MATCH($AC633,[1]等级属性!$A$4:$A$203,0))*Y633/10000)</f>
        <v>303</v>
      </c>
      <c r="U633" s="37"/>
      <c r="V633" s="37">
        <f t="array" ref="V633">INDEX(单位特点规划!D$2:D$37,MATCH($A633,单位特点规划!$A$2:$A$37,0))</f>
        <v>2200</v>
      </c>
      <c r="W633" s="37">
        <f t="array" ref="W633">INDEX(单位特点规划!E$2:E$37,MATCH($A633,单位特点规划!$A$2:$A$37,0))</f>
        <v>0</v>
      </c>
      <c r="X633" s="37">
        <f t="array" ref="X633">INDEX(单位特点规划!F$2:F$37,MATCH($A633,单位特点规划!$A$2:$A$37,0))</f>
        <v>4500</v>
      </c>
      <c r="Y633" s="37">
        <f t="array" ref="Y633">INDEX(单位特点规划!G$2:G$37,MATCH($A633,单位特点规划!$A$2:$A$37,0))</f>
        <v>3200</v>
      </c>
      <c r="Z633" s="37"/>
      <c r="AA633" s="37">
        <f t="shared" si="620"/>
        <v>1</v>
      </c>
      <c r="AB633" s="37">
        <f>INT(INDEX([3]进阶属性!$C$2:$C$19,MATCH(B633,[3]进阶属性!$A$2:$A$19,0))/2*AH633)</f>
        <v>25671</v>
      </c>
      <c r="AC633" s="37">
        <f t="shared" si="600"/>
        <v>100</v>
      </c>
      <c r="AD633" s="37">
        <f>INT((INDEX([3]标准单位!$J$2:$J$201,MATCH($AC633,[3]标准单位!$A$2:$A$201,0))*AE633)/(1-AE633))</f>
        <v>0</v>
      </c>
      <c r="AE633" s="37">
        <f t="shared" si="622"/>
        <v>0</v>
      </c>
      <c r="AF633" s="83" t="e">
        <f>AG633/AG$21</f>
        <v>#DIV/0!</v>
      </c>
      <c r="AG633" s="37" t="e">
        <f t="shared" si="616"/>
        <v>#DIV/0!</v>
      </c>
      <c r="AH633" s="37">
        <f t="array" ref="AH633">INDEX([4]Sheet1!H$2:H$36,MATCH($H633,[4]Sheet1!$A$2:$A$36,0))</f>
        <v>2</v>
      </c>
      <c r="AI633">
        <f>INDEX([4]Sheet1!T$2:T$36,MATCH($H633,[4]Sheet1!$A$2:$A$36,0))</f>
        <v>0</v>
      </c>
      <c r="AJ633">
        <f>INDEX([4]Sheet1!U$2:U$36,MATCH($H633,[4]Sheet1!$A$2:$A$36,0))</f>
        <v>0</v>
      </c>
      <c r="AK633">
        <f>INDEX([4]Sheet1!V$2:V$36,MATCH($H633,[4]Sheet1!$A$2:$A$36,0))</f>
        <v>0</v>
      </c>
      <c r="AL633">
        <f>INDEX([4]Sheet1!W$2:W$36,MATCH($H633,[4]Sheet1!$A$2:$A$36,0))</f>
        <v>0</v>
      </c>
      <c r="AM633" s="2">
        <f>INDEX([4]Sheet1!N$2:N$36,MATCH($H633,[4]Sheet1!$A$2:$A$36,0))</f>
        <v>0</v>
      </c>
      <c r="AN633" s="2" t="str">
        <f>INDEX([4]Sheet1!O$2:O$36,MATCH($H633,[4]Sheet1!$A$2:$A$36,0))</f>
        <v/>
      </c>
    </row>
  </sheetData>
  <phoneticPr fontId="22" type="noConversion"/>
  <conditionalFormatting sqref="C4:E633">
    <cfRule type="cellIs" dxfId="7" priority="1" stopIfTrue="1" operator="equal">
      <formula>2</formula>
    </cfRule>
    <cfRule type="cellIs" dxfId="6" priority="2" stopIfTrue="1" operator="equal">
      <formula>3</formula>
    </cfRule>
    <cfRule type="cellIs" dxfId="5" priority="3" stopIfTrue="1" operator="equal">
      <formula>4</formula>
    </cfRule>
  </conditionalFormatting>
  <conditionalFormatting sqref="C634:F1048576">
    <cfRule type="cellIs" dxfId="4" priority="4" stopIfTrue="1" operator="equal">
      <formula>2</formula>
    </cfRule>
  </conditionalFormatting>
  <pageMargins left="0.75" right="0.75" top="1" bottom="1" header="0.51180555555555596" footer="0.5118055555555559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C8" sqref="C8"/>
    </sheetView>
  </sheetViews>
  <sheetFormatPr defaultColWidth="9" defaultRowHeight="13.5"/>
  <cols>
    <col min="1" max="2" width="9" style="2"/>
    <col min="3" max="3" width="10.5" style="2" customWidth="1"/>
    <col min="4" max="16384" width="9" style="2"/>
  </cols>
  <sheetData>
    <row r="1" spans="1:13" ht="90" customHeight="1">
      <c r="A1" s="69" t="s">
        <v>505</v>
      </c>
      <c r="B1" s="70" t="s">
        <v>506</v>
      </c>
      <c r="C1" s="70" t="s">
        <v>507</v>
      </c>
      <c r="D1" s="2" t="s">
        <v>508</v>
      </c>
      <c r="E1" s="2" t="s">
        <v>456</v>
      </c>
    </row>
    <row r="2" spans="1:13">
      <c r="A2" s="69" t="s">
        <v>496</v>
      </c>
      <c r="B2" s="69" t="s">
        <v>459</v>
      </c>
      <c r="C2" s="69" t="s">
        <v>68</v>
      </c>
      <c r="D2" s="2" t="s">
        <v>509</v>
      </c>
    </row>
    <row r="3" spans="1:13">
      <c r="A3" s="69" t="s">
        <v>130</v>
      </c>
      <c r="B3" s="69" t="s">
        <v>131</v>
      </c>
      <c r="C3" s="69" t="s">
        <v>131</v>
      </c>
      <c r="D3" s="2" t="s">
        <v>130</v>
      </c>
    </row>
    <row r="4" spans="1:13">
      <c r="A4" s="71">
        <v>1</v>
      </c>
      <c r="B4" s="71" t="s">
        <v>510</v>
      </c>
      <c r="C4" s="2" t="s">
        <v>511</v>
      </c>
      <c r="D4" s="72" t="s">
        <v>512</v>
      </c>
      <c r="E4" s="2">
        <v>1</v>
      </c>
      <c r="L4" s="73">
        <v>1</v>
      </c>
    </row>
    <row r="5" spans="1:13">
      <c r="A5" s="71">
        <v>2</v>
      </c>
      <c r="B5" s="71" t="s">
        <v>510</v>
      </c>
      <c r="C5" s="2" t="s">
        <v>513</v>
      </c>
      <c r="D5" s="72" t="s">
        <v>514</v>
      </c>
      <c r="E5" s="2">
        <v>5</v>
      </c>
      <c r="G5" s="2" t="str">
        <f>"军衔从 "&amp;C4&amp;" 晋升为 "&amp;C5&amp;" 所需的军功证明"</f>
        <v>军衔从 新兵 晋升为 二等兵 所需的军功证明</v>
      </c>
      <c r="L5" s="73">
        <v>2</v>
      </c>
      <c r="M5" s="2" t="s">
        <v>513</v>
      </c>
    </row>
    <row r="6" spans="1:13" ht="14.1" customHeight="1">
      <c r="A6" s="71">
        <v>3</v>
      </c>
      <c r="B6" s="71" t="s">
        <v>510</v>
      </c>
      <c r="C6" s="2" t="s">
        <v>515</v>
      </c>
      <c r="D6" s="72" t="s">
        <v>516</v>
      </c>
      <c r="E6" s="2">
        <f>E5+8</f>
        <v>13</v>
      </c>
      <c r="F6" s="2" t="s">
        <v>517</v>
      </c>
      <c r="G6" s="2" t="str">
        <f t="shared" ref="G6" si="0">"军衔从 "&amp;C5&amp;" 晋升为 "&amp;C6&amp;" 所需的军功证明"</f>
        <v>军衔从 二等兵 晋升为 一等兵 所需的军功证明</v>
      </c>
      <c r="L6" s="73">
        <v>2</v>
      </c>
    </row>
    <row r="7" spans="1:13">
      <c r="A7" s="71">
        <v>4</v>
      </c>
      <c r="B7" s="71" t="s">
        <v>518</v>
      </c>
      <c r="C7" s="2" t="s">
        <v>519</v>
      </c>
      <c r="D7" s="72" t="s">
        <v>520</v>
      </c>
      <c r="E7" s="2">
        <f t="shared" ref="E7" si="1">E6+8</f>
        <v>21</v>
      </c>
      <c r="G7" s="2" t="str">
        <f t="shared" ref="G7:G22" si="2">"军衔从 "&amp;C6&amp;" 晋升为 "&amp;C7&amp;" 所需的军功证明"</f>
        <v>军衔从 一等兵 晋升为 下士 所需的军功证明</v>
      </c>
      <c r="L7" s="73">
        <v>2</v>
      </c>
    </row>
    <row r="8" spans="1:13">
      <c r="A8" s="71">
        <v>5</v>
      </c>
      <c r="B8" s="71" t="s">
        <v>518</v>
      </c>
      <c r="C8" s="2" t="s">
        <v>521</v>
      </c>
      <c r="D8" s="72" t="s">
        <v>522</v>
      </c>
      <c r="E8" s="2">
        <f t="shared" ref="E8:E21" si="3">E7+8</f>
        <v>29</v>
      </c>
      <c r="G8" s="2" t="str">
        <f t="shared" si="2"/>
        <v>军衔从 下士 晋升为 中士 所需的军功证明</v>
      </c>
      <c r="L8" s="73">
        <v>3</v>
      </c>
      <c r="M8" s="2" t="s">
        <v>523</v>
      </c>
    </row>
    <row r="9" spans="1:13">
      <c r="A9" s="71">
        <v>6</v>
      </c>
      <c r="B9" s="71" t="s">
        <v>518</v>
      </c>
      <c r="C9" s="2" t="s">
        <v>524</v>
      </c>
      <c r="D9" s="72" t="s">
        <v>525</v>
      </c>
      <c r="E9" s="2">
        <f t="shared" si="3"/>
        <v>37</v>
      </c>
      <c r="F9" s="2" t="s">
        <v>526</v>
      </c>
      <c r="G9" s="2" t="str">
        <f t="shared" si="2"/>
        <v>军衔从 中士 晋升为 上士 所需的军功证明</v>
      </c>
      <c r="L9" s="73">
        <v>3</v>
      </c>
    </row>
    <row r="10" spans="1:13">
      <c r="A10" s="71">
        <v>7</v>
      </c>
      <c r="B10" s="71" t="s">
        <v>527</v>
      </c>
      <c r="C10" s="2" t="s">
        <v>528</v>
      </c>
      <c r="D10" s="72" t="s">
        <v>529</v>
      </c>
      <c r="E10" s="2">
        <f t="shared" si="3"/>
        <v>45</v>
      </c>
      <c r="G10" s="2" t="str">
        <f t="shared" si="2"/>
        <v>军衔从 上士 晋升为 准尉 所需的军功证明</v>
      </c>
      <c r="L10" s="73">
        <v>3</v>
      </c>
    </row>
    <row r="11" spans="1:13">
      <c r="A11" s="71">
        <v>8</v>
      </c>
      <c r="B11" s="71" t="s">
        <v>527</v>
      </c>
      <c r="C11" s="2" t="s">
        <v>530</v>
      </c>
      <c r="D11" s="72" t="s">
        <v>531</v>
      </c>
      <c r="E11" s="2">
        <f t="shared" si="3"/>
        <v>53</v>
      </c>
      <c r="G11" s="2" t="str">
        <f t="shared" si="2"/>
        <v>军衔从 准尉 晋升为 少尉 所需的军功证明</v>
      </c>
      <c r="L11" s="73">
        <v>4</v>
      </c>
      <c r="M11" s="2" t="s">
        <v>530</v>
      </c>
    </row>
    <row r="12" spans="1:13">
      <c r="A12" s="71">
        <v>9</v>
      </c>
      <c r="B12" s="71" t="s">
        <v>527</v>
      </c>
      <c r="C12" s="2" t="s">
        <v>532</v>
      </c>
      <c r="D12" s="72" t="s">
        <v>533</v>
      </c>
      <c r="E12" s="2">
        <f t="shared" si="3"/>
        <v>61</v>
      </c>
      <c r="G12" s="2" t="str">
        <f t="shared" si="2"/>
        <v>军衔从 少尉 晋升为 中尉 所需的军功证明</v>
      </c>
      <c r="L12" s="73">
        <v>4</v>
      </c>
    </row>
    <row r="13" spans="1:13">
      <c r="A13" s="71">
        <v>10</v>
      </c>
      <c r="B13" s="71" t="s">
        <v>527</v>
      </c>
      <c r="C13" s="2" t="s">
        <v>534</v>
      </c>
      <c r="D13" s="72" t="s">
        <v>535</v>
      </c>
      <c r="E13" s="2">
        <f t="shared" si="3"/>
        <v>69</v>
      </c>
      <c r="F13" s="2" t="s">
        <v>536</v>
      </c>
      <c r="G13" s="2" t="str">
        <f t="shared" si="2"/>
        <v>军衔从 中尉 晋升为 上尉 所需的军功证明</v>
      </c>
      <c r="L13" s="73">
        <v>4</v>
      </c>
    </row>
    <row r="14" spans="1:13">
      <c r="A14" s="71">
        <v>11</v>
      </c>
      <c r="B14" s="71" t="s">
        <v>537</v>
      </c>
      <c r="C14" s="2" t="s">
        <v>538</v>
      </c>
      <c r="D14" s="72" t="s">
        <v>539</v>
      </c>
      <c r="E14" s="2">
        <f t="shared" si="3"/>
        <v>77</v>
      </c>
      <c r="G14" s="2" t="str">
        <f t="shared" si="2"/>
        <v>军衔从 上尉 晋升为 少校 所需的军功证明</v>
      </c>
      <c r="L14" s="73">
        <v>5</v>
      </c>
      <c r="M14" s="2" t="s">
        <v>538</v>
      </c>
    </row>
    <row r="15" spans="1:13">
      <c r="A15" s="71">
        <v>12</v>
      </c>
      <c r="B15" s="71" t="s">
        <v>537</v>
      </c>
      <c r="C15" s="2" t="s">
        <v>540</v>
      </c>
      <c r="D15" s="72" t="s">
        <v>541</v>
      </c>
      <c r="E15" s="2">
        <f t="shared" si="3"/>
        <v>85</v>
      </c>
      <c r="G15" s="2" t="str">
        <f t="shared" si="2"/>
        <v>军衔从 少校 晋升为 中校 所需的军功证明</v>
      </c>
      <c r="L15" s="73">
        <v>5</v>
      </c>
    </row>
    <row r="16" spans="1:13">
      <c r="A16" s="71">
        <v>13</v>
      </c>
      <c r="B16" s="71" t="s">
        <v>537</v>
      </c>
      <c r="C16" s="2" t="s">
        <v>542</v>
      </c>
      <c r="D16" s="72" t="s">
        <v>543</v>
      </c>
      <c r="E16" s="2">
        <f t="shared" si="3"/>
        <v>93</v>
      </c>
      <c r="F16" s="2" t="s">
        <v>544</v>
      </c>
      <c r="G16" s="2" t="str">
        <f t="shared" si="2"/>
        <v>军衔从 中校 晋升为 上校 所需的军功证明</v>
      </c>
      <c r="L16" s="73">
        <v>5</v>
      </c>
    </row>
    <row r="17" spans="1:13">
      <c r="A17" s="71">
        <v>14</v>
      </c>
      <c r="B17" s="71" t="s">
        <v>545</v>
      </c>
      <c r="C17" s="2" t="s">
        <v>546</v>
      </c>
      <c r="D17" s="72" t="s">
        <v>547</v>
      </c>
      <c r="E17" s="2">
        <f t="shared" si="3"/>
        <v>101</v>
      </c>
      <c r="G17" s="2" t="str">
        <f t="shared" si="2"/>
        <v>军衔从 上校 晋升为 准将 所需的军功证明</v>
      </c>
      <c r="L17" s="73">
        <v>6</v>
      </c>
      <c r="M17" s="2" t="s">
        <v>546</v>
      </c>
    </row>
    <row r="18" spans="1:13">
      <c r="A18" s="71">
        <v>15</v>
      </c>
      <c r="B18" s="71" t="s">
        <v>545</v>
      </c>
      <c r="C18" s="2" t="s">
        <v>548</v>
      </c>
      <c r="D18" s="72" t="s">
        <v>549</v>
      </c>
      <c r="E18" s="2">
        <f t="shared" si="3"/>
        <v>109</v>
      </c>
      <c r="G18" s="2" t="str">
        <f t="shared" si="2"/>
        <v>军衔从 准将 晋升为 少将 所需的军功证明</v>
      </c>
      <c r="L18" s="73">
        <v>6</v>
      </c>
    </row>
    <row r="19" spans="1:13">
      <c r="A19" s="71">
        <v>16</v>
      </c>
      <c r="B19" s="71" t="s">
        <v>545</v>
      </c>
      <c r="C19" s="2" t="s">
        <v>550</v>
      </c>
      <c r="D19" s="72" t="s">
        <v>551</v>
      </c>
      <c r="E19" s="2">
        <f t="shared" si="3"/>
        <v>117</v>
      </c>
      <c r="G19" s="2" t="str">
        <f t="shared" si="2"/>
        <v>军衔从 少将 晋升为 中将 所需的军功证明</v>
      </c>
      <c r="L19" s="73">
        <v>6</v>
      </c>
    </row>
    <row r="20" spans="1:13">
      <c r="A20" s="71">
        <v>17</v>
      </c>
      <c r="B20" s="71" t="s">
        <v>545</v>
      </c>
      <c r="C20" s="2" t="s">
        <v>552</v>
      </c>
      <c r="D20" s="72" t="s">
        <v>553</v>
      </c>
      <c r="E20" s="2">
        <f t="shared" si="3"/>
        <v>125</v>
      </c>
      <c r="F20" s="2" t="s">
        <v>554</v>
      </c>
      <c r="G20" s="2" t="str">
        <f t="shared" si="2"/>
        <v>军衔从 中将 晋升为 上将 所需的军功证明</v>
      </c>
      <c r="L20" s="73">
        <v>7</v>
      </c>
      <c r="M20" s="2" t="s">
        <v>552</v>
      </c>
    </row>
    <row r="21" spans="1:13" ht="15" customHeight="1">
      <c r="A21" s="71">
        <v>18</v>
      </c>
      <c r="B21" s="71" t="s">
        <v>545</v>
      </c>
      <c r="C21" s="2" t="s">
        <v>555</v>
      </c>
      <c r="D21" s="72" t="s">
        <v>556</v>
      </c>
      <c r="E21" s="2">
        <f t="shared" si="3"/>
        <v>133</v>
      </c>
      <c r="G21" s="2" t="str">
        <f t="shared" si="2"/>
        <v>军衔从 上将 晋升为 5星上将 所需的军功证明</v>
      </c>
      <c r="L21" s="73">
        <v>7</v>
      </c>
    </row>
    <row r="22" spans="1:13">
      <c r="G22" s="2" t="str">
        <f t="shared" si="2"/>
        <v>军衔从 5星上将 晋升为  所需的军功证明</v>
      </c>
    </row>
    <row r="23" spans="1:13">
      <c r="D23"/>
    </row>
    <row r="24" spans="1:13">
      <c r="D24"/>
    </row>
    <row r="25" spans="1:13">
      <c r="D25"/>
    </row>
    <row r="26" spans="1:13">
      <c r="D26"/>
    </row>
    <row r="27" spans="1:13">
      <c r="D27"/>
    </row>
    <row r="28" spans="1:13">
      <c r="D28"/>
    </row>
  </sheetData>
  <phoneticPr fontId="22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8"/>
  <sheetViews>
    <sheetView workbookViewId="0">
      <pane ySplit="3" topLeftCell="A137" activePane="bottomLeft" state="frozen"/>
      <selection pane="bottomLeft" activeCell="D158" sqref="D158"/>
    </sheetView>
  </sheetViews>
  <sheetFormatPr defaultColWidth="9" defaultRowHeight="13.5"/>
  <cols>
    <col min="3" max="3" width="18.125" customWidth="1"/>
    <col min="4" max="4" width="17.75" customWidth="1"/>
    <col min="5" max="6" width="32.25" customWidth="1"/>
  </cols>
  <sheetData>
    <row r="1" spans="1:7" ht="28.5">
      <c r="A1" s="3" t="s">
        <v>462</v>
      </c>
      <c r="B1" s="64" t="s">
        <v>557</v>
      </c>
      <c r="C1" s="65" t="s">
        <v>558</v>
      </c>
      <c r="D1" s="39" t="s">
        <v>559</v>
      </c>
      <c r="E1" s="39" t="s">
        <v>560</v>
      </c>
      <c r="F1" s="39"/>
      <c r="G1" t="s">
        <v>561</v>
      </c>
    </row>
    <row r="2" spans="1:7" ht="14.25">
      <c r="A2" s="5" t="s">
        <v>495</v>
      </c>
      <c r="B2" s="66" t="s">
        <v>562</v>
      </c>
      <c r="C2" s="39" t="s">
        <v>563</v>
      </c>
      <c r="D2" s="39" t="s">
        <v>564</v>
      </c>
      <c r="E2" s="39" t="s">
        <v>565</v>
      </c>
      <c r="F2" s="39"/>
    </row>
    <row r="3" spans="1:7" ht="14.25">
      <c r="A3" s="5" t="s">
        <v>130</v>
      </c>
      <c r="B3" s="66" t="s">
        <v>130</v>
      </c>
      <c r="C3" s="39" t="s">
        <v>133</v>
      </c>
      <c r="D3" s="39" t="s">
        <v>130</v>
      </c>
      <c r="E3" s="39" t="s">
        <v>130</v>
      </c>
      <c r="F3" s="39"/>
    </row>
    <row r="4" spans="1:7">
      <c r="A4" s="11">
        <v>1001</v>
      </c>
      <c r="B4" s="37">
        <v>1</v>
      </c>
      <c r="C4" t="s">
        <v>566</v>
      </c>
      <c r="D4" s="2">
        <v>4</v>
      </c>
      <c r="E4">
        <v>30</v>
      </c>
      <c r="F4" t="str">
        <f>MID(C4,1,7)&amp;G4&amp;"}"</f>
        <v>{10700,5}</v>
      </c>
      <c r="G4">
        <v>5</v>
      </c>
    </row>
    <row r="5" spans="1:7">
      <c r="A5" s="11">
        <v>1001</v>
      </c>
      <c r="B5" s="37">
        <v>2</v>
      </c>
      <c r="C5" t="s">
        <v>567</v>
      </c>
      <c r="D5" s="2">
        <v>7</v>
      </c>
      <c r="E5">
        <v>60</v>
      </c>
      <c r="F5" t="str">
        <f t="shared" ref="F5:F36" si="0">MID(C5,1,7)&amp;G5&amp;"}"</f>
        <v>{10700,10}</v>
      </c>
      <c r="G5" s="19">
        <v>10</v>
      </c>
    </row>
    <row r="6" spans="1:7">
      <c r="A6" s="11">
        <v>1001</v>
      </c>
      <c r="B6" s="37">
        <v>3</v>
      </c>
      <c r="C6" t="s">
        <v>568</v>
      </c>
      <c r="D6" s="2">
        <v>11</v>
      </c>
      <c r="E6">
        <v>90</v>
      </c>
      <c r="F6" t="str">
        <f t="shared" si="0"/>
        <v>{10700,20}</v>
      </c>
      <c r="G6" s="19">
        <v>20</v>
      </c>
    </row>
    <row r="7" spans="1:7">
      <c r="A7" s="11">
        <v>1001</v>
      </c>
      <c r="B7" s="37">
        <v>4</v>
      </c>
      <c r="C7" t="s">
        <v>569</v>
      </c>
      <c r="D7" s="2">
        <v>14</v>
      </c>
      <c r="E7">
        <v>120</v>
      </c>
      <c r="F7" t="str">
        <f t="shared" si="0"/>
        <v>{10700,30}</v>
      </c>
      <c r="G7" s="19">
        <v>30</v>
      </c>
    </row>
    <row r="8" spans="1:7">
      <c r="A8" s="11">
        <v>1001</v>
      </c>
      <c r="B8" s="37">
        <v>5</v>
      </c>
      <c r="C8" t="s">
        <v>570</v>
      </c>
      <c r="D8" s="2">
        <v>17</v>
      </c>
      <c r="E8">
        <v>150</v>
      </c>
      <c r="F8" t="str">
        <f t="shared" si="0"/>
        <v>{10700,50}</v>
      </c>
      <c r="G8" s="19">
        <v>50</v>
      </c>
    </row>
    <row r="9" spans="1:7">
      <c r="A9" s="67">
        <v>1002</v>
      </c>
      <c r="B9" s="68">
        <v>1</v>
      </c>
      <c r="C9" t="s">
        <v>571</v>
      </c>
      <c r="D9" s="2">
        <f>D4</f>
        <v>4</v>
      </c>
      <c r="E9">
        <f>E4</f>
        <v>30</v>
      </c>
      <c r="F9" t="str">
        <f t="shared" si="0"/>
        <v>{10701,5}</v>
      </c>
      <c r="G9">
        <f t="shared" ref="G9" si="1">G4</f>
        <v>5</v>
      </c>
    </row>
    <row r="10" spans="1:7">
      <c r="A10" s="67">
        <v>1002</v>
      </c>
      <c r="B10" s="68">
        <v>2</v>
      </c>
      <c r="C10" t="s">
        <v>572</v>
      </c>
      <c r="D10" s="2">
        <f t="shared" ref="D10:D41" si="2">D5</f>
        <v>7</v>
      </c>
      <c r="E10">
        <f t="shared" ref="E10:E41" si="3">E5</f>
        <v>60</v>
      </c>
      <c r="F10" t="str">
        <f t="shared" si="0"/>
        <v>{10701,10}</v>
      </c>
      <c r="G10">
        <f t="shared" ref="G10:G28" si="4">G5</f>
        <v>10</v>
      </c>
    </row>
    <row r="11" spans="1:7">
      <c r="A11" s="67">
        <v>1002</v>
      </c>
      <c r="B11" s="68">
        <v>3</v>
      </c>
      <c r="C11" t="s">
        <v>573</v>
      </c>
      <c r="D11" s="2">
        <f t="shared" si="2"/>
        <v>11</v>
      </c>
      <c r="E11">
        <f t="shared" si="3"/>
        <v>90</v>
      </c>
      <c r="F11" t="str">
        <f t="shared" si="0"/>
        <v>{10701,20}</v>
      </c>
      <c r="G11">
        <f t="shared" si="4"/>
        <v>20</v>
      </c>
    </row>
    <row r="12" spans="1:7">
      <c r="A12" s="67">
        <v>1002</v>
      </c>
      <c r="B12" s="68">
        <v>4</v>
      </c>
      <c r="C12" t="s">
        <v>574</v>
      </c>
      <c r="D12" s="2">
        <f t="shared" si="2"/>
        <v>14</v>
      </c>
      <c r="E12">
        <f t="shared" si="3"/>
        <v>120</v>
      </c>
      <c r="F12" t="str">
        <f t="shared" si="0"/>
        <v>{10701,30}</v>
      </c>
      <c r="G12">
        <f t="shared" si="4"/>
        <v>30</v>
      </c>
    </row>
    <row r="13" spans="1:7">
      <c r="A13" s="67">
        <v>1002</v>
      </c>
      <c r="B13" s="68">
        <v>5</v>
      </c>
      <c r="C13" t="s">
        <v>575</v>
      </c>
      <c r="D13" s="2">
        <f t="shared" si="2"/>
        <v>17</v>
      </c>
      <c r="E13">
        <f t="shared" si="3"/>
        <v>150</v>
      </c>
      <c r="F13" t="str">
        <f t="shared" si="0"/>
        <v>{10701,50}</v>
      </c>
      <c r="G13">
        <f t="shared" si="4"/>
        <v>50</v>
      </c>
    </row>
    <row r="14" spans="1:7">
      <c r="A14" s="11">
        <v>1003</v>
      </c>
      <c r="B14" s="68">
        <v>1</v>
      </c>
      <c r="C14" t="s">
        <v>576</v>
      </c>
      <c r="D14" s="2">
        <f t="shared" si="2"/>
        <v>4</v>
      </c>
      <c r="E14">
        <f t="shared" si="3"/>
        <v>30</v>
      </c>
      <c r="F14" t="str">
        <f t="shared" si="0"/>
        <v>{10702,5}</v>
      </c>
      <c r="G14">
        <f t="shared" si="4"/>
        <v>5</v>
      </c>
    </row>
    <row r="15" spans="1:7">
      <c r="A15" s="11">
        <v>1003</v>
      </c>
      <c r="B15" s="68">
        <v>2</v>
      </c>
      <c r="C15" t="s">
        <v>577</v>
      </c>
      <c r="D15" s="2">
        <f t="shared" si="2"/>
        <v>7</v>
      </c>
      <c r="E15">
        <f t="shared" si="3"/>
        <v>60</v>
      </c>
      <c r="F15" t="str">
        <f t="shared" si="0"/>
        <v>{10702,10}</v>
      </c>
      <c r="G15">
        <f t="shared" si="4"/>
        <v>10</v>
      </c>
    </row>
    <row r="16" spans="1:7">
      <c r="A16" s="11">
        <v>1003</v>
      </c>
      <c r="B16" s="68">
        <v>3</v>
      </c>
      <c r="C16" t="s">
        <v>578</v>
      </c>
      <c r="D16" s="2">
        <f t="shared" si="2"/>
        <v>11</v>
      </c>
      <c r="E16">
        <f t="shared" si="3"/>
        <v>90</v>
      </c>
      <c r="F16" t="str">
        <f t="shared" si="0"/>
        <v>{10702,20}</v>
      </c>
      <c r="G16">
        <f t="shared" si="4"/>
        <v>20</v>
      </c>
    </row>
    <row r="17" spans="1:7">
      <c r="A17" s="11">
        <v>1003</v>
      </c>
      <c r="B17" s="68">
        <v>4</v>
      </c>
      <c r="C17" t="s">
        <v>579</v>
      </c>
      <c r="D17" s="2">
        <f t="shared" si="2"/>
        <v>14</v>
      </c>
      <c r="E17">
        <f t="shared" si="3"/>
        <v>120</v>
      </c>
      <c r="F17" t="str">
        <f t="shared" si="0"/>
        <v>{10702,30}</v>
      </c>
      <c r="G17">
        <f t="shared" si="4"/>
        <v>30</v>
      </c>
    </row>
    <row r="18" spans="1:7">
      <c r="A18" s="11">
        <v>1003</v>
      </c>
      <c r="B18" s="68">
        <v>5</v>
      </c>
      <c r="C18" t="s">
        <v>580</v>
      </c>
      <c r="D18" s="2">
        <f t="shared" si="2"/>
        <v>17</v>
      </c>
      <c r="E18">
        <f t="shared" si="3"/>
        <v>150</v>
      </c>
      <c r="F18" t="str">
        <f t="shared" si="0"/>
        <v>{10702,50}</v>
      </c>
      <c r="G18">
        <f t="shared" si="4"/>
        <v>50</v>
      </c>
    </row>
    <row r="19" spans="1:7">
      <c r="A19" s="67">
        <v>1004</v>
      </c>
      <c r="B19" s="68">
        <v>1</v>
      </c>
      <c r="C19" t="s">
        <v>581</v>
      </c>
      <c r="D19" s="2">
        <f t="shared" si="2"/>
        <v>4</v>
      </c>
      <c r="E19">
        <f t="shared" si="3"/>
        <v>30</v>
      </c>
      <c r="F19" t="str">
        <f t="shared" si="0"/>
        <v>{10703,5}</v>
      </c>
      <c r="G19">
        <f t="shared" si="4"/>
        <v>5</v>
      </c>
    </row>
    <row r="20" spans="1:7">
      <c r="A20" s="67">
        <v>1004</v>
      </c>
      <c r="B20" s="68">
        <v>2</v>
      </c>
      <c r="C20" t="s">
        <v>582</v>
      </c>
      <c r="D20" s="2">
        <f t="shared" si="2"/>
        <v>7</v>
      </c>
      <c r="E20">
        <f t="shared" si="3"/>
        <v>60</v>
      </c>
      <c r="F20" t="str">
        <f t="shared" si="0"/>
        <v>{10703,10}</v>
      </c>
      <c r="G20">
        <f t="shared" si="4"/>
        <v>10</v>
      </c>
    </row>
    <row r="21" spans="1:7">
      <c r="A21" s="67">
        <v>1004</v>
      </c>
      <c r="B21" s="68">
        <v>3</v>
      </c>
      <c r="C21" t="s">
        <v>583</v>
      </c>
      <c r="D21" s="2">
        <f t="shared" si="2"/>
        <v>11</v>
      </c>
      <c r="E21">
        <f t="shared" si="3"/>
        <v>90</v>
      </c>
      <c r="F21" t="str">
        <f t="shared" si="0"/>
        <v>{10703,20}</v>
      </c>
      <c r="G21">
        <f t="shared" si="4"/>
        <v>20</v>
      </c>
    </row>
    <row r="22" spans="1:7">
      <c r="A22" s="67">
        <v>1004</v>
      </c>
      <c r="B22" s="68">
        <v>4</v>
      </c>
      <c r="C22" t="s">
        <v>584</v>
      </c>
      <c r="D22" s="2">
        <f t="shared" si="2"/>
        <v>14</v>
      </c>
      <c r="E22">
        <f t="shared" si="3"/>
        <v>120</v>
      </c>
      <c r="F22" t="str">
        <f t="shared" si="0"/>
        <v>{10703,30}</v>
      </c>
      <c r="G22">
        <f t="shared" si="4"/>
        <v>30</v>
      </c>
    </row>
    <row r="23" spans="1:7">
      <c r="A23" s="67">
        <v>1004</v>
      </c>
      <c r="B23" s="68">
        <v>5</v>
      </c>
      <c r="C23" t="s">
        <v>585</v>
      </c>
      <c r="D23" s="2">
        <f t="shared" si="2"/>
        <v>17</v>
      </c>
      <c r="E23">
        <f t="shared" si="3"/>
        <v>150</v>
      </c>
      <c r="F23" t="str">
        <f t="shared" si="0"/>
        <v>{10703,50}</v>
      </c>
      <c r="G23">
        <f t="shared" si="4"/>
        <v>50</v>
      </c>
    </row>
    <row r="24" spans="1:7">
      <c r="A24" s="11">
        <v>1005</v>
      </c>
      <c r="B24" s="68">
        <v>1</v>
      </c>
      <c r="C24" t="s">
        <v>586</v>
      </c>
      <c r="D24" s="2">
        <f t="shared" si="2"/>
        <v>4</v>
      </c>
      <c r="E24">
        <f t="shared" si="3"/>
        <v>30</v>
      </c>
      <c r="F24" t="str">
        <f t="shared" si="0"/>
        <v>{10704,5}</v>
      </c>
      <c r="G24">
        <f t="shared" si="4"/>
        <v>5</v>
      </c>
    </row>
    <row r="25" spans="1:7">
      <c r="A25" s="11">
        <v>1005</v>
      </c>
      <c r="B25" s="68">
        <v>2</v>
      </c>
      <c r="C25" t="s">
        <v>587</v>
      </c>
      <c r="D25" s="2">
        <f t="shared" si="2"/>
        <v>7</v>
      </c>
      <c r="E25">
        <f t="shared" si="3"/>
        <v>60</v>
      </c>
      <c r="F25" t="str">
        <f t="shared" si="0"/>
        <v>{10704,10}</v>
      </c>
      <c r="G25">
        <f t="shared" si="4"/>
        <v>10</v>
      </c>
    </row>
    <row r="26" spans="1:7">
      <c r="A26" s="11">
        <v>1005</v>
      </c>
      <c r="B26" s="68">
        <v>3</v>
      </c>
      <c r="C26" t="s">
        <v>588</v>
      </c>
      <c r="D26" s="2">
        <f t="shared" si="2"/>
        <v>11</v>
      </c>
      <c r="E26">
        <f t="shared" si="3"/>
        <v>90</v>
      </c>
      <c r="F26" t="str">
        <f t="shared" si="0"/>
        <v>{10704,20}</v>
      </c>
      <c r="G26">
        <f t="shared" si="4"/>
        <v>20</v>
      </c>
    </row>
    <row r="27" spans="1:7">
      <c r="A27" s="11">
        <v>1005</v>
      </c>
      <c r="B27" s="68">
        <v>4</v>
      </c>
      <c r="C27" t="s">
        <v>589</v>
      </c>
      <c r="D27" s="2">
        <f t="shared" si="2"/>
        <v>14</v>
      </c>
      <c r="E27">
        <f t="shared" si="3"/>
        <v>120</v>
      </c>
      <c r="F27" t="str">
        <f t="shared" si="0"/>
        <v>{10704,30}</v>
      </c>
      <c r="G27">
        <f t="shared" si="4"/>
        <v>30</v>
      </c>
    </row>
    <row r="28" spans="1:7">
      <c r="A28" s="11">
        <v>1005</v>
      </c>
      <c r="B28" s="68">
        <v>5</v>
      </c>
      <c r="C28" t="s">
        <v>590</v>
      </c>
      <c r="D28" s="2">
        <f t="shared" si="2"/>
        <v>17</v>
      </c>
      <c r="E28">
        <f t="shared" si="3"/>
        <v>150</v>
      </c>
      <c r="F28" t="str">
        <f t="shared" si="0"/>
        <v>{10704,50}</v>
      </c>
      <c r="G28">
        <f t="shared" si="4"/>
        <v>50</v>
      </c>
    </row>
    <row r="29" spans="1:7">
      <c r="A29" s="67">
        <v>1006</v>
      </c>
      <c r="B29" s="68">
        <v>1</v>
      </c>
      <c r="C29" t="s">
        <v>591</v>
      </c>
      <c r="D29" s="2">
        <f t="shared" si="2"/>
        <v>4</v>
      </c>
      <c r="E29">
        <f t="shared" si="3"/>
        <v>30</v>
      </c>
      <c r="F29" t="str">
        <f t="shared" si="0"/>
        <v>{10705,5}</v>
      </c>
      <c r="G29">
        <f t="shared" ref="G29:G60" si="5">G24</f>
        <v>5</v>
      </c>
    </row>
    <row r="30" spans="1:7">
      <c r="A30" s="67">
        <v>1006</v>
      </c>
      <c r="B30" s="68">
        <v>2</v>
      </c>
      <c r="C30" t="s">
        <v>592</v>
      </c>
      <c r="D30" s="2">
        <f t="shared" si="2"/>
        <v>7</v>
      </c>
      <c r="E30">
        <f t="shared" si="3"/>
        <v>60</v>
      </c>
      <c r="F30" t="str">
        <f t="shared" si="0"/>
        <v>{10705,10}</v>
      </c>
      <c r="G30">
        <f t="shared" si="5"/>
        <v>10</v>
      </c>
    </row>
    <row r="31" spans="1:7">
      <c r="A31" s="67">
        <v>1006</v>
      </c>
      <c r="B31" s="68">
        <v>3</v>
      </c>
      <c r="C31" t="s">
        <v>593</v>
      </c>
      <c r="D31" s="2">
        <f t="shared" si="2"/>
        <v>11</v>
      </c>
      <c r="E31">
        <f t="shared" si="3"/>
        <v>90</v>
      </c>
      <c r="F31" t="str">
        <f t="shared" si="0"/>
        <v>{10705,20}</v>
      </c>
      <c r="G31">
        <f t="shared" si="5"/>
        <v>20</v>
      </c>
    </row>
    <row r="32" spans="1:7">
      <c r="A32" s="67">
        <v>1006</v>
      </c>
      <c r="B32" s="68">
        <v>4</v>
      </c>
      <c r="C32" t="s">
        <v>594</v>
      </c>
      <c r="D32" s="2">
        <f t="shared" si="2"/>
        <v>14</v>
      </c>
      <c r="E32">
        <f t="shared" si="3"/>
        <v>120</v>
      </c>
      <c r="F32" t="str">
        <f t="shared" si="0"/>
        <v>{10705,30}</v>
      </c>
      <c r="G32">
        <f t="shared" si="5"/>
        <v>30</v>
      </c>
    </row>
    <row r="33" spans="1:7">
      <c r="A33" s="67">
        <v>1006</v>
      </c>
      <c r="B33" s="68">
        <v>5</v>
      </c>
      <c r="C33" t="s">
        <v>595</v>
      </c>
      <c r="D33" s="2">
        <f t="shared" si="2"/>
        <v>17</v>
      </c>
      <c r="E33">
        <f t="shared" si="3"/>
        <v>150</v>
      </c>
      <c r="F33" t="str">
        <f t="shared" si="0"/>
        <v>{10705,50}</v>
      </c>
      <c r="G33">
        <f t="shared" si="5"/>
        <v>50</v>
      </c>
    </row>
    <row r="34" spans="1:7">
      <c r="A34" s="11">
        <v>1007</v>
      </c>
      <c r="B34" s="68">
        <v>1</v>
      </c>
      <c r="C34" t="s">
        <v>596</v>
      </c>
      <c r="D34" s="2">
        <f t="shared" si="2"/>
        <v>4</v>
      </c>
      <c r="E34">
        <f t="shared" si="3"/>
        <v>30</v>
      </c>
      <c r="F34" t="str">
        <f t="shared" si="0"/>
        <v>{10706,5}</v>
      </c>
      <c r="G34">
        <f t="shared" si="5"/>
        <v>5</v>
      </c>
    </row>
    <row r="35" spans="1:7">
      <c r="A35" s="11">
        <v>1007</v>
      </c>
      <c r="B35" s="68">
        <v>2</v>
      </c>
      <c r="C35" t="s">
        <v>597</v>
      </c>
      <c r="D35" s="2">
        <f t="shared" si="2"/>
        <v>7</v>
      </c>
      <c r="E35">
        <f t="shared" si="3"/>
        <v>60</v>
      </c>
      <c r="F35" t="str">
        <f t="shared" si="0"/>
        <v>{10706,10}</v>
      </c>
      <c r="G35">
        <f t="shared" si="5"/>
        <v>10</v>
      </c>
    </row>
    <row r="36" spans="1:7">
      <c r="A36" s="11">
        <v>1007</v>
      </c>
      <c r="B36" s="68">
        <v>3</v>
      </c>
      <c r="C36" t="s">
        <v>598</v>
      </c>
      <c r="D36" s="2">
        <f t="shared" si="2"/>
        <v>11</v>
      </c>
      <c r="E36">
        <f t="shared" si="3"/>
        <v>90</v>
      </c>
      <c r="F36" t="str">
        <f t="shared" si="0"/>
        <v>{10706,20}</v>
      </c>
      <c r="G36">
        <f t="shared" si="5"/>
        <v>20</v>
      </c>
    </row>
    <row r="37" spans="1:7">
      <c r="A37" s="11">
        <v>1007</v>
      </c>
      <c r="B37" s="68">
        <v>4</v>
      </c>
      <c r="C37" t="s">
        <v>599</v>
      </c>
      <c r="D37" s="2">
        <f t="shared" si="2"/>
        <v>14</v>
      </c>
      <c r="E37">
        <f t="shared" si="3"/>
        <v>120</v>
      </c>
      <c r="F37" t="str">
        <f t="shared" ref="F37:F68" si="6">MID(C37,1,7)&amp;G37&amp;"}"</f>
        <v>{10706,30}</v>
      </c>
      <c r="G37">
        <f t="shared" si="5"/>
        <v>30</v>
      </c>
    </row>
    <row r="38" spans="1:7">
      <c r="A38" s="11">
        <v>1007</v>
      </c>
      <c r="B38" s="68">
        <v>5</v>
      </c>
      <c r="C38" t="s">
        <v>600</v>
      </c>
      <c r="D38" s="2">
        <f t="shared" si="2"/>
        <v>17</v>
      </c>
      <c r="E38">
        <f t="shared" si="3"/>
        <v>150</v>
      </c>
      <c r="F38" t="str">
        <f t="shared" si="6"/>
        <v>{10706,50}</v>
      </c>
      <c r="G38">
        <f t="shared" si="5"/>
        <v>50</v>
      </c>
    </row>
    <row r="39" spans="1:7">
      <c r="A39" s="67">
        <v>1008</v>
      </c>
      <c r="B39" s="68">
        <v>1</v>
      </c>
      <c r="C39" t="s">
        <v>601</v>
      </c>
      <c r="D39" s="2">
        <f t="shared" si="2"/>
        <v>4</v>
      </c>
      <c r="E39">
        <f t="shared" si="3"/>
        <v>30</v>
      </c>
      <c r="F39" t="str">
        <f t="shared" si="6"/>
        <v>{10707,5}</v>
      </c>
      <c r="G39">
        <f t="shared" si="5"/>
        <v>5</v>
      </c>
    </row>
    <row r="40" spans="1:7">
      <c r="A40" s="67">
        <v>1008</v>
      </c>
      <c r="B40" s="68">
        <v>2</v>
      </c>
      <c r="C40" t="s">
        <v>602</v>
      </c>
      <c r="D40" s="2">
        <f t="shared" si="2"/>
        <v>7</v>
      </c>
      <c r="E40">
        <f t="shared" si="3"/>
        <v>60</v>
      </c>
      <c r="F40" t="str">
        <f t="shared" si="6"/>
        <v>{10707,10}</v>
      </c>
      <c r="G40">
        <f t="shared" si="5"/>
        <v>10</v>
      </c>
    </row>
    <row r="41" spans="1:7">
      <c r="A41" s="67">
        <v>1008</v>
      </c>
      <c r="B41" s="68">
        <v>3</v>
      </c>
      <c r="C41" t="s">
        <v>603</v>
      </c>
      <c r="D41" s="2">
        <f t="shared" si="2"/>
        <v>11</v>
      </c>
      <c r="E41">
        <f t="shared" si="3"/>
        <v>90</v>
      </c>
      <c r="F41" t="str">
        <f t="shared" si="6"/>
        <v>{10707,20}</v>
      </c>
      <c r="G41">
        <f t="shared" si="5"/>
        <v>20</v>
      </c>
    </row>
    <row r="42" spans="1:7">
      <c r="A42" s="67">
        <v>1008</v>
      </c>
      <c r="B42" s="68">
        <v>4</v>
      </c>
      <c r="C42" t="s">
        <v>604</v>
      </c>
      <c r="D42" s="2">
        <f t="shared" ref="D42:D73" si="7">D37</f>
        <v>14</v>
      </c>
      <c r="E42">
        <f t="shared" ref="E42:E73" si="8">E37</f>
        <v>120</v>
      </c>
      <c r="F42" t="str">
        <f t="shared" si="6"/>
        <v>{10707,30}</v>
      </c>
      <c r="G42">
        <f t="shared" si="5"/>
        <v>30</v>
      </c>
    </row>
    <row r="43" spans="1:7">
      <c r="A43" s="67">
        <v>1008</v>
      </c>
      <c r="B43" s="68">
        <v>5</v>
      </c>
      <c r="C43" t="s">
        <v>605</v>
      </c>
      <c r="D43" s="2">
        <f t="shared" si="7"/>
        <v>17</v>
      </c>
      <c r="E43">
        <f t="shared" si="8"/>
        <v>150</v>
      </c>
      <c r="F43" t="str">
        <f t="shared" si="6"/>
        <v>{10707,50}</v>
      </c>
      <c r="G43">
        <f t="shared" si="5"/>
        <v>50</v>
      </c>
    </row>
    <row r="44" spans="1:7">
      <c r="A44" s="11">
        <v>1009</v>
      </c>
      <c r="B44" s="68">
        <v>1</v>
      </c>
      <c r="C44" t="s">
        <v>606</v>
      </c>
      <c r="D44" s="2">
        <f t="shared" si="7"/>
        <v>4</v>
      </c>
      <c r="E44">
        <f t="shared" si="8"/>
        <v>30</v>
      </c>
      <c r="F44" t="str">
        <f t="shared" si="6"/>
        <v>{10708,5}</v>
      </c>
      <c r="G44">
        <f t="shared" si="5"/>
        <v>5</v>
      </c>
    </row>
    <row r="45" spans="1:7">
      <c r="A45" s="11">
        <v>1009</v>
      </c>
      <c r="B45" s="68">
        <v>2</v>
      </c>
      <c r="C45" t="s">
        <v>607</v>
      </c>
      <c r="D45" s="2">
        <f t="shared" si="7"/>
        <v>7</v>
      </c>
      <c r="E45">
        <f t="shared" si="8"/>
        <v>60</v>
      </c>
      <c r="F45" t="str">
        <f t="shared" si="6"/>
        <v>{10708,10}</v>
      </c>
      <c r="G45">
        <f t="shared" si="5"/>
        <v>10</v>
      </c>
    </row>
    <row r="46" spans="1:7">
      <c r="A46" s="11">
        <v>1009</v>
      </c>
      <c r="B46" s="68">
        <v>3</v>
      </c>
      <c r="C46" t="s">
        <v>608</v>
      </c>
      <c r="D46" s="2">
        <f t="shared" si="7"/>
        <v>11</v>
      </c>
      <c r="E46">
        <f t="shared" si="8"/>
        <v>90</v>
      </c>
      <c r="F46" t="str">
        <f t="shared" si="6"/>
        <v>{10708,20}</v>
      </c>
      <c r="G46">
        <f t="shared" si="5"/>
        <v>20</v>
      </c>
    </row>
    <row r="47" spans="1:7">
      <c r="A47" s="11">
        <v>1009</v>
      </c>
      <c r="B47" s="68">
        <v>4</v>
      </c>
      <c r="C47" t="s">
        <v>609</v>
      </c>
      <c r="D47" s="2">
        <f t="shared" si="7"/>
        <v>14</v>
      </c>
      <c r="E47">
        <f t="shared" si="8"/>
        <v>120</v>
      </c>
      <c r="F47" t="str">
        <f t="shared" si="6"/>
        <v>{10708,30}</v>
      </c>
      <c r="G47">
        <f t="shared" si="5"/>
        <v>30</v>
      </c>
    </row>
    <row r="48" spans="1:7">
      <c r="A48" s="11">
        <v>1009</v>
      </c>
      <c r="B48" s="68">
        <v>5</v>
      </c>
      <c r="C48" t="s">
        <v>610</v>
      </c>
      <c r="D48" s="2">
        <f t="shared" si="7"/>
        <v>17</v>
      </c>
      <c r="E48">
        <f t="shared" si="8"/>
        <v>150</v>
      </c>
      <c r="F48" t="str">
        <f t="shared" si="6"/>
        <v>{10708,50}</v>
      </c>
      <c r="G48">
        <f t="shared" si="5"/>
        <v>50</v>
      </c>
    </row>
    <row r="49" spans="1:7">
      <c r="A49" s="67">
        <v>1010</v>
      </c>
      <c r="B49" s="68">
        <v>1</v>
      </c>
      <c r="C49" t="s">
        <v>611</v>
      </c>
      <c r="D49" s="2">
        <f t="shared" si="7"/>
        <v>4</v>
      </c>
      <c r="E49">
        <f t="shared" si="8"/>
        <v>30</v>
      </c>
      <c r="F49" t="str">
        <f t="shared" si="6"/>
        <v>{10709,5}</v>
      </c>
      <c r="G49">
        <f t="shared" si="5"/>
        <v>5</v>
      </c>
    </row>
    <row r="50" spans="1:7">
      <c r="A50" s="67">
        <v>1010</v>
      </c>
      <c r="B50" s="68">
        <v>2</v>
      </c>
      <c r="C50" t="s">
        <v>612</v>
      </c>
      <c r="D50" s="2">
        <f t="shared" si="7"/>
        <v>7</v>
      </c>
      <c r="E50">
        <f t="shared" si="8"/>
        <v>60</v>
      </c>
      <c r="F50" t="str">
        <f t="shared" si="6"/>
        <v>{10709,10}</v>
      </c>
      <c r="G50">
        <f t="shared" si="5"/>
        <v>10</v>
      </c>
    </row>
    <row r="51" spans="1:7">
      <c r="A51" s="67">
        <v>1010</v>
      </c>
      <c r="B51" s="68">
        <v>3</v>
      </c>
      <c r="C51" t="s">
        <v>613</v>
      </c>
      <c r="D51" s="2">
        <f t="shared" si="7"/>
        <v>11</v>
      </c>
      <c r="E51">
        <f t="shared" si="8"/>
        <v>90</v>
      </c>
      <c r="F51" t="str">
        <f t="shared" si="6"/>
        <v>{10709,20}</v>
      </c>
      <c r="G51">
        <f t="shared" si="5"/>
        <v>20</v>
      </c>
    </row>
    <row r="52" spans="1:7">
      <c r="A52" s="67">
        <v>1010</v>
      </c>
      <c r="B52" s="68">
        <v>4</v>
      </c>
      <c r="C52" t="s">
        <v>614</v>
      </c>
      <c r="D52" s="2">
        <f t="shared" si="7"/>
        <v>14</v>
      </c>
      <c r="E52">
        <f t="shared" si="8"/>
        <v>120</v>
      </c>
      <c r="F52" t="str">
        <f t="shared" si="6"/>
        <v>{10709,30}</v>
      </c>
      <c r="G52">
        <f t="shared" si="5"/>
        <v>30</v>
      </c>
    </row>
    <row r="53" spans="1:7">
      <c r="A53" s="67">
        <v>1010</v>
      </c>
      <c r="B53" s="68">
        <v>5</v>
      </c>
      <c r="C53" t="s">
        <v>615</v>
      </c>
      <c r="D53" s="2">
        <f t="shared" si="7"/>
        <v>17</v>
      </c>
      <c r="E53">
        <f t="shared" si="8"/>
        <v>150</v>
      </c>
      <c r="F53" t="str">
        <f t="shared" si="6"/>
        <v>{10709,50}</v>
      </c>
      <c r="G53">
        <f t="shared" si="5"/>
        <v>50</v>
      </c>
    </row>
    <row r="54" spans="1:7">
      <c r="A54" s="11">
        <v>1011</v>
      </c>
      <c r="B54" s="68">
        <v>1</v>
      </c>
      <c r="C54" t="s">
        <v>616</v>
      </c>
      <c r="D54" s="2">
        <f t="shared" si="7"/>
        <v>4</v>
      </c>
      <c r="E54">
        <f t="shared" si="8"/>
        <v>30</v>
      </c>
      <c r="F54" t="str">
        <f t="shared" si="6"/>
        <v>{10710,5}</v>
      </c>
      <c r="G54">
        <f t="shared" si="5"/>
        <v>5</v>
      </c>
    </row>
    <row r="55" spans="1:7">
      <c r="A55" s="11">
        <v>1011</v>
      </c>
      <c r="B55" s="68">
        <v>2</v>
      </c>
      <c r="C55" t="s">
        <v>617</v>
      </c>
      <c r="D55" s="2">
        <f t="shared" si="7"/>
        <v>7</v>
      </c>
      <c r="E55">
        <f t="shared" si="8"/>
        <v>60</v>
      </c>
      <c r="F55" t="str">
        <f t="shared" si="6"/>
        <v>{10710,10}</v>
      </c>
      <c r="G55">
        <f t="shared" si="5"/>
        <v>10</v>
      </c>
    </row>
    <row r="56" spans="1:7">
      <c r="A56" s="11">
        <v>1011</v>
      </c>
      <c r="B56" s="68">
        <v>3</v>
      </c>
      <c r="C56" t="s">
        <v>618</v>
      </c>
      <c r="D56" s="2">
        <f t="shared" si="7"/>
        <v>11</v>
      </c>
      <c r="E56">
        <f t="shared" si="8"/>
        <v>90</v>
      </c>
      <c r="F56" t="str">
        <f t="shared" si="6"/>
        <v>{10710,20}</v>
      </c>
      <c r="G56">
        <f t="shared" si="5"/>
        <v>20</v>
      </c>
    </row>
    <row r="57" spans="1:7">
      <c r="A57" s="11">
        <v>1011</v>
      </c>
      <c r="B57" s="68">
        <v>4</v>
      </c>
      <c r="C57" t="s">
        <v>619</v>
      </c>
      <c r="D57" s="2">
        <f t="shared" si="7"/>
        <v>14</v>
      </c>
      <c r="E57">
        <f t="shared" si="8"/>
        <v>120</v>
      </c>
      <c r="F57" t="str">
        <f t="shared" si="6"/>
        <v>{10710,30}</v>
      </c>
      <c r="G57">
        <f t="shared" si="5"/>
        <v>30</v>
      </c>
    </row>
    <row r="58" spans="1:7">
      <c r="A58" s="11">
        <v>1011</v>
      </c>
      <c r="B58" s="68">
        <v>5</v>
      </c>
      <c r="C58" t="s">
        <v>620</v>
      </c>
      <c r="D58" s="2">
        <f t="shared" si="7"/>
        <v>17</v>
      </c>
      <c r="E58">
        <f t="shared" si="8"/>
        <v>150</v>
      </c>
      <c r="F58" t="str">
        <f t="shared" si="6"/>
        <v>{10710,50}</v>
      </c>
      <c r="G58">
        <f t="shared" si="5"/>
        <v>50</v>
      </c>
    </row>
    <row r="59" spans="1:7">
      <c r="A59" s="67">
        <v>2001</v>
      </c>
      <c r="B59" s="68">
        <v>1</v>
      </c>
      <c r="C59" t="s">
        <v>621</v>
      </c>
      <c r="D59" s="2">
        <f t="shared" si="7"/>
        <v>4</v>
      </c>
      <c r="E59">
        <f t="shared" si="8"/>
        <v>30</v>
      </c>
      <c r="F59" t="str">
        <f t="shared" si="6"/>
        <v>{10711,5}</v>
      </c>
      <c r="G59">
        <f t="shared" si="5"/>
        <v>5</v>
      </c>
    </row>
    <row r="60" spans="1:7">
      <c r="A60" s="67">
        <v>2001</v>
      </c>
      <c r="B60" s="68">
        <v>2</v>
      </c>
      <c r="C60" t="s">
        <v>622</v>
      </c>
      <c r="D60" s="2">
        <f t="shared" si="7"/>
        <v>7</v>
      </c>
      <c r="E60">
        <f t="shared" si="8"/>
        <v>60</v>
      </c>
      <c r="F60" t="str">
        <f t="shared" si="6"/>
        <v>{10711,10}</v>
      </c>
      <c r="G60">
        <f t="shared" si="5"/>
        <v>10</v>
      </c>
    </row>
    <row r="61" spans="1:7">
      <c r="A61" s="67">
        <v>2001</v>
      </c>
      <c r="B61" s="68">
        <v>3</v>
      </c>
      <c r="C61" t="s">
        <v>623</v>
      </c>
      <c r="D61" s="2">
        <f t="shared" si="7"/>
        <v>11</v>
      </c>
      <c r="E61">
        <f t="shared" si="8"/>
        <v>90</v>
      </c>
      <c r="F61" t="str">
        <f t="shared" si="6"/>
        <v>{10711,20}</v>
      </c>
      <c r="G61">
        <f t="shared" ref="G61:G92" si="9">G56</f>
        <v>20</v>
      </c>
    </row>
    <row r="62" spans="1:7">
      <c r="A62" s="67">
        <v>2001</v>
      </c>
      <c r="B62" s="68">
        <v>4</v>
      </c>
      <c r="C62" t="s">
        <v>624</v>
      </c>
      <c r="D62" s="2">
        <f t="shared" si="7"/>
        <v>14</v>
      </c>
      <c r="E62">
        <f t="shared" si="8"/>
        <v>120</v>
      </c>
      <c r="F62" t="str">
        <f t="shared" si="6"/>
        <v>{10711,30}</v>
      </c>
      <c r="G62">
        <f t="shared" si="9"/>
        <v>30</v>
      </c>
    </row>
    <row r="63" spans="1:7">
      <c r="A63" s="67">
        <v>2001</v>
      </c>
      <c r="B63" s="68">
        <v>5</v>
      </c>
      <c r="C63" t="s">
        <v>625</v>
      </c>
      <c r="D63" s="2">
        <f t="shared" si="7"/>
        <v>17</v>
      </c>
      <c r="E63">
        <f t="shared" si="8"/>
        <v>150</v>
      </c>
      <c r="F63" t="str">
        <f t="shared" si="6"/>
        <v>{10711,50}</v>
      </c>
      <c r="G63">
        <f t="shared" si="9"/>
        <v>50</v>
      </c>
    </row>
    <row r="64" spans="1:7">
      <c r="A64" s="11">
        <v>2002</v>
      </c>
      <c r="B64" s="68">
        <v>1</v>
      </c>
      <c r="C64" t="s">
        <v>626</v>
      </c>
      <c r="D64" s="2">
        <f t="shared" si="7"/>
        <v>4</v>
      </c>
      <c r="E64">
        <f t="shared" si="8"/>
        <v>30</v>
      </c>
      <c r="F64" t="str">
        <f t="shared" si="6"/>
        <v>{10712,5}</v>
      </c>
      <c r="G64">
        <f t="shared" si="9"/>
        <v>5</v>
      </c>
    </row>
    <row r="65" spans="1:7">
      <c r="A65" s="11">
        <v>2002</v>
      </c>
      <c r="B65" s="68">
        <v>2</v>
      </c>
      <c r="C65" t="s">
        <v>627</v>
      </c>
      <c r="D65" s="2">
        <f t="shared" si="7"/>
        <v>7</v>
      </c>
      <c r="E65">
        <f t="shared" si="8"/>
        <v>60</v>
      </c>
      <c r="F65" t="str">
        <f t="shared" si="6"/>
        <v>{10712,10}</v>
      </c>
      <c r="G65">
        <f t="shared" si="9"/>
        <v>10</v>
      </c>
    </row>
    <row r="66" spans="1:7">
      <c r="A66" s="11">
        <v>2002</v>
      </c>
      <c r="B66" s="68">
        <v>3</v>
      </c>
      <c r="C66" t="s">
        <v>628</v>
      </c>
      <c r="D66" s="2">
        <f t="shared" si="7"/>
        <v>11</v>
      </c>
      <c r="E66">
        <f t="shared" si="8"/>
        <v>90</v>
      </c>
      <c r="F66" t="str">
        <f t="shared" si="6"/>
        <v>{10712,20}</v>
      </c>
      <c r="G66">
        <f t="shared" si="9"/>
        <v>20</v>
      </c>
    </row>
    <row r="67" spans="1:7">
      <c r="A67" s="11">
        <v>2002</v>
      </c>
      <c r="B67" s="68">
        <v>4</v>
      </c>
      <c r="C67" t="s">
        <v>629</v>
      </c>
      <c r="D67" s="2">
        <f t="shared" si="7"/>
        <v>14</v>
      </c>
      <c r="E67">
        <f t="shared" si="8"/>
        <v>120</v>
      </c>
      <c r="F67" t="str">
        <f t="shared" si="6"/>
        <v>{10712,30}</v>
      </c>
      <c r="G67">
        <f t="shared" si="9"/>
        <v>30</v>
      </c>
    </row>
    <row r="68" spans="1:7">
      <c r="A68" s="11">
        <v>2002</v>
      </c>
      <c r="B68" s="68">
        <v>5</v>
      </c>
      <c r="C68" t="s">
        <v>630</v>
      </c>
      <c r="D68" s="2">
        <f t="shared" si="7"/>
        <v>17</v>
      </c>
      <c r="E68">
        <f t="shared" si="8"/>
        <v>150</v>
      </c>
      <c r="F68" t="str">
        <f t="shared" si="6"/>
        <v>{10712,50}</v>
      </c>
      <c r="G68">
        <f t="shared" si="9"/>
        <v>50</v>
      </c>
    </row>
    <row r="69" spans="1:7">
      <c r="A69" s="67">
        <v>2003</v>
      </c>
      <c r="B69" s="68">
        <v>1</v>
      </c>
      <c r="C69" t="s">
        <v>631</v>
      </c>
      <c r="D69" s="2">
        <f t="shared" si="7"/>
        <v>4</v>
      </c>
      <c r="E69">
        <f t="shared" si="8"/>
        <v>30</v>
      </c>
      <c r="F69" t="str">
        <f t="shared" ref="F69:F100" si="10">MID(C69,1,7)&amp;G69&amp;"}"</f>
        <v>{10713,5}</v>
      </c>
      <c r="G69">
        <f t="shared" si="9"/>
        <v>5</v>
      </c>
    </row>
    <row r="70" spans="1:7">
      <c r="A70" s="67">
        <v>2003</v>
      </c>
      <c r="B70" s="68">
        <v>2</v>
      </c>
      <c r="C70" t="s">
        <v>632</v>
      </c>
      <c r="D70" s="2">
        <f t="shared" si="7"/>
        <v>7</v>
      </c>
      <c r="E70">
        <f t="shared" si="8"/>
        <v>60</v>
      </c>
      <c r="F70" t="str">
        <f t="shared" si="10"/>
        <v>{10713,10}</v>
      </c>
      <c r="G70">
        <f t="shared" si="9"/>
        <v>10</v>
      </c>
    </row>
    <row r="71" spans="1:7">
      <c r="A71" s="67">
        <v>2003</v>
      </c>
      <c r="B71" s="68">
        <v>3</v>
      </c>
      <c r="C71" t="s">
        <v>633</v>
      </c>
      <c r="D71" s="2">
        <f t="shared" si="7"/>
        <v>11</v>
      </c>
      <c r="E71">
        <f t="shared" si="8"/>
        <v>90</v>
      </c>
      <c r="F71" t="str">
        <f t="shared" si="10"/>
        <v>{10713,20}</v>
      </c>
      <c r="G71">
        <f t="shared" si="9"/>
        <v>20</v>
      </c>
    </row>
    <row r="72" spans="1:7">
      <c r="A72" s="67">
        <v>2003</v>
      </c>
      <c r="B72" s="68">
        <v>4</v>
      </c>
      <c r="C72" t="s">
        <v>634</v>
      </c>
      <c r="D72" s="2">
        <f t="shared" si="7"/>
        <v>14</v>
      </c>
      <c r="E72">
        <f t="shared" si="8"/>
        <v>120</v>
      </c>
      <c r="F72" t="str">
        <f t="shared" si="10"/>
        <v>{10713,30}</v>
      </c>
      <c r="G72">
        <f t="shared" si="9"/>
        <v>30</v>
      </c>
    </row>
    <row r="73" spans="1:7">
      <c r="A73" s="67">
        <v>2003</v>
      </c>
      <c r="B73" s="68">
        <v>5</v>
      </c>
      <c r="C73" t="s">
        <v>635</v>
      </c>
      <c r="D73" s="2">
        <f t="shared" si="7"/>
        <v>17</v>
      </c>
      <c r="E73">
        <f t="shared" si="8"/>
        <v>150</v>
      </c>
      <c r="F73" t="str">
        <f t="shared" si="10"/>
        <v>{10713,50}</v>
      </c>
      <c r="G73">
        <f t="shared" si="9"/>
        <v>50</v>
      </c>
    </row>
    <row r="74" spans="1:7">
      <c r="A74" s="11">
        <v>2004</v>
      </c>
      <c r="B74" s="68">
        <v>1</v>
      </c>
      <c r="C74" t="s">
        <v>636</v>
      </c>
      <c r="D74" s="2">
        <f t="shared" ref="D74:D105" si="11">D69</f>
        <v>4</v>
      </c>
      <c r="E74">
        <f t="shared" ref="E74:E105" si="12">E69</f>
        <v>30</v>
      </c>
      <c r="F74" t="str">
        <f t="shared" si="10"/>
        <v>{10714,5}</v>
      </c>
      <c r="G74">
        <f t="shared" si="9"/>
        <v>5</v>
      </c>
    </row>
    <row r="75" spans="1:7">
      <c r="A75" s="11">
        <v>2004</v>
      </c>
      <c r="B75" s="68">
        <v>2</v>
      </c>
      <c r="C75" t="s">
        <v>637</v>
      </c>
      <c r="D75" s="2">
        <f t="shared" si="11"/>
        <v>7</v>
      </c>
      <c r="E75">
        <f t="shared" si="12"/>
        <v>60</v>
      </c>
      <c r="F75" t="str">
        <f t="shared" si="10"/>
        <v>{10714,10}</v>
      </c>
      <c r="G75">
        <f t="shared" si="9"/>
        <v>10</v>
      </c>
    </row>
    <row r="76" spans="1:7">
      <c r="A76" s="11">
        <v>2004</v>
      </c>
      <c r="B76" s="68">
        <v>3</v>
      </c>
      <c r="C76" t="s">
        <v>638</v>
      </c>
      <c r="D76" s="2">
        <f t="shared" si="11"/>
        <v>11</v>
      </c>
      <c r="E76">
        <f t="shared" si="12"/>
        <v>90</v>
      </c>
      <c r="F76" t="str">
        <f t="shared" si="10"/>
        <v>{10714,20}</v>
      </c>
      <c r="G76">
        <f t="shared" si="9"/>
        <v>20</v>
      </c>
    </row>
    <row r="77" spans="1:7">
      <c r="A77" s="11">
        <v>2004</v>
      </c>
      <c r="B77" s="68">
        <v>4</v>
      </c>
      <c r="C77" t="s">
        <v>639</v>
      </c>
      <c r="D77" s="2">
        <f t="shared" si="11"/>
        <v>14</v>
      </c>
      <c r="E77">
        <f t="shared" si="12"/>
        <v>120</v>
      </c>
      <c r="F77" t="str">
        <f t="shared" si="10"/>
        <v>{10714,30}</v>
      </c>
      <c r="G77">
        <f t="shared" si="9"/>
        <v>30</v>
      </c>
    </row>
    <row r="78" spans="1:7">
      <c r="A78" s="11">
        <v>2004</v>
      </c>
      <c r="B78" s="68">
        <v>5</v>
      </c>
      <c r="C78" t="s">
        <v>640</v>
      </c>
      <c r="D78" s="2">
        <f t="shared" si="11"/>
        <v>17</v>
      </c>
      <c r="E78">
        <f t="shared" si="12"/>
        <v>150</v>
      </c>
      <c r="F78" t="str">
        <f t="shared" si="10"/>
        <v>{10714,50}</v>
      </c>
      <c r="G78">
        <f t="shared" si="9"/>
        <v>50</v>
      </c>
    </row>
    <row r="79" spans="1:7">
      <c r="A79" s="67">
        <v>2005</v>
      </c>
      <c r="B79" s="68">
        <v>1</v>
      </c>
      <c r="C79" t="s">
        <v>641</v>
      </c>
      <c r="D79" s="2">
        <f t="shared" si="11"/>
        <v>4</v>
      </c>
      <c r="E79">
        <f t="shared" si="12"/>
        <v>30</v>
      </c>
      <c r="F79" t="str">
        <f t="shared" si="10"/>
        <v>{10715,5}</v>
      </c>
      <c r="G79">
        <f t="shared" si="9"/>
        <v>5</v>
      </c>
    </row>
    <row r="80" spans="1:7">
      <c r="A80" s="67">
        <v>2005</v>
      </c>
      <c r="B80" s="68">
        <v>2</v>
      </c>
      <c r="C80" t="s">
        <v>642</v>
      </c>
      <c r="D80" s="2">
        <f t="shared" si="11"/>
        <v>7</v>
      </c>
      <c r="E80">
        <f t="shared" si="12"/>
        <v>60</v>
      </c>
      <c r="F80" t="str">
        <f t="shared" si="10"/>
        <v>{10715,10}</v>
      </c>
      <c r="G80">
        <f t="shared" si="9"/>
        <v>10</v>
      </c>
    </row>
    <row r="81" spans="1:7">
      <c r="A81" s="67">
        <v>2005</v>
      </c>
      <c r="B81" s="68">
        <v>3</v>
      </c>
      <c r="C81" t="s">
        <v>643</v>
      </c>
      <c r="D81" s="2">
        <f t="shared" si="11"/>
        <v>11</v>
      </c>
      <c r="E81">
        <f t="shared" si="12"/>
        <v>90</v>
      </c>
      <c r="F81" t="str">
        <f t="shared" si="10"/>
        <v>{10715,20}</v>
      </c>
      <c r="G81">
        <f t="shared" si="9"/>
        <v>20</v>
      </c>
    </row>
    <row r="82" spans="1:7">
      <c r="A82" s="67">
        <v>2005</v>
      </c>
      <c r="B82" s="68">
        <v>4</v>
      </c>
      <c r="C82" t="s">
        <v>644</v>
      </c>
      <c r="D82" s="2">
        <f t="shared" si="11"/>
        <v>14</v>
      </c>
      <c r="E82">
        <f t="shared" si="12"/>
        <v>120</v>
      </c>
      <c r="F82" t="str">
        <f t="shared" si="10"/>
        <v>{10715,30}</v>
      </c>
      <c r="G82">
        <f t="shared" si="9"/>
        <v>30</v>
      </c>
    </row>
    <row r="83" spans="1:7">
      <c r="A83" s="67">
        <v>2005</v>
      </c>
      <c r="B83" s="68">
        <v>5</v>
      </c>
      <c r="C83" t="s">
        <v>645</v>
      </c>
      <c r="D83" s="2">
        <f t="shared" si="11"/>
        <v>17</v>
      </c>
      <c r="E83">
        <f t="shared" si="12"/>
        <v>150</v>
      </c>
      <c r="F83" t="str">
        <f t="shared" si="10"/>
        <v>{10715,50}</v>
      </c>
      <c r="G83">
        <f t="shared" si="9"/>
        <v>50</v>
      </c>
    </row>
    <row r="84" spans="1:7">
      <c r="A84" s="11">
        <v>2006</v>
      </c>
      <c r="B84" s="68">
        <v>1</v>
      </c>
      <c r="C84" t="s">
        <v>646</v>
      </c>
      <c r="D84" s="2">
        <f t="shared" si="11"/>
        <v>4</v>
      </c>
      <c r="E84">
        <f t="shared" si="12"/>
        <v>30</v>
      </c>
      <c r="F84" t="str">
        <f t="shared" si="10"/>
        <v>{10716,5}</v>
      </c>
      <c r="G84">
        <f t="shared" si="9"/>
        <v>5</v>
      </c>
    </row>
    <row r="85" spans="1:7">
      <c r="A85" s="11">
        <v>2006</v>
      </c>
      <c r="B85" s="68">
        <v>2</v>
      </c>
      <c r="C85" t="s">
        <v>647</v>
      </c>
      <c r="D85" s="2">
        <f t="shared" si="11"/>
        <v>7</v>
      </c>
      <c r="E85">
        <f t="shared" si="12"/>
        <v>60</v>
      </c>
      <c r="F85" t="str">
        <f t="shared" si="10"/>
        <v>{10716,10}</v>
      </c>
      <c r="G85">
        <f t="shared" si="9"/>
        <v>10</v>
      </c>
    </row>
    <row r="86" spans="1:7">
      <c r="A86" s="11">
        <v>2006</v>
      </c>
      <c r="B86" s="68">
        <v>3</v>
      </c>
      <c r="C86" t="s">
        <v>648</v>
      </c>
      <c r="D86" s="2">
        <f t="shared" si="11"/>
        <v>11</v>
      </c>
      <c r="E86">
        <f t="shared" si="12"/>
        <v>90</v>
      </c>
      <c r="F86" t="str">
        <f t="shared" si="10"/>
        <v>{10716,20}</v>
      </c>
      <c r="G86">
        <f t="shared" si="9"/>
        <v>20</v>
      </c>
    </row>
    <row r="87" spans="1:7">
      <c r="A87" s="11">
        <v>2006</v>
      </c>
      <c r="B87" s="68">
        <v>4</v>
      </c>
      <c r="C87" t="s">
        <v>649</v>
      </c>
      <c r="D87" s="2">
        <f t="shared" si="11"/>
        <v>14</v>
      </c>
      <c r="E87">
        <f t="shared" si="12"/>
        <v>120</v>
      </c>
      <c r="F87" t="str">
        <f t="shared" si="10"/>
        <v>{10716,30}</v>
      </c>
      <c r="G87">
        <f t="shared" si="9"/>
        <v>30</v>
      </c>
    </row>
    <row r="88" spans="1:7">
      <c r="A88" s="11">
        <v>2006</v>
      </c>
      <c r="B88" s="68">
        <v>5</v>
      </c>
      <c r="C88" t="s">
        <v>650</v>
      </c>
      <c r="D88" s="2">
        <f t="shared" si="11"/>
        <v>17</v>
      </c>
      <c r="E88">
        <f t="shared" si="12"/>
        <v>150</v>
      </c>
      <c r="F88" t="str">
        <f t="shared" si="10"/>
        <v>{10716,50}</v>
      </c>
      <c r="G88">
        <f t="shared" si="9"/>
        <v>50</v>
      </c>
    </row>
    <row r="89" spans="1:7">
      <c r="A89" s="67">
        <v>2007</v>
      </c>
      <c r="B89" s="68">
        <v>1</v>
      </c>
      <c r="C89" t="s">
        <v>651</v>
      </c>
      <c r="D89" s="2">
        <f t="shared" si="11"/>
        <v>4</v>
      </c>
      <c r="E89">
        <f t="shared" si="12"/>
        <v>30</v>
      </c>
      <c r="F89" t="str">
        <f t="shared" si="10"/>
        <v>{10717,5}</v>
      </c>
      <c r="G89">
        <f t="shared" si="9"/>
        <v>5</v>
      </c>
    </row>
    <row r="90" spans="1:7">
      <c r="A90" s="67">
        <v>2007</v>
      </c>
      <c r="B90" s="68">
        <v>2</v>
      </c>
      <c r="C90" t="s">
        <v>652</v>
      </c>
      <c r="D90" s="2">
        <f t="shared" si="11"/>
        <v>7</v>
      </c>
      <c r="E90">
        <f t="shared" si="12"/>
        <v>60</v>
      </c>
      <c r="F90" t="str">
        <f t="shared" si="10"/>
        <v>{10717,10}</v>
      </c>
      <c r="G90">
        <f t="shared" si="9"/>
        <v>10</v>
      </c>
    </row>
    <row r="91" spans="1:7">
      <c r="A91" s="67">
        <v>2007</v>
      </c>
      <c r="B91" s="68">
        <v>3</v>
      </c>
      <c r="C91" t="s">
        <v>653</v>
      </c>
      <c r="D91" s="2">
        <f t="shared" si="11"/>
        <v>11</v>
      </c>
      <c r="E91">
        <f t="shared" si="12"/>
        <v>90</v>
      </c>
      <c r="F91" t="str">
        <f t="shared" si="10"/>
        <v>{10717,20}</v>
      </c>
      <c r="G91">
        <f t="shared" si="9"/>
        <v>20</v>
      </c>
    </row>
    <row r="92" spans="1:7">
      <c r="A92" s="67">
        <v>2007</v>
      </c>
      <c r="B92" s="68">
        <v>4</v>
      </c>
      <c r="C92" t="s">
        <v>654</v>
      </c>
      <c r="D92" s="2">
        <f t="shared" si="11"/>
        <v>14</v>
      </c>
      <c r="E92">
        <f t="shared" si="12"/>
        <v>120</v>
      </c>
      <c r="F92" t="str">
        <f t="shared" si="10"/>
        <v>{10717,30}</v>
      </c>
      <c r="G92">
        <f t="shared" si="9"/>
        <v>30</v>
      </c>
    </row>
    <row r="93" spans="1:7">
      <c r="A93" s="67">
        <v>2007</v>
      </c>
      <c r="B93" s="68">
        <v>5</v>
      </c>
      <c r="C93" t="s">
        <v>655</v>
      </c>
      <c r="D93" s="2">
        <f t="shared" si="11"/>
        <v>17</v>
      </c>
      <c r="E93">
        <f t="shared" si="12"/>
        <v>150</v>
      </c>
      <c r="F93" t="str">
        <f t="shared" si="10"/>
        <v>{10717,50}</v>
      </c>
      <c r="G93">
        <f t="shared" ref="G93:G124" si="13">G88</f>
        <v>50</v>
      </c>
    </row>
    <row r="94" spans="1:7">
      <c r="A94" s="11">
        <v>2008</v>
      </c>
      <c r="B94" s="68">
        <v>1</v>
      </c>
      <c r="C94" t="s">
        <v>656</v>
      </c>
      <c r="D94" s="2">
        <f t="shared" si="11"/>
        <v>4</v>
      </c>
      <c r="E94">
        <f t="shared" si="12"/>
        <v>30</v>
      </c>
      <c r="F94" t="str">
        <f t="shared" si="10"/>
        <v>{10718,5}</v>
      </c>
      <c r="G94">
        <f t="shared" si="13"/>
        <v>5</v>
      </c>
    </row>
    <row r="95" spans="1:7">
      <c r="A95" s="11">
        <v>2008</v>
      </c>
      <c r="B95" s="68">
        <v>2</v>
      </c>
      <c r="C95" t="s">
        <v>657</v>
      </c>
      <c r="D95" s="2">
        <f t="shared" si="11"/>
        <v>7</v>
      </c>
      <c r="E95">
        <f t="shared" si="12"/>
        <v>60</v>
      </c>
      <c r="F95" t="str">
        <f t="shared" si="10"/>
        <v>{10718,10}</v>
      </c>
      <c r="G95">
        <f t="shared" si="13"/>
        <v>10</v>
      </c>
    </row>
    <row r="96" spans="1:7">
      <c r="A96" s="11">
        <v>2008</v>
      </c>
      <c r="B96" s="68">
        <v>3</v>
      </c>
      <c r="C96" t="s">
        <v>658</v>
      </c>
      <c r="D96" s="2">
        <f t="shared" si="11"/>
        <v>11</v>
      </c>
      <c r="E96">
        <f t="shared" si="12"/>
        <v>90</v>
      </c>
      <c r="F96" t="str">
        <f t="shared" si="10"/>
        <v>{10718,20}</v>
      </c>
      <c r="G96">
        <f t="shared" si="13"/>
        <v>20</v>
      </c>
    </row>
    <row r="97" spans="1:7">
      <c r="A97" s="11">
        <v>2008</v>
      </c>
      <c r="B97" s="68">
        <v>4</v>
      </c>
      <c r="C97" t="s">
        <v>659</v>
      </c>
      <c r="D97" s="2">
        <f t="shared" si="11"/>
        <v>14</v>
      </c>
      <c r="E97">
        <f t="shared" si="12"/>
        <v>120</v>
      </c>
      <c r="F97" t="str">
        <f t="shared" si="10"/>
        <v>{10718,30}</v>
      </c>
      <c r="G97">
        <f t="shared" si="13"/>
        <v>30</v>
      </c>
    </row>
    <row r="98" spans="1:7">
      <c r="A98" s="11">
        <v>2008</v>
      </c>
      <c r="B98" s="68">
        <v>5</v>
      </c>
      <c r="C98" t="s">
        <v>660</v>
      </c>
      <c r="D98" s="2">
        <f t="shared" si="11"/>
        <v>17</v>
      </c>
      <c r="E98">
        <f t="shared" si="12"/>
        <v>150</v>
      </c>
      <c r="F98" t="str">
        <f t="shared" si="10"/>
        <v>{10718,50}</v>
      </c>
      <c r="G98">
        <f t="shared" si="13"/>
        <v>50</v>
      </c>
    </row>
    <row r="99" spans="1:7">
      <c r="A99" s="67">
        <v>2009</v>
      </c>
      <c r="B99" s="68">
        <v>1</v>
      </c>
      <c r="C99" t="s">
        <v>661</v>
      </c>
      <c r="D99" s="2">
        <f t="shared" si="11"/>
        <v>4</v>
      </c>
      <c r="E99">
        <f t="shared" si="12"/>
        <v>30</v>
      </c>
      <c r="F99" t="str">
        <f t="shared" si="10"/>
        <v>{10719,5}</v>
      </c>
      <c r="G99">
        <f t="shared" si="13"/>
        <v>5</v>
      </c>
    </row>
    <row r="100" spans="1:7">
      <c r="A100" s="67">
        <v>2009</v>
      </c>
      <c r="B100" s="68">
        <v>2</v>
      </c>
      <c r="C100" t="s">
        <v>662</v>
      </c>
      <c r="D100" s="2">
        <f t="shared" si="11"/>
        <v>7</v>
      </c>
      <c r="E100">
        <f t="shared" si="12"/>
        <v>60</v>
      </c>
      <c r="F100" t="str">
        <f t="shared" si="10"/>
        <v>{10719,10}</v>
      </c>
      <c r="G100">
        <f t="shared" si="13"/>
        <v>10</v>
      </c>
    </row>
    <row r="101" spans="1:7">
      <c r="A101" s="67">
        <v>2009</v>
      </c>
      <c r="B101" s="68">
        <v>3</v>
      </c>
      <c r="C101" t="s">
        <v>663</v>
      </c>
      <c r="D101" s="2">
        <f t="shared" si="11"/>
        <v>11</v>
      </c>
      <c r="E101">
        <f t="shared" si="12"/>
        <v>90</v>
      </c>
      <c r="F101" t="str">
        <f t="shared" ref="F101:F132" si="14">MID(C101,1,7)&amp;G101&amp;"}"</f>
        <v>{10719,20}</v>
      </c>
      <c r="G101">
        <f t="shared" si="13"/>
        <v>20</v>
      </c>
    </row>
    <row r="102" spans="1:7">
      <c r="A102" s="67">
        <v>2009</v>
      </c>
      <c r="B102" s="68">
        <v>4</v>
      </c>
      <c r="C102" t="s">
        <v>664</v>
      </c>
      <c r="D102" s="2">
        <f t="shared" si="11"/>
        <v>14</v>
      </c>
      <c r="E102">
        <f t="shared" si="12"/>
        <v>120</v>
      </c>
      <c r="F102" t="str">
        <f t="shared" si="14"/>
        <v>{10719,30}</v>
      </c>
      <c r="G102">
        <f t="shared" si="13"/>
        <v>30</v>
      </c>
    </row>
    <row r="103" spans="1:7">
      <c r="A103" s="67">
        <v>2009</v>
      </c>
      <c r="B103" s="68">
        <v>5</v>
      </c>
      <c r="C103" t="s">
        <v>665</v>
      </c>
      <c r="D103" s="2">
        <f t="shared" si="11"/>
        <v>17</v>
      </c>
      <c r="E103">
        <f t="shared" si="12"/>
        <v>150</v>
      </c>
      <c r="F103" t="str">
        <f t="shared" si="14"/>
        <v>{10719,50}</v>
      </c>
      <c r="G103">
        <f t="shared" si="13"/>
        <v>50</v>
      </c>
    </row>
    <row r="104" spans="1:7">
      <c r="A104" s="67">
        <v>2010</v>
      </c>
      <c r="B104" s="68">
        <v>1</v>
      </c>
      <c r="C104" t="s">
        <v>666</v>
      </c>
      <c r="D104" s="2">
        <f t="shared" si="11"/>
        <v>4</v>
      </c>
      <c r="E104">
        <f t="shared" si="12"/>
        <v>30</v>
      </c>
      <c r="F104" t="str">
        <f t="shared" si="14"/>
        <v>{10720,5}</v>
      </c>
      <c r="G104">
        <f t="shared" si="13"/>
        <v>5</v>
      </c>
    </row>
    <row r="105" spans="1:7">
      <c r="A105" s="67">
        <v>2010</v>
      </c>
      <c r="B105" s="68">
        <v>2</v>
      </c>
      <c r="C105" t="s">
        <v>667</v>
      </c>
      <c r="D105" s="2">
        <f t="shared" si="11"/>
        <v>7</v>
      </c>
      <c r="E105">
        <f t="shared" si="12"/>
        <v>60</v>
      </c>
      <c r="F105" t="str">
        <f t="shared" si="14"/>
        <v>{10720,10}</v>
      </c>
      <c r="G105">
        <f t="shared" si="13"/>
        <v>10</v>
      </c>
    </row>
    <row r="106" spans="1:7">
      <c r="A106" s="67">
        <v>2010</v>
      </c>
      <c r="B106" s="68">
        <v>3</v>
      </c>
      <c r="C106" t="s">
        <v>668</v>
      </c>
      <c r="D106" s="2">
        <f t="shared" ref="D106:D137" si="15">D101</f>
        <v>11</v>
      </c>
      <c r="E106">
        <f t="shared" ref="E106:E137" si="16">E101</f>
        <v>90</v>
      </c>
      <c r="F106" t="str">
        <f t="shared" si="14"/>
        <v>{10720,20}</v>
      </c>
      <c r="G106">
        <f t="shared" si="13"/>
        <v>20</v>
      </c>
    </row>
    <row r="107" spans="1:7">
      <c r="A107" s="67">
        <v>2010</v>
      </c>
      <c r="B107" s="68">
        <v>4</v>
      </c>
      <c r="C107" t="s">
        <v>669</v>
      </c>
      <c r="D107" s="2">
        <f t="shared" si="15"/>
        <v>14</v>
      </c>
      <c r="E107">
        <f t="shared" si="16"/>
        <v>120</v>
      </c>
      <c r="F107" t="str">
        <f t="shared" si="14"/>
        <v>{10720,30}</v>
      </c>
      <c r="G107">
        <f t="shared" si="13"/>
        <v>30</v>
      </c>
    </row>
    <row r="108" spans="1:7">
      <c r="A108" s="67">
        <v>2010</v>
      </c>
      <c r="B108" s="68">
        <v>5</v>
      </c>
      <c r="C108" t="s">
        <v>670</v>
      </c>
      <c r="D108" s="2">
        <f t="shared" si="15"/>
        <v>17</v>
      </c>
      <c r="E108">
        <f t="shared" si="16"/>
        <v>150</v>
      </c>
      <c r="F108" t="str">
        <f t="shared" si="14"/>
        <v>{10720,50}</v>
      </c>
      <c r="G108">
        <f t="shared" si="13"/>
        <v>50</v>
      </c>
    </row>
    <row r="109" spans="1:7">
      <c r="A109" s="11">
        <v>3001</v>
      </c>
      <c r="B109" s="68">
        <v>1</v>
      </c>
      <c r="C109" t="s">
        <v>671</v>
      </c>
      <c r="D109" s="2">
        <f t="shared" si="15"/>
        <v>4</v>
      </c>
      <c r="E109">
        <f t="shared" si="16"/>
        <v>30</v>
      </c>
      <c r="F109" t="str">
        <f t="shared" si="14"/>
        <v>{10721,5}</v>
      </c>
      <c r="G109">
        <f t="shared" si="13"/>
        <v>5</v>
      </c>
    </row>
    <row r="110" spans="1:7">
      <c r="A110" s="11">
        <v>3001</v>
      </c>
      <c r="B110" s="68">
        <v>2</v>
      </c>
      <c r="C110" t="s">
        <v>672</v>
      </c>
      <c r="D110" s="2">
        <f t="shared" si="15"/>
        <v>7</v>
      </c>
      <c r="E110">
        <f t="shared" si="16"/>
        <v>60</v>
      </c>
      <c r="F110" t="str">
        <f t="shared" si="14"/>
        <v>{10721,10}</v>
      </c>
      <c r="G110">
        <f t="shared" si="13"/>
        <v>10</v>
      </c>
    </row>
    <row r="111" spans="1:7">
      <c r="A111" s="11">
        <v>3001</v>
      </c>
      <c r="B111" s="68">
        <v>3</v>
      </c>
      <c r="C111" t="s">
        <v>673</v>
      </c>
      <c r="D111" s="2">
        <f t="shared" si="15"/>
        <v>11</v>
      </c>
      <c r="E111">
        <f t="shared" si="16"/>
        <v>90</v>
      </c>
      <c r="F111" t="str">
        <f t="shared" si="14"/>
        <v>{10721,20}</v>
      </c>
      <c r="G111">
        <f t="shared" si="13"/>
        <v>20</v>
      </c>
    </row>
    <row r="112" spans="1:7">
      <c r="A112" s="11">
        <v>3001</v>
      </c>
      <c r="B112" s="68">
        <v>4</v>
      </c>
      <c r="C112" t="s">
        <v>674</v>
      </c>
      <c r="D112" s="2">
        <f t="shared" si="15"/>
        <v>14</v>
      </c>
      <c r="E112">
        <f t="shared" si="16"/>
        <v>120</v>
      </c>
      <c r="F112" t="str">
        <f t="shared" si="14"/>
        <v>{10721,30}</v>
      </c>
      <c r="G112">
        <f t="shared" si="13"/>
        <v>30</v>
      </c>
    </row>
    <row r="113" spans="1:7">
      <c r="A113" s="11">
        <v>3001</v>
      </c>
      <c r="B113" s="68">
        <v>5</v>
      </c>
      <c r="C113" t="s">
        <v>675</v>
      </c>
      <c r="D113" s="2">
        <f t="shared" si="15"/>
        <v>17</v>
      </c>
      <c r="E113">
        <f t="shared" si="16"/>
        <v>150</v>
      </c>
      <c r="F113" t="str">
        <f t="shared" si="14"/>
        <v>{10721,50}</v>
      </c>
      <c r="G113">
        <f t="shared" si="13"/>
        <v>50</v>
      </c>
    </row>
    <row r="114" spans="1:7">
      <c r="A114" s="67">
        <v>3002</v>
      </c>
      <c r="B114" s="68">
        <v>1</v>
      </c>
      <c r="C114" t="s">
        <v>676</v>
      </c>
      <c r="D114" s="2">
        <f t="shared" si="15"/>
        <v>4</v>
      </c>
      <c r="E114">
        <f t="shared" si="16"/>
        <v>30</v>
      </c>
      <c r="F114" t="str">
        <f t="shared" si="14"/>
        <v>{10722,5}</v>
      </c>
      <c r="G114">
        <f t="shared" si="13"/>
        <v>5</v>
      </c>
    </row>
    <row r="115" spans="1:7">
      <c r="A115" s="67">
        <v>3002</v>
      </c>
      <c r="B115" s="68">
        <v>2</v>
      </c>
      <c r="C115" t="s">
        <v>677</v>
      </c>
      <c r="D115" s="2">
        <f t="shared" si="15"/>
        <v>7</v>
      </c>
      <c r="E115">
        <f t="shared" si="16"/>
        <v>60</v>
      </c>
      <c r="F115" t="str">
        <f t="shared" si="14"/>
        <v>{10722,10}</v>
      </c>
      <c r="G115">
        <f t="shared" si="13"/>
        <v>10</v>
      </c>
    </row>
    <row r="116" spans="1:7">
      <c r="A116" s="67">
        <v>3002</v>
      </c>
      <c r="B116" s="68">
        <v>3</v>
      </c>
      <c r="C116" t="s">
        <v>678</v>
      </c>
      <c r="D116" s="2">
        <f t="shared" si="15"/>
        <v>11</v>
      </c>
      <c r="E116">
        <f t="shared" si="16"/>
        <v>90</v>
      </c>
      <c r="F116" t="str">
        <f t="shared" si="14"/>
        <v>{10722,20}</v>
      </c>
      <c r="G116">
        <f t="shared" si="13"/>
        <v>20</v>
      </c>
    </row>
    <row r="117" spans="1:7">
      <c r="A117" s="67">
        <v>3002</v>
      </c>
      <c r="B117" s="68">
        <v>4</v>
      </c>
      <c r="C117" t="s">
        <v>679</v>
      </c>
      <c r="D117" s="2">
        <f t="shared" si="15"/>
        <v>14</v>
      </c>
      <c r="E117">
        <f t="shared" si="16"/>
        <v>120</v>
      </c>
      <c r="F117" t="str">
        <f t="shared" si="14"/>
        <v>{10722,30}</v>
      </c>
      <c r="G117">
        <f t="shared" si="13"/>
        <v>30</v>
      </c>
    </row>
    <row r="118" spans="1:7">
      <c r="A118" s="67">
        <v>3002</v>
      </c>
      <c r="B118" s="68">
        <v>5</v>
      </c>
      <c r="C118" t="s">
        <v>680</v>
      </c>
      <c r="D118" s="2">
        <f t="shared" si="15"/>
        <v>17</v>
      </c>
      <c r="E118">
        <f t="shared" si="16"/>
        <v>150</v>
      </c>
      <c r="F118" t="str">
        <f t="shared" si="14"/>
        <v>{10722,50}</v>
      </c>
      <c r="G118">
        <f t="shared" si="13"/>
        <v>50</v>
      </c>
    </row>
    <row r="119" spans="1:7">
      <c r="A119" s="11">
        <v>3003</v>
      </c>
      <c r="B119" s="68">
        <v>1</v>
      </c>
      <c r="C119" t="s">
        <v>681</v>
      </c>
      <c r="D119" s="2">
        <f t="shared" si="15"/>
        <v>4</v>
      </c>
      <c r="E119">
        <f t="shared" si="16"/>
        <v>30</v>
      </c>
      <c r="F119" t="str">
        <f t="shared" si="14"/>
        <v>{10723,5}</v>
      </c>
      <c r="G119">
        <f t="shared" si="13"/>
        <v>5</v>
      </c>
    </row>
    <row r="120" spans="1:7">
      <c r="A120" s="11">
        <v>3003</v>
      </c>
      <c r="B120" s="68">
        <v>2</v>
      </c>
      <c r="C120" t="s">
        <v>682</v>
      </c>
      <c r="D120" s="2">
        <f t="shared" si="15"/>
        <v>7</v>
      </c>
      <c r="E120">
        <f t="shared" si="16"/>
        <v>60</v>
      </c>
      <c r="F120" t="str">
        <f t="shared" si="14"/>
        <v>{10723,10}</v>
      </c>
      <c r="G120">
        <f t="shared" si="13"/>
        <v>10</v>
      </c>
    </row>
    <row r="121" spans="1:7">
      <c r="A121" s="11">
        <v>3003</v>
      </c>
      <c r="B121" s="68">
        <v>3</v>
      </c>
      <c r="C121" t="s">
        <v>683</v>
      </c>
      <c r="D121" s="2">
        <f t="shared" si="15"/>
        <v>11</v>
      </c>
      <c r="E121">
        <f t="shared" si="16"/>
        <v>90</v>
      </c>
      <c r="F121" t="str">
        <f t="shared" si="14"/>
        <v>{10723,20}</v>
      </c>
      <c r="G121">
        <f t="shared" si="13"/>
        <v>20</v>
      </c>
    </row>
    <row r="122" spans="1:7">
      <c r="A122" s="11">
        <v>3003</v>
      </c>
      <c r="B122" s="68">
        <v>4</v>
      </c>
      <c r="C122" t="s">
        <v>684</v>
      </c>
      <c r="D122" s="2">
        <f t="shared" si="15"/>
        <v>14</v>
      </c>
      <c r="E122">
        <f t="shared" si="16"/>
        <v>120</v>
      </c>
      <c r="F122" t="str">
        <f t="shared" si="14"/>
        <v>{10723,30}</v>
      </c>
      <c r="G122">
        <f t="shared" si="13"/>
        <v>30</v>
      </c>
    </row>
    <row r="123" spans="1:7">
      <c r="A123" s="11">
        <v>3003</v>
      </c>
      <c r="B123" s="68">
        <v>5</v>
      </c>
      <c r="C123" t="s">
        <v>685</v>
      </c>
      <c r="D123" s="2">
        <f t="shared" si="15"/>
        <v>17</v>
      </c>
      <c r="E123">
        <f t="shared" si="16"/>
        <v>150</v>
      </c>
      <c r="F123" t="str">
        <f t="shared" si="14"/>
        <v>{10723,50}</v>
      </c>
      <c r="G123">
        <f t="shared" si="13"/>
        <v>50</v>
      </c>
    </row>
    <row r="124" spans="1:7">
      <c r="A124" s="67">
        <v>3004</v>
      </c>
      <c r="B124" s="68">
        <v>1</v>
      </c>
      <c r="C124" t="s">
        <v>686</v>
      </c>
      <c r="D124" s="2">
        <f t="shared" si="15"/>
        <v>4</v>
      </c>
      <c r="E124">
        <f t="shared" si="16"/>
        <v>30</v>
      </c>
      <c r="F124" t="str">
        <f t="shared" si="14"/>
        <v>{10724,5}</v>
      </c>
      <c r="G124">
        <f t="shared" si="13"/>
        <v>5</v>
      </c>
    </row>
    <row r="125" spans="1:7">
      <c r="A125" s="67">
        <v>3004</v>
      </c>
      <c r="B125" s="68">
        <v>2</v>
      </c>
      <c r="C125" t="s">
        <v>687</v>
      </c>
      <c r="D125" s="2">
        <f t="shared" si="15"/>
        <v>7</v>
      </c>
      <c r="E125">
        <f t="shared" si="16"/>
        <v>60</v>
      </c>
      <c r="F125" t="str">
        <f t="shared" si="14"/>
        <v>{10724,10}</v>
      </c>
      <c r="G125">
        <f t="shared" ref="G125:G156" si="17">G120</f>
        <v>10</v>
      </c>
    </row>
    <row r="126" spans="1:7">
      <c r="A126" s="67">
        <v>3004</v>
      </c>
      <c r="B126" s="68">
        <v>3</v>
      </c>
      <c r="C126" t="s">
        <v>688</v>
      </c>
      <c r="D126" s="2">
        <f t="shared" si="15"/>
        <v>11</v>
      </c>
      <c r="E126">
        <f t="shared" si="16"/>
        <v>90</v>
      </c>
      <c r="F126" t="str">
        <f t="shared" si="14"/>
        <v>{10724,20}</v>
      </c>
      <c r="G126">
        <f t="shared" si="17"/>
        <v>20</v>
      </c>
    </row>
    <row r="127" spans="1:7">
      <c r="A127" s="67">
        <v>3004</v>
      </c>
      <c r="B127" s="68">
        <v>4</v>
      </c>
      <c r="C127" t="s">
        <v>689</v>
      </c>
      <c r="D127" s="2">
        <f t="shared" si="15"/>
        <v>14</v>
      </c>
      <c r="E127">
        <f t="shared" si="16"/>
        <v>120</v>
      </c>
      <c r="F127" t="str">
        <f t="shared" si="14"/>
        <v>{10724,30}</v>
      </c>
      <c r="G127">
        <f t="shared" si="17"/>
        <v>30</v>
      </c>
    </row>
    <row r="128" spans="1:7">
      <c r="A128" s="67">
        <v>3004</v>
      </c>
      <c r="B128" s="68">
        <v>5</v>
      </c>
      <c r="C128" t="s">
        <v>690</v>
      </c>
      <c r="D128" s="2">
        <f t="shared" si="15"/>
        <v>17</v>
      </c>
      <c r="E128">
        <f t="shared" si="16"/>
        <v>150</v>
      </c>
      <c r="F128" t="str">
        <f t="shared" si="14"/>
        <v>{10724,50}</v>
      </c>
      <c r="G128">
        <f t="shared" si="17"/>
        <v>50</v>
      </c>
    </row>
    <row r="129" spans="1:7">
      <c r="A129" s="11">
        <v>3005</v>
      </c>
      <c r="B129" s="68">
        <v>1</v>
      </c>
      <c r="C129" t="s">
        <v>691</v>
      </c>
      <c r="D129" s="2">
        <f t="shared" si="15"/>
        <v>4</v>
      </c>
      <c r="E129">
        <f t="shared" si="16"/>
        <v>30</v>
      </c>
      <c r="F129" t="str">
        <f t="shared" si="14"/>
        <v>{10725,5}</v>
      </c>
      <c r="G129">
        <f t="shared" si="17"/>
        <v>5</v>
      </c>
    </row>
    <row r="130" spans="1:7">
      <c r="A130" s="11">
        <v>3005</v>
      </c>
      <c r="B130" s="68">
        <v>2</v>
      </c>
      <c r="C130" t="s">
        <v>692</v>
      </c>
      <c r="D130" s="2">
        <f t="shared" si="15"/>
        <v>7</v>
      </c>
      <c r="E130">
        <f t="shared" si="16"/>
        <v>60</v>
      </c>
      <c r="F130" t="str">
        <f t="shared" si="14"/>
        <v>{10725,10}</v>
      </c>
      <c r="G130">
        <f t="shared" si="17"/>
        <v>10</v>
      </c>
    </row>
    <row r="131" spans="1:7">
      <c r="A131" s="11">
        <v>3005</v>
      </c>
      <c r="B131" s="68">
        <v>3</v>
      </c>
      <c r="C131" t="s">
        <v>693</v>
      </c>
      <c r="D131" s="2">
        <f t="shared" si="15"/>
        <v>11</v>
      </c>
      <c r="E131">
        <f t="shared" si="16"/>
        <v>90</v>
      </c>
      <c r="F131" t="str">
        <f t="shared" si="14"/>
        <v>{10725,20}</v>
      </c>
      <c r="G131">
        <f t="shared" si="17"/>
        <v>20</v>
      </c>
    </row>
    <row r="132" spans="1:7">
      <c r="A132" s="11">
        <v>3005</v>
      </c>
      <c r="B132" s="68">
        <v>4</v>
      </c>
      <c r="C132" t="s">
        <v>694</v>
      </c>
      <c r="D132" s="2">
        <f t="shared" si="15"/>
        <v>14</v>
      </c>
      <c r="E132">
        <f t="shared" si="16"/>
        <v>120</v>
      </c>
      <c r="F132" t="str">
        <f t="shared" si="14"/>
        <v>{10725,30}</v>
      </c>
      <c r="G132">
        <f t="shared" si="17"/>
        <v>30</v>
      </c>
    </row>
    <row r="133" spans="1:7">
      <c r="A133" s="11">
        <v>3005</v>
      </c>
      <c r="B133" s="68">
        <v>5</v>
      </c>
      <c r="C133" t="s">
        <v>695</v>
      </c>
      <c r="D133" s="2">
        <f t="shared" si="15"/>
        <v>17</v>
      </c>
      <c r="E133">
        <f t="shared" si="16"/>
        <v>150</v>
      </c>
      <c r="F133" t="str">
        <f t="shared" ref="F133:F178" si="18">MID(C133,1,7)&amp;G133&amp;"}"</f>
        <v>{10725,50}</v>
      </c>
      <c r="G133">
        <f t="shared" si="17"/>
        <v>50</v>
      </c>
    </row>
    <row r="134" spans="1:7">
      <c r="A134" s="67">
        <v>3006</v>
      </c>
      <c r="B134" s="68">
        <v>1</v>
      </c>
      <c r="C134" t="s">
        <v>696</v>
      </c>
      <c r="D134" s="2">
        <f t="shared" si="15"/>
        <v>4</v>
      </c>
      <c r="E134">
        <f t="shared" si="16"/>
        <v>30</v>
      </c>
      <c r="F134" t="str">
        <f t="shared" si="18"/>
        <v>{10726,5}</v>
      </c>
      <c r="G134">
        <f t="shared" si="17"/>
        <v>5</v>
      </c>
    </row>
    <row r="135" spans="1:7">
      <c r="A135" s="67">
        <v>3006</v>
      </c>
      <c r="B135" s="68">
        <v>2</v>
      </c>
      <c r="C135" t="s">
        <v>697</v>
      </c>
      <c r="D135" s="2">
        <f t="shared" si="15"/>
        <v>7</v>
      </c>
      <c r="E135">
        <f t="shared" si="16"/>
        <v>60</v>
      </c>
      <c r="F135" t="str">
        <f t="shared" si="18"/>
        <v>{10726,10}</v>
      </c>
      <c r="G135">
        <f t="shared" si="17"/>
        <v>10</v>
      </c>
    </row>
    <row r="136" spans="1:7">
      <c r="A136" s="67">
        <v>3006</v>
      </c>
      <c r="B136" s="68">
        <v>3</v>
      </c>
      <c r="C136" t="s">
        <v>698</v>
      </c>
      <c r="D136" s="2">
        <f t="shared" si="15"/>
        <v>11</v>
      </c>
      <c r="E136">
        <f t="shared" si="16"/>
        <v>90</v>
      </c>
      <c r="F136" t="str">
        <f t="shared" si="18"/>
        <v>{10726,20}</v>
      </c>
      <c r="G136">
        <f t="shared" si="17"/>
        <v>20</v>
      </c>
    </row>
    <row r="137" spans="1:7">
      <c r="A137" s="67">
        <v>3006</v>
      </c>
      <c r="B137" s="68">
        <v>4</v>
      </c>
      <c r="C137" t="s">
        <v>699</v>
      </c>
      <c r="D137" s="2">
        <f t="shared" si="15"/>
        <v>14</v>
      </c>
      <c r="E137">
        <f t="shared" si="16"/>
        <v>120</v>
      </c>
      <c r="F137" t="str">
        <f t="shared" si="18"/>
        <v>{10726,30}</v>
      </c>
      <c r="G137">
        <f t="shared" si="17"/>
        <v>30</v>
      </c>
    </row>
    <row r="138" spans="1:7">
      <c r="A138" s="67">
        <v>3006</v>
      </c>
      <c r="B138" s="68">
        <v>5</v>
      </c>
      <c r="C138" t="s">
        <v>700</v>
      </c>
      <c r="D138" s="2">
        <f t="shared" ref="D138:D178" si="19">D133</f>
        <v>17</v>
      </c>
      <c r="E138">
        <f t="shared" ref="E138:E178" si="20">E133</f>
        <v>150</v>
      </c>
      <c r="F138" t="str">
        <f t="shared" si="18"/>
        <v>{10726,50}</v>
      </c>
      <c r="G138">
        <f t="shared" si="17"/>
        <v>50</v>
      </c>
    </row>
    <row r="139" spans="1:7">
      <c r="A139" s="11">
        <v>3007</v>
      </c>
      <c r="B139" s="68">
        <v>1</v>
      </c>
      <c r="C139" t="s">
        <v>701</v>
      </c>
      <c r="D139" s="2">
        <f t="shared" si="19"/>
        <v>4</v>
      </c>
      <c r="E139">
        <f t="shared" si="20"/>
        <v>30</v>
      </c>
      <c r="F139" t="str">
        <f t="shared" si="18"/>
        <v>{10727,5}</v>
      </c>
      <c r="G139">
        <f t="shared" si="17"/>
        <v>5</v>
      </c>
    </row>
    <row r="140" spans="1:7">
      <c r="A140" s="11">
        <v>3007</v>
      </c>
      <c r="B140" s="68">
        <v>2</v>
      </c>
      <c r="C140" t="s">
        <v>702</v>
      </c>
      <c r="D140" s="2">
        <f t="shared" si="19"/>
        <v>7</v>
      </c>
      <c r="E140">
        <f t="shared" si="20"/>
        <v>60</v>
      </c>
      <c r="F140" t="str">
        <f t="shared" si="18"/>
        <v>{10727,10}</v>
      </c>
      <c r="G140">
        <f t="shared" si="17"/>
        <v>10</v>
      </c>
    </row>
    <row r="141" spans="1:7">
      <c r="A141" s="11">
        <v>3007</v>
      </c>
      <c r="B141" s="68">
        <v>3</v>
      </c>
      <c r="C141" t="s">
        <v>703</v>
      </c>
      <c r="D141" s="2">
        <f t="shared" si="19"/>
        <v>11</v>
      </c>
      <c r="E141">
        <f t="shared" si="20"/>
        <v>90</v>
      </c>
      <c r="F141" t="str">
        <f t="shared" si="18"/>
        <v>{10727,20}</v>
      </c>
      <c r="G141">
        <f t="shared" si="17"/>
        <v>20</v>
      </c>
    </row>
    <row r="142" spans="1:7">
      <c r="A142" s="11">
        <v>3007</v>
      </c>
      <c r="B142" s="68">
        <v>4</v>
      </c>
      <c r="C142" t="s">
        <v>704</v>
      </c>
      <c r="D142" s="2">
        <f t="shared" si="19"/>
        <v>14</v>
      </c>
      <c r="E142">
        <f t="shared" si="20"/>
        <v>120</v>
      </c>
      <c r="F142" t="str">
        <f t="shared" si="18"/>
        <v>{10727,30}</v>
      </c>
      <c r="G142">
        <f t="shared" si="17"/>
        <v>30</v>
      </c>
    </row>
    <row r="143" spans="1:7">
      <c r="A143" s="11">
        <v>3007</v>
      </c>
      <c r="B143" s="68">
        <v>5</v>
      </c>
      <c r="C143" t="s">
        <v>705</v>
      </c>
      <c r="D143" s="2">
        <f t="shared" si="19"/>
        <v>17</v>
      </c>
      <c r="E143">
        <f t="shared" si="20"/>
        <v>150</v>
      </c>
      <c r="F143" t="str">
        <f t="shared" si="18"/>
        <v>{10727,50}</v>
      </c>
      <c r="G143">
        <f t="shared" si="17"/>
        <v>50</v>
      </c>
    </row>
    <row r="144" spans="1:7">
      <c r="A144" s="67">
        <v>4001</v>
      </c>
      <c r="B144" s="68">
        <v>1</v>
      </c>
      <c r="C144" t="s">
        <v>706</v>
      </c>
      <c r="D144" s="2">
        <f t="shared" si="19"/>
        <v>4</v>
      </c>
      <c r="E144">
        <f t="shared" si="20"/>
        <v>30</v>
      </c>
      <c r="F144" t="str">
        <f t="shared" si="18"/>
        <v>{10728,5}</v>
      </c>
      <c r="G144">
        <f t="shared" si="17"/>
        <v>5</v>
      </c>
    </row>
    <row r="145" spans="1:7">
      <c r="A145" s="67">
        <v>4001</v>
      </c>
      <c r="B145" s="68">
        <v>2</v>
      </c>
      <c r="C145" t="s">
        <v>707</v>
      </c>
      <c r="D145" s="2">
        <f t="shared" si="19"/>
        <v>7</v>
      </c>
      <c r="E145">
        <f t="shared" si="20"/>
        <v>60</v>
      </c>
      <c r="F145" t="str">
        <f t="shared" si="18"/>
        <v>{10728,10}</v>
      </c>
      <c r="G145">
        <f t="shared" si="17"/>
        <v>10</v>
      </c>
    </row>
    <row r="146" spans="1:7">
      <c r="A146" s="67">
        <v>4001</v>
      </c>
      <c r="B146" s="68">
        <v>3</v>
      </c>
      <c r="C146" t="s">
        <v>708</v>
      </c>
      <c r="D146" s="2">
        <f t="shared" si="19"/>
        <v>11</v>
      </c>
      <c r="E146">
        <f t="shared" si="20"/>
        <v>90</v>
      </c>
      <c r="F146" t="str">
        <f t="shared" si="18"/>
        <v>{10728,20}</v>
      </c>
      <c r="G146">
        <f t="shared" si="17"/>
        <v>20</v>
      </c>
    </row>
    <row r="147" spans="1:7">
      <c r="A147" s="67">
        <v>4001</v>
      </c>
      <c r="B147" s="68">
        <v>4</v>
      </c>
      <c r="C147" t="s">
        <v>709</v>
      </c>
      <c r="D147" s="2">
        <f t="shared" si="19"/>
        <v>14</v>
      </c>
      <c r="E147">
        <f t="shared" si="20"/>
        <v>120</v>
      </c>
      <c r="F147" t="str">
        <f t="shared" si="18"/>
        <v>{10728,30}</v>
      </c>
      <c r="G147">
        <f t="shared" si="17"/>
        <v>30</v>
      </c>
    </row>
    <row r="148" spans="1:7">
      <c r="A148" s="67">
        <v>4001</v>
      </c>
      <c r="B148" s="68">
        <v>5</v>
      </c>
      <c r="C148" t="s">
        <v>710</v>
      </c>
      <c r="D148" s="2">
        <f t="shared" si="19"/>
        <v>17</v>
      </c>
      <c r="E148">
        <f t="shared" si="20"/>
        <v>150</v>
      </c>
      <c r="F148" t="str">
        <f t="shared" si="18"/>
        <v>{10728,50}</v>
      </c>
      <c r="G148">
        <f t="shared" si="17"/>
        <v>50</v>
      </c>
    </row>
    <row r="149" spans="1:7">
      <c r="A149" s="11">
        <v>4002</v>
      </c>
      <c r="B149" s="68">
        <v>1</v>
      </c>
      <c r="C149" t="s">
        <v>711</v>
      </c>
      <c r="D149" s="2">
        <f t="shared" si="19"/>
        <v>4</v>
      </c>
      <c r="E149">
        <f t="shared" si="20"/>
        <v>30</v>
      </c>
      <c r="F149" t="str">
        <f t="shared" si="18"/>
        <v>{10729,5}</v>
      </c>
      <c r="G149">
        <f t="shared" si="17"/>
        <v>5</v>
      </c>
    </row>
    <row r="150" spans="1:7">
      <c r="A150" s="11">
        <v>4002</v>
      </c>
      <c r="B150" s="68">
        <v>2</v>
      </c>
      <c r="C150" t="s">
        <v>712</v>
      </c>
      <c r="D150" s="2">
        <f t="shared" si="19"/>
        <v>7</v>
      </c>
      <c r="E150">
        <f t="shared" si="20"/>
        <v>60</v>
      </c>
      <c r="F150" t="str">
        <f t="shared" si="18"/>
        <v>{10729,10}</v>
      </c>
      <c r="G150">
        <f t="shared" si="17"/>
        <v>10</v>
      </c>
    </row>
    <row r="151" spans="1:7">
      <c r="A151" s="11">
        <v>4002</v>
      </c>
      <c r="B151" s="68">
        <v>3</v>
      </c>
      <c r="C151" t="s">
        <v>713</v>
      </c>
      <c r="D151" s="2">
        <f t="shared" si="19"/>
        <v>11</v>
      </c>
      <c r="E151">
        <f t="shared" si="20"/>
        <v>90</v>
      </c>
      <c r="F151" t="str">
        <f t="shared" si="18"/>
        <v>{10729,20}</v>
      </c>
      <c r="G151">
        <f t="shared" si="17"/>
        <v>20</v>
      </c>
    </row>
    <row r="152" spans="1:7">
      <c r="A152" s="11">
        <v>4002</v>
      </c>
      <c r="B152" s="68">
        <v>4</v>
      </c>
      <c r="C152" t="s">
        <v>714</v>
      </c>
      <c r="D152" s="2">
        <f t="shared" si="19"/>
        <v>14</v>
      </c>
      <c r="E152">
        <f t="shared" si="20"/>
        <v>120</v>
      </c>
      <c r="F152" t="str">
        <f t="shared" si="18"/>
        <v>{10729,30}</v>
      </c>
      <c r="G152">
        <f t="shared" si="17"/>
        <v>30</v>
      </c>
    </row>
    <row r="153" spans="1:7">
      <c r="A153" s="11">
        <v>4002</v>
      </c>
      <c r="B153" s="68">
        <v>5</v>
      </c>
      <c r="C153" t="s">
        <v>715</v>
      </c>
      <c r="D153" s="2">
        <f t="shared" si="19"/>
        <v>17</v>
      </c>
      <c r="E153">
        <f t="shared" si="20"/>
        <v>150</v>
      </c>
      <c r="F153" t="str">
        <f t="shared" si="18"/>
        <v>{10729,50}</v>
      </c>
      <c r="G153">
        <f t="shared" si="17"/>
        <v>50</v>
      </c>
    </row>
    <row r="154" spans="1:7">
      <c r="A154" s="67">
        <v>4003</v>
      </c>
      <c r="B154" s="68">
        <v>1</v>
      </c>
      <c r="C154" t="s">
        <v>716</v>
      </c>
      <c r="D154" s="2">
        <f t="shared" si="19"/>
        <v>4</v>
      </c>
      <c r="E154">
        <f t="shared" si="20"/>
        <v>30</v>
      </c>
      <c r="F154" t="str">
        <f t="shared" si="18"/>
        <v>{10730,5}</v>
      </c>
      <c r="G154">
        <f t="shared" si="17"/>
        <v>5</v>
      </c>
    </row>
    <row r="155" spans="1:7">
      <c r="A155" s="67">
        <v>4003</v>
      </c>
      <c r="B155" s="68">
        <v>2</v>
      </c>
      <c r="C155" t="s">
        <v>717</v>
      </c>
      <c r="D155" s="2">
        <f t="shared" si="19"/>
        <v>7</v>
      </c>
      <c r="E155">
        <f t="shared" si="20"/>
        <v>60</v>
      </c>
      <c r="F155" t="str">
        <f t="shared" si="18"/>
        <v>{10730,10}</v>
      </c>
      <c r="G155">
        <f t="shared" si="17"/>
        <v>10</v>
      </c>
    </row>
    <row r="156" spans="1:7">
      <c r="A156" s="67">
        <v>4003</v>
      </c>
      <c r="B156" s="68">
        <v>3</v>
      </c>
      <c r="C156" t="s">
        <v>718</v>
      </c>
      <c r="D156" s="2">
        <f t="shared" si="19"/>
        <v>11</v>
      </c>
      <c r="E156">
        <f t="shared" si="20"/>
        <v>90</v>
      </c>
      <c r="F156" t="str">
        <f t="shared" si="18"/>
        <v>{10730,20}</v>
      </c>
      <c r="G156">
        <f t="shared" si="17"/>
        <v>20</v>
      </c>
    </row>
    <row r="157" spans="1:7">
      <c r="A157" s="67">
        <v>4003</v>
      </c>
      <c r="B157" s="68">
        <v>4</v>
      </c>
      <c r="C157" t="s">
        <v>719</v>
      </c>
      <c r="D157" s="2">
        <f t="shared" si="19"/>
        <v>14</v>
      </c>
      <c r="E157">
        <f t="shared" si="20"/>
        <v>120</v>
      </c>
      <c r="F157" t="str">
        <f t="shared" si="18"/>
        <v>{10730,30}</v>
      </c>
      <c r="G157">
        <f t="shared" ref="G157:G178" si="21">G152</f>
        <v>30</v>
      </c>
    </row>
    <row r="158" spans="1:7">
      <c r="A158" s="67">
        <v>4003</v>
      </c>
      <c r="B158" s="68">
        <v>5</v>
      </c>
      <c r="C158" t="s">
        <v>720</v>
      </c>
      <c r="D158" s="2">
        <f t="shared" si="19"/>
        <v>17</v>
      </c>
      <c r="E158">
        <f t="shared" si="20"/>
        <v>150</v>
      </c>
      <c r="F158" t="str">
        <f t="shared" si="18"/>
        <v>{10730,50}</v>
      </c>
      <c r="G158">
        <f t="shared" si="21"/>
        <v>50</v>
      </c>
    </row>
    <row r="159" spans="1:7">
      <c r="A159" s="11">
        <v>4004</v>
      </c>
      <c r="B159" s="68">
        <v>1</v>
      </c>
      <c r="C159" t="s">
        <v>721</v>
      </c>
      <c r="D159" s="2">
        <f t="shared" si="19"/>
        <v>4</v>
      </c>
      <c r="E159">
        <f t="shared" si="20"/>
        <v>30</v>
      </c>
      <c r="F159" t="str">
        <f t="shared" si="18"/>
        <v>{10731,5}</v>
      </c>
      <c r="G159">
        <f t="shared" si="21"/>
        <v>5</v>
      </c>
    </row>
    <row r="160" spans="1:7">
      <c r="A160" s="11">
        <v>4004</v>
      </c>
      <c r="B160" s="68">
        <v>2</v>
      </c>
      <c r="C160" t="s">
        <v>722</v>
      </c>
      <c r="D160" s="2">
        <f t="shared" si="19"/>
        <v>7</v>
      </c>
      <c r="E160">
        <f t="shared" si="20"/>
        <v>60</v>
      </c>
      <c r="F160" t="str">
        <f t="shared" si="18"/>
        <v>{10731,10}</v>
      </c>
      <c r="G160">
        <f t="shared" si="21"/>
        <v>10</v>
      </c>
    </row>
    <row r="161" spans="1:7">
      <c r="A161" s="11">
        <v>4004</v>
      </c>
      <c r="B161" s="68">
        <v>3</v>
      </c>
      <c r="C161" t="s">
        <v>723</v>
      </c>
      <c r="D161" s="2">
        <f t="shared" si="19"/>
        <v>11</v>
      </c>
      <c r="E161">
        <f t="shared" si="20"/>
        <v>90</v>
      </c>
      <c r="F161" t="str">
        <f t="shared" si="18"/>
        <v>{10731,20}</v>
      </c>
      <c r="G161">
        <f t="shared" si="21"/>
        <v>20</v>
      </c>
    </row>
    <row r="162" spans="1:7">
      <c r="A162" s="11">
        <v>4004</v>
      </c>
      <c r="B162" s="68">
        <v>4</v>
      </c>
      <c r="C162" t="s">
        <v>724</v>
      </c>
      <c r="D162" s="2">
        <f t="shared" si="19"/>
        <v>14</v>
      </c>
      <c r="E162">
        <f t="shared" si="20"/>
        <v>120</v>
      </c>
      <c r="F162" t="str">
        <f t="shared" si="18"/>
        <v>{10731,30}</v>
      </c>
      <c r="G162">
        <f t="shared" si="21"/>
        <v>30</v>
      </c>
    </row>
    <row r="163" spans="1:7">
      <c r="A163" s="11">
        <v>4004</v>
      </c>
      <c r="B163" s="68">
        <v>5</v>
      </c>
      <c r="C163" t="s">
        <v>725</v>
      </c>
      <c r="D163" s="2">
        <f t="shared" si="19"/>
        <v>17</v>
      </c>
      <c r="E163">
        <f t="shared" si="20"/>
        <v>150</v>
      </c>
      <c r="F163" t="str">
        <f t="shared" si="18"/>
        <v>{10731,50}</v>
      </c>
      <c r="G163">
        <f t="shared" si="21"/>
        <v>50</v>
      </c>
    </row>
    <row r="164" spans="1:7">
      <c r="A164" s="67">
        <v>4005</v>
      </c>
      <c r="B164" s="68">
        <v>1</v>
      </c>
      <c r="C164" t="s">
        <v>726</v>
      </c>
      <c r="D164" s="2">
        <f t="shared" si="19"/>
        <v>4</v>
      </c>
      <c r="E164">
        <f t="shared" si="20"/>
        <v>30</v>
      </c>
      <c r="F164" t="str">
        <f t="shared" si="18"/>
        <v>{10732,5}</v>
      </c>
      <c r="G164">
        <f t="shared" si="21"/>
        <v>5</v>
      </c>
    </row>
    <row r="165" spans="1:7">
      <c r="A165" s="67">
        <v>4005</v>
      </c>
      <c r="B165" s="68">
        <v>2</v>
      </c>
      <c r="C165" t="s">
        <v>727</v>
      </c>
      <c r="D165" s="2">
        <f t="shared" si="19"/>
        <v>7</v>
      </c>
      <c r="E165">
        <f t="shared" si="20"/>
        <v>60</v>
      </c>
      <c r="F165" t="str">
        <f t="shared" si="18"/>
        <v>{10732,10}</v>
      </c>
      <c r="G165">
        <f t="shared" si="21"/>
        <v>10</v>
      </c>
    </row>
    <row r="166" spans="1:7">
      <c r="A166" s="67">
        <v>4005</v>
      </c>
      <c r="B166" s="68">
        <v>3</v>
      </c>
      <c r="C166" t="s">
        <v>728</v>
      </c>
      <c r="D166" s="2">
        <f t="shared" si="19"/>
        <v>11</v>
      </c>
      <c r="E166">
        <f t="shared" si="20"/>
        <v>90</v>
      </c>
      <c r="F166" t="str">
        <f t="shared" si="18"/>
        <v>{10732,20}</v>
      </c>
      <c r="G166">
        <f t="shared" si="21"/>
        <v>20</v>
      </c>
    </row>
    <row r="167" spans="1:7">
      <c r="A167" s="67">
        <v>4005</v>
      </c>
      <c r="B167" s="68">
        <v>4</v>
      </c>
      <c r="C167" t="s">
        <v>729</v>
      </c>
      <c r="D167" s="2">
        <f t="shared" si="19"/>
        <v>14</v>
      </c>
      <c r="E167">
        <f t="shared" si="20"/>
        <v>120</v>
      </c>
      <c r="F167" t="str">
        <f t="shared" si="18"/>
        <v>{10732,30}</v>
      </c>
      <c r="G167">
        <f t="shared" si="21"/>
        <v>30</v>
      </c>
    </row>
    <row r="168" spans="1:7">
      <c r="A168" s="67">
        <v>4005</v>
      </c>
      <c r="B168" s="68">
        <v>5</v>
      </c>
      <c r="C168" t="s">
        <v>730</v>
      </c>
      <c r="D168" s="2">
        <f t="shared" si="19"/>
        <v>17</v>
      </c>
      <c r="E168">
        <f t="shared" si="20"/>
        <v>150</v>
      </c>
      <c r="F168" t="str">
        <f t="shared" si="18"/>
        <v>{10732,50}</v>
      </c>
      <c r="G168">
        <f t="shared" si="21"/>
        <v>50</v>
      </c>
    </row>
    <row r="169" spans="1:7">
      <c r="A169" s="11">
        <v>4006</v>
      </c>
      <c r="B169" s="68">
        <v>1</v>
      </c>
      <c r="C169" t="s">
        <v>731</v>
      </c>
      <c r="D169" s="2">
        <f t="shared" si="19"/>
        <v>4</v>
      </c>
      <c r="E169">
        <f t="shared" si="20"/>
        <v>30</v>
      </c>
      <c r="F169" t="str">
        <f t="shared" si="18"/>
        <v>{10733,5}</v>
      </c>
      <c r="G169">
        <f t="shared" si="21"/>
        <v>5</v>
      </c>
    </row>
    <row r="170" spans="1:7">
      <c r="A170" s="11">
        <v>4006</v>
      </c>
      <c r="B170" s="68">
        <v>2</v>
      </c>
      <c r="C170" t="s">
        <v>732</v>
      </c>
      <c r="D170" s="2">
        <f t="shared" si="19"/>
        <v>7</v>
      </c>
      <c r="E170">
        <f t="shared" si="20"/>
        <v>60</v>
      </c>
      <c r="F170" t="str">
        <f t="shared" si="18"/>
        <v>{10733,10}</v>
      </c>
      <c r="G170">
        <f t="shared" si="21"/>
        <v>10</v>
      </c>
    </row>
    <row r="171" spans="1:7">
      <c r="A171" s="11">
        <v>4006</v>
      </c>
      <c r="B171" s="68">
        <v>3</v>
      </c>
      <c r="C171" t="s">
        <v>733</v>
      </c>
      <c r="D171" s="2">
        <f t="shared" si="19"/>
        <v>11</v>
      </c>
      <c r="E171">
        <f t="shared" si="20"/>
        <v>90</v>
      </c>
      <c r="F171" t="str">
        <f t="shared" si="18"/>
        <v>{10733,20}</v>
      </c>
      <c r="G171">
        <f t="shared" si="21"/>
        <v>20</v>
      </c>
    </row>
    <row r="172" spans="1:7">
      <c r="A172" s="11">
        <v>4006</v>
      </c>
      <c r="B172" s="68">
        <v>4</v>
      </c>
      <c r="C172" t="s">
        <v>734</v>
      </c>
      <c r="D172" s="2">
        <f t="shared" si="19"/>
        <v>14</v>
      </c>
      <c r="E172">
        <f t="shared" si="20"/>
        <v>120</v>
      </c>
      <c r="F172" t="str">
        <f t="shared" si="18"/>
        <v>{10733,30}</v>
      </c>
      <c r="G172">
        <f t="shared" si="21"/>
        <v>30</v>
      </c>
    </row>
    <row r="173" spans="1:7">
      <c r="A173" s="11">
        <v>4006</v>
      </c>
      <c r="B173" s="68">
        <v>5</v>
      </c>
      <c r="C173" t="s">
        <v>735</v>
      </c>
      <c r="D173" s="2">
        <f t="shared" si="19"/>
        <v>17</v>
      </c>
      <c r="E173">
        <f t="shared" si="20"/>
        <v>150</v>
      </c>
      <c r="F173" t="str">
        <f t="shared" si="18"/>
        <v>{10733,50}</v>
      </c>
      <c r="G173">
        <f t="shared" si="21"/>
        <v>50</v>
      </c>
    </row>
    <row r="174" spans="1:7">
      <c r="A174" s="67">
        <v>4007</v>
      </c>
      <c r="B174" s="68">
        <v>1</v>
      </c>
      <c r="C174" t="s">
        <v>736</v>
      </c>
      <c r="D174" s="2">
        <f t="shared" si="19"/>
        <v>4</v>
      </c>
      <c r="E174">
        <f t="shared" si="20"/>
        <v>30</v>
      </c>
      <c r="F174" t="str">
        <f t="shared" si="18"/>
        <v>{10734,5}</v>
      </c>
      <c r="G174">
        <f t="shared" si="21"/>
        <v>5</v>
      </c>
    </row>
    <row r="175" spans="1:7">
      <c r="A175" s="67">
        <v>4007</v>
      </c>
      <c r="B175" s="68">
        <v>2</v>
      </c>
      <c r="C175" t="s">
        <v>737</v>
      </c>
      <c r="D175" s="2">
        <f t="shared" si="19"/>
        <v>7</v>
      </c>
      <c r="E175">
        <f t="shared" si="20"/>
        <v>60</v>
      </c>
      <c r="F175" t="str">
        <f t="shared" si="18"/>
        <v>{10734,10}</v>
      </c>
      <c r="G175">
        <f t="shared" si="21"/>
        <v>10</v>
      </c>
    </row>
    <row r="176" spans="1:7">
      <c r="A176" s="67">
        <v>4007</v>
      </c>
      <c r="B176" s="68">
        <v>3</v>
      </c>
      <c r="C176" t="s">
        <v>738</v>
      </c>
      <c r="D176" s="2">
        <f t="shared" si="19"/>
        <v>11</v>
      </c>
      <c r="E176">
        <f t="shared" si="20"/>
        <v>90</v>
      </c>
      <c r="F176" t="str">
        <f t="shared" si="18"/>
        <v>{10734,20}</v>
      </c>
      <c r="G176">
        <f t="shared" si="21"/>
        <v>20</v>
      </c>
    </row>
    <row r="177" spans="1:7">
      <c r="A177" s="67">
        <v>4007</v>
      </c>
      <c r="B177" s="68">
        <v>4</v>
      </c>
      <c r="C177" t="s">
        <v>739</v>
      </c>
      <c r="D177" s="2">
        <f t="shared" si="19"/>
        <v>14</v>
      </c>
      <c r="E177">
        <f t="shared" si="20"/>
        <v>120</v>
      </c>
      <c r="F177" t="str">
        <f t="shared" si="18"/>
        <v>{10734,30}</v>
      </c>
      <c r="G177">
        <f t="shared" si="21"/>
        <v>30</v>
      </c>
    </row>
    <row r="178" spans="1:7">
      <c r="A178" s="67">
        <v>4007</v>
      </c>
      <c r="B178" s="68">
        <v>5</v>
      </c>
      <c r="C178" t="s">
        <v>740</v>
      </c>
      <c r="D178" s="2">
        <f t="shared" si="19"/>
        <v>17</v>
      </c>
      <c r="E178">
        <f t="shared" si="20"/>
        <v>150</v>
      </c>
      <c r="F178" t="str">
        <f t="shared" si="18"/>
        <v>{10734,50}</v>
      </c>
      <c r="G178">
        <f t="shared" si="21"/>
        <v>50</v>
      </c>
    </row>
  </sheetData>
  <phoneticPr fontId="22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workbookViewId="0">
      <selection activeCell="O4" sqref="O4"/>
    </sheetView>
  </sheetViews>
  <sheetFormatPr defaultColWidth="9" defaultRowHeight="13.5"/>
  <cols>
    <col min="1" max="1" width="24.5" customWidth="1"/>
    <col min="12" max="12" width="14.75" customWidth="1"/>
    <col min="14" max="14" width="19.375" customWidth="1"/>
    <col min="15" max="15" width="25.375" customWidth="1"/>
    <col min="17" max="17" width="29.625" customWidth="1"/>
  </cols>
  <sheetData>
    <row r="1" spans="1:17">
      <c r="A1" t="s">
        <v>741</v>
      </c>
    </row>
    <row r="2" spans="1:17" ht="14.25">
      <c r="M2" s="54">
        <v>1</v>
      </c>
      <c r="N2" s="55" t="s">
        <v>742</v>
      </c>
      <c r="O2" s="50" t="s">
        <v>477</v>
      </c>
      <c r="P2" s="54">
        <v>1</v>
      </c>
      <c r="Q2" s="60" t="s">
        <v>743</v>
      </c>
    </row>
    <row r="3" spans="1:17" ht="14.25">
      <c r="A3" s="50" t="s">
        <v>477</v>
      </c>
      <c r="B3" t="s">
        <v>744</v>
      </c>
      <c r="M3" s="54">
        <v>2</v>
      </c>
      <c r="N3" s="55" t="s">
        <v>745</v>
      </c>
      <c r="O3" s="50" t="s">
        <v>746</v>
      </c>
      <c r="P3" s="54">
        <v>1</v>
      </c>
      <c r="Q3" s="60" t="s">
        <v>743</v>
      </c>
    </row>
    <row r="4" spans="1:17" ht="14.25">
      <c r="A4" s="50" t="s">
        <v>746</v>
      </c>
      <c r="B4" t="s">
        <v>744</v>
      </c>
      <c r="M4" s="54">
        <v>3</v>
      </c>
      <c r="N4" s="55" t="s">
        <v>747</v>
      </c>
      <c r="O4" s="50" t="s">
        <v>476</v>
      </c>
      <c r="P4" s="54">
        <v>1</v>
      </c>
      <c r="Q4" s="60" t="s">
        <v>743</v>
      </c>
    </row>
    <row r="5" spans="1:17" ht="14.25">
      <c r="A5" s="50" t="s">
        <v>476</v>
      </c>
      <c r="B5" t="s">
        <v>744</v>
      </c>
      <c r="M5" s="54">
        <v>4</v>
      </c>
      <c r="N5" s="55" t="s">
        <v>91</v>
      </c>
      <c r="O5" s="50" t="s">
        <v>748</v>
      </c>
      <c r="P5" s="54">
        <v>1</v>
      </c>
      <c r="Q5" s="60" t="s">
        <v>749</v>
      </c>
    </row>
    <row r="6" spans="1:17" ht="14.25">
      <c r="A6" s="50" t="s">
        <v>478</v>
      </c>
      <c r="B6" t="s">
        <v>744</v>
      </c>
      <c r="M6" s="54">
        <v>5</v>
      </c>
      <c r="N6" s="55" t="s">
        <v>92</v>
      </c>
      <c r="O6" s="50" t="s">
        <v>750</v>
      </c>
      <c r="P6" s="54">
        <v>1</v>
      </c>
      <c r="Q6" s="60" t="s">
        <v>749</v>
      </c>
    </row>
    <row r="7" spans="1:17" ht="14.25">
      <c r="M7" s="54">
        <v>6</v>
      </c>
      <c r="N7" s="55" t="s">
        <v>751</v>
      </c>
      <c r="O7" s="50" t="s">
        <v>478</v>
      </c>
      <c r="P7" s="54">
        <v>1</v>
      </c>
      <c r="Q7" s="60" t="s">
        <v>743</v>
      </c>
    </row>
    <row r="8" spans="1:17" ht="14.25">
      <c r="A8" s="50" t="s">
        <v>748</v>
      </c>
      <c r="B8" t="s">
        <v>752</v>
      </c>
      <c r="M8" s="54">
        <v>7</v>
      </c>
      <c r="N8" s="50" t="s">
        <v>93</v>
      </c>
      <c r="O8" s="50" t="s">
        <v>753</v>
      </c>
      <c r="P8" s="54">
        <v>1</v>
      </c>
      <c r="Q8" s="60" t="s">
        <v>749</v>
      </c>
    </row>
    <row r="9" spans="1:17" ht="14.25">
      <c r="A9" s="50" t="s">
        <v>750</v>
      </c>
      <c r="B9" t="s">
        <v>752</v>
      </c>
      <c r="M9" s="54">
        <v>8</v>
      </c>
      <c r="N9" s="53" t="s">
        <v>754</v>
      </c>
      <c r="O9" s="51" t="s">
        <v>755</v>
      </c>
      <c r="P9" s="54">
        <v>2</v>
      </c>
      <c r="Q9" s="61" t="s">
        <v>756</v>
      </c>
    </row>
    <row r="10" spans="1:17" ht="14.25">
      <c r="A10" s="50" t="s">
        <v>753</v>
      </c>
      <c r="B10" t="s">
        <v>752</v>
      </c>
      <c r="M10" s="54">
        <v>9</v>
      </c>
      <c r="N10" s="53" t="s">
        <v>757</v>
      </c>
      <c r="O10" s="51" t="s">
        <v>758</v>
      </c>
      <c r="P10" s="54">
        <v>2</v>
      </c>
      <c r="Q10" s="61" t="s">
        <v>756</v>
      </c>
    </row>
    <row r="11" spans="1:17" ht="14.25">
      <c r="M11" s="54">
        <v>10</v>
      </c>
      <c r="N11" s="53" t="s">
        <v>759</v>
      </c>
      <c r="O11" s="51" t="s">
        <v>760</v>
      </c>
      <c r="P11" s="54">
        <v>2</v>
      </c>
      <c r="Q11" s="61" t="s">
        <v>756</v>
      </c>
    </row>
    <row r="12" spans="1:17" ht="14.25">
      <c r="A12" s="51" t="s">
        <v>755</v>
      </c>
      <c r="B12" t="s">
        <v>761</v>
      </c>
      <c r="M12" s="54">
        <v>11</v>
      </c>
      <c r="N12" s="56" t="s">
        <v>762</v>
      </c>
      <c r="O12" s="51" t="s">
        <v>763</v>
      </c>
      <c r="P12" s="54">
        <v>2</v>
      </c>
      <c r="Q12" s="61" t="s">
        <v>756</v>
      </c>
    </row>
    <row r="13" spans="1:17" ht="14.25">
      <c r="A13" s="51" t="s">
        <v>758</v>
      </c>
      <c r="B13" t="s">
        <v>761</v>
      </c>
      <c r="M13" s="54">
        <v>12</v>
      </c>
      <c r="N13" s="56" t="s">
        <v>764</v>
      </c>
      <c r="O13" s="52" t="s">
        <v>765</v>
      </c>
      <c r="P13" s="54">
        <v>2</v>
      </c>
      <c r="Q13" s="61" t="s">
        <v>756</v>
      </c>
    </row>
    <row r="14" spans="1:17" ht="14.25">
      <c r="A14" s="51" t="s">
        <v>760</v>
      </c>
      <c r="B14" t="s">
        <v>761</v>
      </c>
      <c r="M14" s="54">
        <v>13</v>
      </c>
      <c r="N14" s="56" t="s">
        <v>766</v>
      </c>
      <c r="O14" s="52" t="s">
        <v>767</v>
      </c>
      <c r="P14" s="54">
        <v>2</v>
      </c>
      <c r="Q14" s="61" t="s">
        <v>756</v>
      </c>
    </row>
    <row r="15" spans="1:17" ht="14.25">
      <c r="A15" s="51" t="s">
        <v>763</v>
      </c>
      <c r="B15" t="s">
        <v>761</v>
      </c>
      <c r="M15" s="54">
        <v>14</v>
      </c>
      <c r="N15" s="56" t="s">
        <v>768</v>
      </c>
      <c r="O15" s="52" t="s">
        <v>769</v>
      </c>
      <c r="P15" s="54">
        <v>2</v>
      </c>
      <c r="Q15" s="61" t="s">
        <v>756</v>
      </c>
    </row>
    <row r="16" spans="1:17" ht="14.25">
      <c r="A16" s="52" t="s">
        <v>765</v>
      </c>
      <c r="B16" t="s">
        <v>761</v>
      </c>
      <c r="M16" s="54">
        <v>15</v>
      </c>
      <c r="N16" s="56" t="s">
        <v>770</v>
      </c>
      <c r="O16" s="52" t="s">
        <v>771</v>
      </c>
      <c r="P16" s="54">
        <v>2</v>
      </c>
      <c r="Q16" s="61" t="s">
        <v>756</v>
      </c>
    </row>
    <row r="17" spans="1:20" ht="14.25">
      <c r="A17" s="52" t="s">
        <v>767</v>
      </c>
      <c r="B17" t="s">
        <v>761</v>
      </c>
      <c r="M17" s="54">
        <v>16</v>
      </c>
      <c r="N17" s="53" t="s">
        <v>772</v>
      </c>
      <c r="O17" s="53" t="s">
        <v>773</v>
      </c>
      <c r="P17" s="54">
        <v>2</v>
      </c>
      <c r="Q17" s="61" t="s">
        <v>756</v>
      </c>
    </row>
    <row r="18" spans="1:20" ht="14.25">
      <c r="A18" s="52" t="s">
        <v>769</v>
      </c>
      <c r="B18" t="s">
        <v>761</v>
      </c>
      <c r="M18" s="54">
        <v>17</v>
      </c>
      <c r="N18" s="53" t="s">
        <v>774</v>
      </c>
      <c r="O18" s="53" t="s">
        <v>775</v>
      </c>
      <c r="P18" s="54">
        <v>2</v>
      </c>
      <c r="Q18" s="61" t="s">
        <v>756</v>
      </c>
    </row>
    <row r="19" spans="1:20" ht="14.25">
      <c r="A19" s="52" t="s">
        <v>771</v>
      </c>
      <c r="B19" t="s">
        <v>761</v>
      </c>
      <c r="M19" s="54">
        <v>18</v>
      </c>
      <c r="N19" s="53" t="s">
        <v>776</v>
      </c>
      <c r="O19" s="53" t="s">
        <v>777</v>
      </c>
      <c r="P19" s="54">
        <v>2</v>
      </c>
      <c r="Q19" s="61" t="s">
        <v>756</v>
      </c>
    </row>
    <row r="20" spans="1:20" ht="14.25">
      <c r="A20" s="53" t="s">
        <v>773</v>
      </c>
      <c r="B20" t="s">
        <v>761</v>
      </c>
      <c r="M20" s="54">
        <v>19</v>
      </c>
      <c r="N20" s="55" t="s">
        <v>778</v>
      </c>
      <c r="O20" s="50" t="s">
        <v>477</v>
      </c>
      <c r="P20" s="54">
        <v>2</v>
      </c>
      <c r="Q20" s="61" t="s">
        <v>779</v>
      </c>
    </row>
    <row r="21" spans="1:20" ht="14.25">
      <c r="A21" s="53" t="s">
        <v>775</v>
      </c>
      <c r="B21" t="s">
        <v>761</v>
      </c>
      <c r="M21" s="54">
        <v>20</v>
      </c>
      <c r="N21" s="55" t="s">
        <v>780</v>
      </c>
      <c r="O21" s="50" t="s">
        <v>746</v>
      </c>
      <c r="P21" s="54">
        <v>2</v>
      </c>
      <c r="Q21" s="61" t="s">
        <v>779</v>
      </c>
    </row>
    <row r="22" spans="1:20" ht="14.25">
      <c r="A22" s="53" t="s">
        <v>777</v>
      </c>
      <c r="B22" t="s">
        <v>761</v>
      </c>
      <c r="M22" s="54">
        <v>21</v>
      </c>
      <c r="N22" s="55" t="s">
        <v>781</v>
      </c>
      <c r="O22" s="50" t="s">
        <v>476</v>
      </c>
      <c r="P22" s="54">
        <v>2</v>
      </c>
      <c r="Q22" s="61" t="s">
        <v>779</v>
      </c>
    </row>
    <row r="23" spans="1:20" ht="14.25">
      <c r="M23" s="54">
        <v>22</v>
      </c>
      <c r="N23" s="55" t="s">
        <v>782</v>
      </c>
      <c r="O23" s="50" t="s">
        <v>478</v>
      </c>
      <c r="P23" s="54">
        <v>2</v>
      </c>
      <c r="Q23" s="61" t="s">
        <v>779</v>
      </c>
    </row>
    <row r="24" spans="1:20" ht="14.25">
      <c r="M24" s="54"/>
      <c r="N24" s="55"/>
      <c r="O24" s="50"/>
      <c r="P24" s="54"/>
      <c r="Q24" s="61"/>
    </row>
    <row r="25" spans="1:20" ht="14.25">
      <c r="A25" s="53" t="s">
        <v>783</v>
      </c>
      <c r="B25" t="s">
        <v>784</v>
      </c>
      <c r="M25" s="54">
        <v>23</v>
      </c>
      <c r="N25" s="55" t="s">
        <v>785</v>
      </c>
      <c r="O25" s="50" t="s">
        <v>783</v>
      </c>
      <c r="P25" s="54">
        <v>2</v>
      </c>
      <c r="Q25" s="61" t="s">
        <v>786</v>
      </c>
    </row>
    <row r="26" spans="1:20" ht="14.25">
      <c r="A26" s="53" t="s">
        <v>787</v>
      </c>
      <c r="B26" t="s">
        <v>788</v>
      </c>
      <c r="M26" s="54">
        <v>24</v>
      </c>
      <c r="N26" s="55" t="s">
        <v>789</v>
      </c>
      <c r="O26" s="50" t="s">
        <v>787</v>
      </c>
      <c r="P26" s="54">
        <v>2</v>
      </c>
      <c r="Q26" s="61" t="s">
        <v>786</v>
      </c>
    </row>
    <row r="27" spans="1:20" ht="14.25">
      <c r="A27" s="53" t="s">
        <v>790</v>
      </c>
      <c r="B27" t="s">
        <v>791</v>
      </c>
      <c r="M27" s="54">
        <v>25</v>
      </c>
      <c r="N27" s="55" t="s">
        <v>792</v>
      </c>
      <c r="O27" s="50" t="s">
        <v>790</v>
      </c>
      <c r="P27" s="54">
        <v>2</v>
      </c>
      <c r="Q27" s="61" t="s">
        <v>786</v>
      </c>
    </row>
    <row r="28" spans="1:20" ht="14.25">
      <c r="A28" s="53" t="s">
        <v>793</v>
      </c>
      <c r="B28" t="s">
        <v>794</v>
      </c>
      <c r="M28" s="54">
        <v>26</v>
      </c>
      <c r="N28" s="55" t="s">
        <v>795</v>
      </c>
      <c r="O28" s="50" t="s">
        <v>793</v>
      </c>
      <c r="P28" s="54">
        <v>2</v>
      </c>
      <c r="Q28" s="61" t="s">
        <v>786</v>
      </c>
    </row>
    <row r="29" spans="1:20">
      <c r="M29" s="57">
        <v>27</v>
      </c>
      <c r="N29" s="58" t="s">
        <v>796</v>
      </c>
      <c r="O29" s="48" t="s">
        <v>797</v>
      </c>
      <c r="P29" s="57">
        <v>1</v>
      </c>
      <c r="Q29" s="57"/>
      <c r="R29" s="62"/>
      <c r="S29" s="63" t="s">
        <v>798</v>
      </c>
      <c r="T29" s="57" t="s">
        <v>799</v>
      </c>
    </row>
    <row r="30" spans="1:20">
      <c r="A30" t="s">
        <v>800</v>
      </c>
      <c r="M30" s="57">
        <v>28</v>
      </c>
      <c r="N30" s="59" t="s">
        <v>801</v>
      </c>
      <c r="O30" s="48" t="s">
        <v>802</v>
      </c>
      <c r="P30" s="57">
        <v>1</v>
      </c>
      <c r="Q30" s="48"/>
      <c r="R30" s="62"/>
      <c r="S30" s="63" t="s">
        <v>798</v>
      </c>
      <c r="T30" s="57" t="s">
        <v>799</v>
      </c>
    </row>
    <row r="31" spans="1:20">
      <c r="A31" t="s">
        <v>803</v>
      </c>
      <c r="M31" s="57">
        <v>29</v>
      </c>
      <c r="N31" s="59" t="s">
        <v>804</v>
      </c>
      <c r="O31" s="48" t="s">
        <v>805</v>
      </c>
      <c r="P31" s="57">
        <v>1</v>
      </c>
      <c r="Q31" s="48"/>
      <c r="R31" s="62"/>
      <c r="S31" s="63" t="s">
        <v>798</v>
      </c>
      <c r="T31" s="57" t="s">
        <v>799</v>
      </c>
    </row>
    <row r="32" spans="1:20">
      <c r="A32" t="s">
        <v>806</v>
      </c>
      <c r="M32" s="57">
        <v>30</v>
      </c>
      <c r="N32" s="59" t="s">
        <v>807</v>
      </c>
      <c r="O32" s="48" t="s">
        <v>808</v>
      </c>
      <c r="P32" s="57">
        <v>1</v>
      </c>
      <c r="Q32" s="48"/>
      <c r="R32" s="62"/>
      <c r="S32" s="63" t="s">
        <v>798</v>
      </c>
      <c r="T32" s="57" t="s">
        <v>799</v>
      </c>
    </row>
    <row r="33" spans="1:20">
      <c r="A33" t="s">
        <v>809</v>
      </c>
      <c r="M33" s="57">
        <v>31</v>
      </c>
      <c r="N33" s="59" t="s">
        <v>810</v>
      </c>
      <c r="O33" s="48" t="s">
        <v>811</v>
      </c>
      <c r="P33" s="57">
        <v>1</v>
      </c>
      <c r="Q33" s="48"/>
      <c r="R33" s="62"/>
      <c r="S33" s="63" t="s">
        <v>798</v>
      </c>
      <c r="T33" s="57" t="s">
        <v>799</v>
      </c>
    </row>
    <row r="34" spans="1:20">
      <c r="A34" t="s">
        <v>812</v>
      </c>
      <c r="M34" s="57">
        <v>32</v>
      </c>
      <c r="N34" s="59" t="s">
        <v>813</v>
      </c>
      <c r="O34" s="48" t="s">
        <v>814</v>
      </c>
      <c r="P34" s="57">
        <v>1</v>
      </c>
      <c r="Q34" s="48"/>
      <c r="R34" s="62"/>
      <c r="S34" s="63" t="s">
        <v>798</v>
      </c>
      <c r="T34" s="57" t="s">
        <v>799</v>
      </c>
    </row>
    <row r="35" spans="1:20">
      <c r="M35" s="57">
        <v>33</v>
      </c>
      <c r="N35" s="59" t="s">
        <v>815</v>
      </c>
      <c r="O35" s="48" t="s">
        <v>816</v>
      </c>
      <c r="P35" s="57">
        <v>1</v>
      </c>
      <c r="Q35" s="48"/>
      <c r="R35" s="62"/>
      <c r="S35" s="63" t="s">
        <v>798</v>
      </c>
      <c r="T35" s="57" t="s">
        <v>799</v>
      </c>
    </row>
    <row r="36" spans="1:20">
      <c r="M36" s="57">
        <v>34</v>
      </c>
      <c r="N36" s="59" t="s">
        <v>817</v>
      </c>
      <c r="O36" s="48" t="s">
        <v>818</v>
      </c>
      <c r="P36" s="57">
        <v>1</v>
      </c>
      <c r="Q36" s="48"/>
      <c r="R36" s="62"/>
      <c r="S36" s="63" t="s">
        <v>798</v>
      </c>
      <c r="T36" s="57" t="s">
        <v>799</v>
      </c>
    </row>
    <row r="37" spans="1:20">
      <c r="M37" s="57">
        <v>35</v>
      </c>
      <c r="N37" s="59" t="s">
        <v>819</v>
      </c>
      <c r="O37" s="48" t="s">
        <v>820</v>
      </c>
      <c r="P37" s="57">
        <v>1</v>
      </c>
      <c r="Q37" s="48"/>
      <c r="R37" s="62"/>
      <c r="S37" s="63" t="s">
        <v>798</v>
      </c>
      <c r="T37" s="57" t="s">
        <v>799</v>
      </c>
    </row>
    <row r="38" spans="1:20">
      <c r="M38" s="57">
        <v>36</v>
      </c>
      <c r="N38" s="59" t="s">
        <v>821</v>
      </c>
      <c r="O38" s="48" t="s">
        <v>822</v>
      </c>
      <c r="P38" s="57">
        <v>1</v>
      </c>
      <c r="Q38" s="48"/>
      <c r="R38" s="62"/>
      <c r="S38" s="63" t="s">
        <v>798</v>
      </c>
      <c r="T38" s="57" t="s">
        <v>799</v>
      </c>
    </row>
    <row r="39" spans="1:20">
      <c r="M39" s="57">
        <v>37</v>
      </c>
      <c r="N39" s="59" t="s">
        <v>823</v>
      </c>
      <c r="O39" s="48" t="s">
        <v>824</v>
      </c>
      <c r="P39" s="57">
        <v>1</v>
      </c>
      <c r="Q39" s="48"/>
      <c r="R39" s="62"/>
      <c r="S39" s="63" t="s">
        <v>798</v>
      </c>
      <c r="T39" s="57" t="s">
        <v>799</v>
      </c>
    </row>
    <row r="40" spans="1:20">
      <c r="M40" s="57">
        <v>38</v>
      </c>
      <c r="N40" s="59" t="s">
        <v>825</v>
      </c>
      <c r="O40" s="48" t="s">
        <v>826</v>
      </c>
      <c r="P40" s="57">
        <v>1</v>
      </c>
      <c r="Q40" s="48"/>
      <c r="R40" s="62"/>
      <c r="S40" s="63" t="s">
        <v>798</v>
      </c>
      <c r="T40" s="57" t="s">
        <v>799</v>
      </c>
    </row>
    <row r="41" spans="1:20">
      <c r="M41">
        <v>39</v>
      </c>
      <c r="O41" t="s">
        <v>827</v>
      </c>
    </row>
    <row r="42" spans="1:20">
      <c r="M42">
        <v>40</v>
      </c>
      <c r="O42" t="s">
        <v>828</v>
      </c>
    </row>
    <row r="43" spans="1:20">
      <c r="M43">
        <v>41</v>
      </c>
      <c r="N43" t="s">
        <v>829</v>
      </c>
      <c r="O43" s="46" t="s">
        <v>830</v>
      </c>
    </row>
  </sheetData>
  <phoneticPr fontId="22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S20"/>
  <sheetViews>
    <sheetView workbookViewId="0">
      <selection activeCell="J31" sqref="J31"/>
    </sheetView>
  </sheetViews>
  <sheetFormatPr defaultColWidth="9" defaultRowHeight="13.5"/>
  <cols>
    <col min="11" max="11" width="12.625" customWidth="1"/>
    <col min="12" max="12" width="2.375" customWidth="1"/>
    <col min="13" max="13" width="12.625" customWidth="1"/>
    <col min="14" max="14" width="2.375" customWidth="1"/>
    <col min="15" max="15" width="11.5" customWidth="1"/>
    <col min="16" max="16" width="2.375" customWidth="1"/>
    <col min="17" max="17" width="11.5" customWidth="1"/>
  </cols>
  <sheetData>
    <row r="1" spans="4:19" ht="14.25">
      <c r="D1" s="2"/>
      <c r="E1" s="47"/>
      <c r="F1" s="47" t="s">
        <v>831</v>
      </c>
      <c r="G1" s="47" t="s">
        <v>832</v>
      </c>
      <c r="H1" s="47" t="s">
        <v>833</v>
      </c>
      <c r="I1" s="47" t="s">
        <v>834</v>
      </c>
      <c r="J1" s="47"/>
    </row>
    <row r="2" spans="4:19" ht="14.25">
      <c r="D2" s="2"/>
      <c r="E2" s="47">
        <v>1</v>
      </c>
      <c r="F2" s="47">
        <v>10</v>
      </c>
      <c r="G2" s="47"/>
      <c r="H2" s="47"/>
      <c r="I2" s="47"/>
      <c r="J2" s="47"/>
      <c r="K2" t="s">
        <v>835</v>
      </c>
      <c r="S2" t="str">
        <f>K2&amp;L2&amp;M2&amp;N2&amp;O2&amp;P2&amp;Q2</f>
        <v>{10411,10}</v>
      </c>
    </row>
    <row r="3" spans="4:19" ht="14.25">
      <c r="D3" s="2"/>
      <c r="E3" s="47">
        <v>2</v>
      </c>
      <c r="F3" s="47">
        <v>20</v>
      </c>
      <c r="G3" s="47"/>
      <c r="H3" s="47"/>
      <c r="I3" s="47"/>
      <c r="J3" s="47"/>
      <c r="K3" t="s">
        <v>836</v>
      </c>
      <c r="S3" t="str">
        <f t="shared" ref="S3" si="0">K3&amp;L3&amp;M3&amp;N3&amp;O3&amp;P3&amp;Q3</f>
        <v>{10411,20}</v>
      </c>
    </row>
    <row r="4" spans="4:19" ht="14.25">
      <c r="D4" s="48">
        <v>10411</v>
      </c>
      <c r="E4" s="47">
        <v>3</v>
      </c>
      <c r="F4" s="47">
        <v>30</v>
      </c>
      <c r="G4" s="47">
        <v>10</v>
      </c>
      <c r="H4" s="47"/>
      <c r="I4" s="47"/>
      <c r="J4" s="47"/>
      <c r="K4" t="s">
        <v>837</v>
      </c>
      <c r="L4" t="s">
        <v>838</v>
      </c>
      <c r="M4" t="s">
        <v>839</v>
      </c>
      <c r="S4" t="str">
        <f t="shared" ref="S4" si="1">K4&amp;L4&amp;M4&amp;N4&amp;O4&amp;P4&amp;Q4</f>
        <v>{10411,30},{10412,10}</v>
      </c>
    </row>
    <row r="5" spans="4:19" ht="14.25">
      <c r="D5" s="48">
        <v>10412</v>
      </c>
      <c r="E5" s="47">
        <v>4</v>
      </c>
      <c r="F5" s="47">
        <v>40</v>
      </c>
      <c r="G5" s="47">
        <v>20</v>
      </c>
      <c r="H5" s="47"/>
      <c r="I5" s="47"/>
      <c r="J5" s="47"/>
      <c r="K5" t="s">
        <v>840</v>
      </c>
      <c r="L5" t="s">
        <v>838</v>
      </c>
      <c r="M5" t="s">
        <v>841</v>
      </c>
      <c r="S5" t="str">
        <f t="shared" ref="S5" si="2">K5&amp;L5&amp;M5&amp;N5&amp;O5&amp;P5&amp;Q5</f>
        <v>{10411,40},{10412,20}</v>
      </c>
    </row>
    <row r="6" spans="4:19" ht="14.25">
      <c r="D6" s="48">
        <v>10413</v>
      </c>
      <c r="E6" s="47">
        <v>5</v>
      </c>
      <c r="F6" s="47">
        <v>50</v>
      </c>
      <c r="G6" s="47">
        <v>30</v>
      </c>
      <c r="H6" s="47"/>
      <c r="I6" s="47"/>
      <c r="J6" s="47"/>
      <c r="K6" t="s">
        <v>842</v>
      </c>
      <c r="L6" t="s">
        <v>838</v>
      </c>
      <c r="M6" t="s">
        <v>843</v>
      </c>
      <c r="S6" t="str">
        <f t="shared" ref="S6" si="3">K6&amp;L6&amp;M6&amp;N6&amp;O6&amp;P6&amp;Q6</f>
        <v>{10411,50},{10412,30}</v>
      </c>
    </row>
    <row r="7" spans="4:19" ht="14.25">
      <c r="D7" s="48">
        <v>10414</v>
      </c>
      <c r="E7" s="47">
        <v>6</v>
      </c>
      <c r="F7" s="47">
        <v>60</v>
      </c>
      <c r="G7" s="47">
        <v>40</v>
      </c>
      <c r="H7" s="47"/>
      <c r="I7" s="47"/>
      <c r="J7" s="47"/>
      <c r="K7" t="s">
        <v>844</v>
      </c>
      <c r="L7" t="s">
        <v>838</v>
      </c>
      <c r="M7" t="s">
        <v>845</v>
      </c>
      <c r="S7" t="str">
        <f t="shared" ref="S7" si="4">K7&amp;L7&amp;M7&amp;N7&amp;O7&amp;P7&amp;Q7</f>
        <v>{10411,60},{10412,40}</v>
      </c>
    </row>
    <row r="8" spans="4:19" ht="14.25">
      <c r="D8" s="2"/>
      <c r="E8" s="47">
        <v>7</v>
      </c>
      <c r="F8" s="47">
        <v>70</v>
      </c>
      <c r="G8" s="47">
        <v>50</v>
      </c>
      <c r="H8" s="47"/>
      <c r="I8" s="47"/>
      <c r="J8" s="47"/>
      <c r="K8" t="s">
        <v>846</v>
      </c>
      <c r="L8" t="s">
        <v>838</v>
      </c>
      <c r="M8" t="s">
        <v>847</v>
      </c>
      <c r="S8" t="str">
        <f t="shared" ref="S8:S18" si="5">K8&amp;L8&amp;M8&amp;N8&amp;O8&amp;P8&amp;Q8</f>
        <v>{10411,70},{10412,50}</v>
      </c>
    </row>
    <row r="9" spans="4:19" ht="14.25">
      <c r="D9" s="2"/>
      <c r="E9" s="47">
        <v>8</v>
      </c>
      <c r="F9" s="47">
        <v>80</v>
      </c>
      <c r="G9" s="47">
        <v>60</v>
      </c>
      <c r="H9" s="47"/>
      <c r="I9" s="47"/>
      <c r="J9" s="47"/>
      <c r="K9" t="s">
        <v>848</v>
      </c>
      <c r="L9" t="s">
        <v>838</v>
      </c>
      <c r="M9" t="s">
        <v>849</v>
      </c>
      <c r="S9" t="str">
        <f t="shared" si="5"/>
        <v>{10411,80},{10412,60}</v>
      </c>
    </row>
    <row r="10" spans="4:19" ht="14.25">
      <c r="D10" s="2"/>
      <c r="E10" s="47">
        <v>9</v>
      </c>
      <c r="F10" s="47">
        <v>90</v>
      </c>
      <c r="G10" s="47">
        <v>70</v>
      </c>
      <c r="H10" s="47">
        <v>10</v>
      </c>
      <c r="I10" s="47"/>
      <c r="J10" s="47"/>
      <c r="K10" t="s">
        <v>850</v>
      </c>
      <c r="L10" t="s">
        <v>838</v>
      </c>
      <c r="M10" t="s">
        <v>851</v>
      </c>
      <c r="N10" t="s">
        <v>838</v>
      </c>
      <c r="O10" t="s">
        <v>852</v>
      </c>
      <c r="S10" t="str">
        <f t="shared" si="5"/>
        <v>{10411,90},{10412,70},{10413,10}</v>
      </c>
    </row>
    <row r="11" spans="4:19" ht="14.25">
      <c r="D11" s="2"/>
      <c r="E11" s="47">
        <v>10</v>
      </c>
      <c r="F11" s="47">
        <v>100</v>
      </c>
      <c r="G11" s="47">
        <v>80</v>
      </c>
      <c r="H11" s="47">
        <v>20</v>
      </c>
      <c r="I11" s="47"/>
      <c r="J11" s="47"/>
      <c r="K11" t="s">
        <v>853</v>
      </c>
      <c r="L11" t="s">
        <v>838</v>
      </c>
      <c r="M11" t="s">
        <v>854</v>
      </c>
      <c r="N11" t="s">
        <v>838</v>
      </c>
      <c r="O11" t="s">
        <v>855</v>
      </c>
      <c r="S11" t="str">
        <f t="shared" si="5"/>
        <v>{10411,100},{10412,80},{10413,20}</v>
      </c>
    </row>
    <row r="12" spans="4:19" ht="14.25">
      <c r="D12" s="2"/>
      <c r="E12" s="47">
        <v>11</v>
      </c>
      <c r="F12" s="47">
        <v>110</v>
      </c>
      <c r="G12" s="47">
        <v>90</v>
      </c>
      <c r="H12" s="47">
        <v>30</v>
      </c>
      <c r="I12" s="47"/>
      <c r="J12" s="47"/>
      <c r="K12" t="s">
        <v>856</v>
      </c>
      <c r="L12" t="s">
        <v>838</v>
      </c>
      <c r="M12" t="s">
        <v>857</v>
      </c>
      <c r="N12" t="s">
        <v>838</v>
      </c>
      <c r="O12" t="s">
        <v>858</v>
      </c>
      <c r="S12" t="str">
        <f t="shared" si="5"/>
        <v>{10411,110},{10412,90},{10413,30}</v>
      </c>
    </row>
    <row r="13" spans="4:19" ht="14.25">
      <c r="D13" s="2"/>
      <c r="E13" s="47">
        <v>12</v>
      </c>
      <c r="F13" s="47">
        <v>120</v>
      </c>
      <c r="G13" s="47">
        <v>100</v>
      </c>
      <c r="H13" s="47">
        <v>40</v>
      </c>
      <c r="I13" s="47">
        <v>10</v>
      </c>
      <c r="J13" s="47"/>
      <c r="K13" t="s">
        <v>859</v>
      </c>
      <c r="L13" t="s">
        <v>838</v>
      </c>
      <c r="M13" t="s">
        <v>860</v>
      </c>
      <c r="N13" t="s">
        <v>838</v>
      </c>
      <c r="O13" t="s">
        <v>861</v>
      </c>
      <c r="P13" t="s">
        <v>838</v>
      </c>
      <c r="Q13" t="s">
        <v>862</v>
      </c>
      <c r="S13" t="str">
        <f t="shared" si="5"/>
        <v>{10411,120},{10412,100},{10413,40},{10414,10}</v>
      </c>
    </row>
    <row r="14" spans="4:19" ht="14.25">
      <c r="D14" s="2"/>
      <c r="E14" s="47">
        <v>13</v>
      </c>
      <c r="F14" s="47">
        <v>130</v>
      </c>
      <c r="G14" s="47">
        <v>110</v>
      </c>
      <c r="H14" s="47">
        <v>50</v>
      </c>
      <c r="I14" s="47">
        <v>20</v>
      </c>
      <c r="J14" s="47"/>
      <c r="K14" t="s">
        <v>863</v>
      </c>
      <c r="L14" t="s">
        <v>838</v>
      </c>
      <c r="M14" t="s">
        <v>864</v>
      </c>
      <c r="N14" t="s">
        <v>838</v>
      </c>
      <c r="O14" t="s">
        <v>865</v>
      </c>
      <c r="P14" t="s">
        <v>838</v>
      </c>
      <c r="Q14" t="s">
        <v>866</v>
      </c>
      <c r="S14" t="str">
        <f t="shared" si="5"/>
        <v>{10411,130},{10412,110},{10413,50},{10414,20}</v>
      </c>
    </row>
    <row r="15" spans="4:19" ht="14.25">
      <c r="D15" s="2"/>
      <c r="E15" s="47">
        <v>14</v>
      </c>
      <c r="F15" s="47">
        <v>140</v>
      </c>
      <c r="G15" s="47">
        <v>120</v>
      </c>
      <c r="H15" s="47">
        <v>60</v>
      </c>
      <c r="I15" s="47">
        <v>30</v>
      </c>
      <c r="J15" s="47"/>
      <c r="K15" t="s">
        <v>867</v>
      </c>
      <c r="L15" t="s">
        <v>838</v>
      </c>
      <c r="M15" t="s">
        <v>868</v>
      </c>
      <c r="N15" t="s">
        <v>838</v>
      </c>
      <c r="O15" t="s">
        <v>869</v>
      </c>
      <c r="P15" t="s">
        <v>838</v>
      </c>
      <c r="Q15" t="s">
        <v>870</v>
      </c>
      <c r="S15" t="str">
        <f t="shared" si="5"/>
        <v>{10411,140},{10412,120},{10413,60},{10414,30}</v>
      </c>
    </row>
    <row r="16" spans="4:19" ht="14.25">
      <c r="D16" s="2"/>
      <c r="E16" s="47">
        <v>15</v>
      </c>
      <c r="F16" s="47">
        <v>150</v>
      </c>
      <c r="G16" s="47">
        <v>130</v>
      </c>
      <c r="H16" s="47">
        <v>70</v>
      </c>
      <c r="I16" s="47">
        <v>40</v>
      </c>
      <c r="J16" s="47"/>
      <c r="K16" t="s">
        <v>871</v>
      </c>
      <c r="L16" t="s">
        <v>838</v>
      </c>
      <c r="M16" t="s">
        <v>872</v>
      </c>
      <c r="N16" t="s">
        <v>838</v>
      </c>
      <c r="O16" t="s">
        <v>873</v>
      </c>
      <c r="P16" t="s">
        <v>838</v>
      </c>
      <c r="Q16" t="s">
        <v>874</v>
      </c>
      <c r="S16" t="str">
        <f t="shared" si="5"/>
        <v>{10411,150},{10412,130},{10413,70},{10414,40}</v>
      </c>
    </row>
    <row r="17" spans="4:19" ht="14.25">
      <c r="D17" s="2"/>
      <c r="E17" s="47">
        <v>16</v>
      </c>
      <c r="F17" s="47">
        <v>160</v>
      </c>
      <c r="G17" s="47">
        <v>140</v>
      </c>
      <c r="H17" s="47">
        <v>80</v>
      </c>
      <c r="I17" s="47">
        <v>50</v>
      </c>
      <c r="J17" s="47"/>
      <c r="K17" t="s">
        <v>875</v>
      </c>
      <c r="L17" t="s">
        <v>838</v>
      </c>
      <c r="M17" t="s">
        <v>876</v>
      </c>
      <c r="N17" t="s">
        <v>838</v>
      </c>
      <c r="O17" t="s">
        <v>877</v>
      </c>
      <c r="P17" t="s">
        <v>838</v>
      </c>
      <c r="Q17" t="s">
        <v>878</v>
      </c>
      <c r="S17" t="str">
        <f t="shared" si="5"/>
        <v>{10411,160},{10412,140},{10413,80},{10414,50}</v>
      </c>
    </row>
    <row r="18" spans="4:19" ht="14.25">
      <c r="D18" s="2"/>
      <c r="E18" s="47">
        <v>17</v>
      </c>
      <c r="F18" s="47">
        <v>170</v>
      </c>
      <c r="G18" s="47">
        <v>150</v>
      </c>
      <c r="H18" s="47">
        <v>90</v>
      </c>
      <c r="I18" s="47">
        <v>60</v>
      </c>
      <c r="J18" s="47" t="s">
        <v>879</v>
      </c>
      <c r="K18" t="s">
        <v>880</v>
      </c>
      <c r="L18" t="s">
        <v>838</v>
      </c>
      <c r="M18" t="s">
        <v>881</v>
      </c>
      <c r="N18" t="s">
        <v>838</v>
      </c>
      <c r="O18" t="s">
        <v>882</v>
      </c>
      <c r="P18" t="s">
        <v>838</v>
      </c>
      <c r="Q18" t="s">
        <v>883</v>
      </c>
      <c r="S18" t="str">
        <f t="shared" si="5"/>
        <v>{10411,170},{10412,150},{10413,90},{10414,60}</v>
      </c>
    </row>
    <row r="19" spans="4:19" ht="14.25">
      <c r="D19" s="2"/>
      <c r="E19" s="47">
        <v>18</v>
      </c>
      <c r="F19" s="47"/>
      <c r="G19" s="47"/>
      <c r="H19" s="47"/>
      <c r="I19" s="47"/>
      <c r="J19" s="47"/>
    </row>
    <row r="20" spans="4:19">
      <c r="D20" s="49"/>
      <c r="E20" s="19"/>
      <c r="F20" s="19"/>
      <c r="G20" s="19"/>
      <c r="H20" s="19"/>
      <c r="I20" s="19"/>
      <c r="J20" s="19"/>
    </row>
  </sheetData>
  <phoneticPr fontId="22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7"/>
  <sheetViews>
    <sheetView workbookViewId="0">
      <pane ySplit="1" topLeftCell="A2" activePane="bottomLeft" state="frozen"/>
      <selection pane="bottomLeft" activeCell="A33" sqref="A33"/>
    </sheetView>
  </sheetViews>
  <sheetFormatPr defaultColWidth="9" defaultRowHeight="13.5"/>
  <cols>
    <col min="2" max="2" width="12.25" style="19" customWidth="1"/>
    <col min="3" max="12" width="7.375" customWidth="1"/>
    <col min="13" max="13" width="12.75" customWidth="1"/>
    <col min="14" max="16" width="14.125" customWidth="1"/>
    <col min="17" max="18" width="17.125" customWidth="1"/>
    <col min="19" max="19" width="15.25" customWidth="1"/>
    <col min="20" max="20" width="34.875" customWidth="1"/>
    <col min="21" max="21" width="44.125" customWidth="1"/>
  </cols>
  <sheetData>
    <row r="1" spans="1:21" ht="102" customHeight="1">
      <c r="C1" s="20" t="s">
        <v>884</v>
      </c>
      <c r="D1" s="9" t="s">
        <v>479</v>
      </c>
      <c r="E1" s="9" t="s">
        <v>480</v>
      </c>
      <c r="F1" s="9" t="s">
        <v>481</v>
      </c>
      <c r="G1" s="9" t="s">
        <v>482</v>
      </c>
      <c r="H1" s="9"/>
      <c r="I1" t="s">
        <v>746</v>
      </c>
      <c r="J1" t="s">
        <v>476</v>
      </c>
      <c r="K1" t="s">
        <v>478</v>
      </c>
      <c r="L1" t="s">
        <v>477</v>
      </c>
      <c r="M1" t="s">
        <v>748</v>
      </c>
      <c r="N1" t="s">
        <v>750</v>
      </c>
      <c r="O1">
        <f>1.5*2</f>
        <v>3</v>
      </c>
      <c r="Q1" s="20" t="s">
        <v>885</v>
      </c>
      <c r="R1" s="20" t="s">
        <v>886</v>
      </c>
      <c r="S1" s="20" t="s">
        <v>470</v>
      </c>
      <c r="T1" t="s">
        <v>887</v>
      </c>
      <c r="U1" t="s">
        <v>888</v>
      </c>
    </row>
    <row r="2" spans="1:21">
      <c r="A2" s="21">
        <v>1003</v>
      </c>
      <c r="B2" s="17" t="s">
        <v>166</v>
      </c>
      <c r="C2" s="19">
        <f>INDEX(英雄基础信息配置表!L$4:L$41,MATCH(A2,英雄基础信息配置表!A$4:A$41,0))</f>
        <v>1</v>
      </c>
      <c r="D2" s="19">
        <v>9000</v>
      </c>
      <c r="E2" s="19">
        <v>0</v>
      </c>
      <c r="F2" s="19">
        <v>10000</v>
      </c>
      <c r="G2" s="19">
        <v>10000</v>
      </c>
      <c r="H2" s="19"/>
      <c r="I2" s="19">
        <f>INT([5]等级属性!B$81*D2/10000)</f>
        <v>3705</v>
      </c>
      <c r="J2" s="19">
        <f>INT([5]等级属性!C$81*E2/10000)</f>
        <v>0</v>
      </c>
      <c r="K2" s="19">
        <f>INT([5]等级属性!D$81*F2/10000)</f>
        <v>2853</v>
      </c>
      <c r="L2" s="19">
        <f>INT([5]等级属性!E$81*G2/10000)</f>
        <v>22858</v>
      </c>
      <c r="M2" s="19">
        <f t="array" ref="M2">INDEX(英雄基础信息配置表!AA$4:AA$41,MATCH($A2,英雄基础信息配置表!$A$4:$A$41,0))</f>
        <v>3900</v>
      </c>
      <c r="N2" s="19">
        <f t="array" ref="N2">INDEX(英雄基础信息配置表!AB$4:AB$41,MATCH($A2,英雄基础信息配置表!$A$4:$A$41,0))</f>
        <v>0</v>
      </c>
      <c r="O2" s="19">
        <f>ROUND((I2*1/M2*1000+J2*1*IF(E2&gt;0,1/N2,1)+K2+L2*0.25)/R2,2)</f>
        <v>6345</v>
      </c>
      <c r="P2" s="19">
        <f>ROUND(O2/O$2,2)</f>
        <v>1</v>
      </c>
      <c r="Q2" s="19">
        <f t="array" ref="Q2">INDEX(英雄基础信息配置表!R$4:R$41,MATCH(A2,英雄基础信息配置表!A$4:A$41,0))</f>
        <v>2</v>
      </c>
      <c r="R2" s="19">
        <v>1.5</v>
      </c>
      <c r="S2" s="19">
        <f t="array" ref="S2">INDEX([6]战斗力计算!$D$17:$D$51,MATCH(A2,[6]战斗力计算!$C$17:$C$51,0))</f>
        <v>1.5</v>
      </c>
      <c r="T2" s="43" t="s">
        <v>889</v>
      </c>
    </row>
    <row r="3" spans="1:21">
      <c r="A3" s="21">
        <v>1009</v>
      </c>
      <c r="B3" s="11" t="s">
        <v>215</v>
      </c>
      <c r="C3" s="19">
        <f>INDEX(英雄基础信息配置表!L$4:L$41,MATCH(A3,英雄基础信息配置表!A$4:A$41,0))</f>
        <v>1</v>
      </c>
      <c r="D3" s="19">
        <v>9750</v>
      </c>
      <c r="E3" s="19">
        <v>0</v>
      </c>
      <c r="F3" s="19">
        <v>5600</v>
      </c>
      <c r="G3" s="19">
        <v>10500</v>
      </c>
      <c r="H3" s="19"/>
      <c r="I3" s="19">
        <f>INT([5]等级属性!B$81*D3/10000)</f>
        <v>4014</v>
      </c>
      <c r="J3" s="19">
        <f>INT([5]等级属性!C$81*E3/10000)</f>
        <v>0</v>
      </c>
      <c r="K3" s="19">
        <f>INT([5]等级属性!D$81*F3/10000)</f>
        <v>1597</v>
      </c>
      <c r="L3" s="19">
        <f>INT([5]等级属性!E$81*G3/10000)</f>
        <v>24000</v>
      </c>
      <c r="M3" s="19">
        <f t="array" ref="M3">INDEX(英雄基础信息配置表!AA$4:AA$41,MATCH($A3,英雄基础信息配置表!$A$4:$A$41,0))</f>
        <v>1200</v>
      </c>
      <c r="N3" s="19">
        <f t="array" ref="N3">INDEX(英雄基础信息配置表!AB$4:AB$41,MATCH($A3,英雄基础信息配置表!$A$4:$A$41,0))</f>
        <v>0</v>
      </c>
      <c r="O3" s="19">
        <f t="shared" ref="O3:O15" si="0">ROUND((I3*1/M3*1000+J3*1*IF(E3&gt;0,1/N3,1)+K3+L3*0.25)/R3,2)</f>
        <v>6078.89</v>
      </c>
      <c r="P3" s="19">
        <f>ROUND(O3/O$2,2)</f>
        <v>0.96</v>
      </c>
      <c r="Q3" s="19">
        <f t="array" ref="Q3">INDEX(英雄基础信息配置表!R$4:R$41,MATCH(A3,英雄基础信息配置表!A$4:A$41,0))</f>
        <v>2</v>
      </c>
      <c r="R3" s="19">
        <v>1.8</v>
      </c>
      <c r="S3" s="19">
        <f t="array" ref="S3">INDEX([6]战斗力计算!$D$17:$D$51,MATCH(A3,[6]战斗力计算!$C$17:$C$51,0))</f>
        <v>1.8</v>
      </c>
      <c r="T3" s="43" t="s">
        <v>890</v>
      </c>
    </row>
    <row r="4" spans="1:21">
      <c r="A4" s="21">
        <v>1005</v>
      </c>
      <c r="B4" s="22" t="s">
        <v>183</v>
      </c>
      <c r="C4" s="19">
        <f>INDEX(英雄基础信息配置表!L$4:L$41,MATCH(A4,英雄基础信息配置表!A$4:A$41,0))</f>
        <v>1</v>
      </c>
      <c r="D4" s="19">
        <v>8400</v>
      </c>
      <c r="E4" s="19">
        <v>0</v>
      </c>
      <c r="F4" s="19">
        <v>12400</v>
      </c>
      <c r="G4" s="19">
        <v>15000</v>
      </c>
      <c r="H4" s="19"/>
      <c r="I4" s="19">
        <f>INT([5]等级属性!B$81*D4/10000)</f>
        <v>3458</v>
      </c>
      <c r="J4" s="19">
        <f>INT([5]等级属性!C$81*E4/10000)</f>
        <v>0</v>
      </c>
      <c r="K4" s="19">
        <f>INT([5]等级属性!D$81*F4/10000)</f>
        <v>3537</v>
      </c>
      <c r="L4" s="19">
        <f>INT([5]等级属性!E$81*G4/10000)</f>
        <v>34287</v>
      </c>
      <c r="M4" s="19">
        <f t="array" ref="M4">INDEX(英雄基础信息配置表!AA$4:AA$41,MATCH($A4,英雄基础信息配置表!$A$4:$A$41,0))</f>
        <v>3600</v>
      </c>
      <c r="N4" s="19">
        <f t="array" ref="N4">INDEX(英雄基础信息配置表!AB$4:AB$41,MATCH($A4,英雄基础信息配置表!$A$4:$A$41,0))</f>
        <v>0</v>
      </c>
      <c r="O4" s="19">
        <f t="shared" si="0"/>
        <v>6534.65</v>
      </c>
      <c r="P4" s="19">
        <f t="shared" ref="P4:P37" si="1">ROUND(O4/O$2,2)</f>
        <v>1.03</v>
      </c>
      <c r="Q4" s="19">
        <f t="array" ref="Q4">INDEX(英雄基础信息配置表!R$4:R$41,MATCH(A4,英雄基础信息配置表!A$4:A$41,0))</f>
        <v>2</v>
      </c>
      <c r="R4" s="19">
        <v>2</v>
      </c>
      <c r="S4" s="19">
        <f t="array" ref="S4">INDEX([6]战斗力计算!$D$17:$D$51,MATCH(A4,[6]战斗力计算!$C$17:$C$51,0))</f>
        <v>2</v>
      </c>
      <c r="T4" s="44" t="s">
        <v>891</v>
      </c>
    </row>
    <row r="5" spans="1:21">
      <c r="A5" s="21">
        <v>1008</v>
      </c>
      <c r="B5" s="23" t="s">
        <v>206</v>
      </c>
      <c r="C5" s="19">
        <f>INDEX(英雄基础信息配置表!L$4:L$41,MATCH(A5,英雄基础信息配置表!A$4:A$41,0))</f>
        <v>1</v>
      </c>
      <c r="D5" s="19">
        <v>12200</v>
      </c>
      <c r="E5" s="19">
        <v>0</v>
      </c>
      <c r="F5" s="19">
        <v>15000</v>
      </c>
      <c r="G5" s="19">
        <v>11000</v>
      </c>
      <c r="H5" s="19"/>
      <c r="I5" s="19">
        <f>INT([5]等级属性!B$81*D5/10000)</f>
        <v>5022</v>
      </c>
      <c r="J5" s="19">
        <f>INT([5]等级属性!C$81*E5/10000)</f>
        <v>0</v>
      </c>
      <c r="K5" s="19">
        <f>INT([5]等级属性!D$81*F5/10000)</f>
        <v>4279</v>
      </c>
      <c r="L5" s="19">
        <f>INT([5]等级属性!E$81*G5/10000)</f>
        <v>25143</v>
      </c>
      <c r="M5" s="19">
        <f t="array" ref="M5">INDEX(英雄基础信息配置表!AA$4:AA$41,MATCH($A5,英雄基础信息配置表!$A$4:$A$41,0))</f>
        <v>3600</v>
      </c>
      <c r="N5" s="19">
        <f t="array" ref="N5">INDEX(英雄基础信息配置表!AB$4:AB$41,MATCH($A5,英雄基础信息配置表!$A$4:$A$41,0))</f>
        <v>0</v>
      </c>
      <c r="O5" s="19">
        <f t="shared" si="0"/>
        <v>5436.25</v>
      </c>
      <c r="P5" s="19">
        <f t="shared" si="1"/>
        <v>0.86</v>
      </c>
      <c r="Q5" s="19">
        <f t="array" ref="Q5">INDEX(英雄基础信息配置表!R$4:R$41,MATCH(A5,英雄基础信息配置表!A$4:A$41,0))</f>
        <v>2</v>
      </c>
      <c r="R5" s="19">
        <v>2.2000000000000002</v>
      </c>
      <c r="S5" s="19">
        <f t="array" ref="S5">INDEX([6]战斗力计算!$D$17:$D$51,MATCH(A5,[6]战斗力计算!$C$17:$C$51,0))</f>
        <v>2.2000000000000002</v>
      </c>
      <c r="T5" s="44" t="s">
        <v>892</v>
      </c>
      <c r="U5" s="118" t="s">
        <v>178</v>
      </c>
    </row>
    <row r="6" spans="1:21">
      <c r="A6" s="24">
        <v>1007</v>
      </c>
      <c r="B6" s="25" t="s">
        <v>196</v>
      </c>
      <c r="C6" s="19">
        <f>INDEX(英雄基础信息配置表!L$4:L$41,MATCH(A6,英雄基础信息配置表!A$4:A$41,0))</f>
        <v>1</v>
      </c>
      <c r="D6" s="19">
        <v>15300</v>
      </c>
      <c r="E6" s="19">
        <v>0</v>
      </c>
      <c r="F6" s="19">
        <v>13500</v>
      </c>
      <c r="G6" s="19">
        <v>18700</v>
      </c>
      <c r="H6" s="19"/>
      <c r="I6" s="19">
        <f>INT([5]等级属性!B$81*D6/10000)</f>
        <v>6299</v>
      </c>
      <c r="J6" s="19">
        <f>INT([5]等级属性!C$81*E6/10000)</f>
        <v>0</v>
      </c>
      <c r="K6" s="19">
        <f>INT([5]等级属性!D$81*F6/10000)</f>
        <v>3851</v>
      </c>
      <c r="L6" s="19">
        <f>INT([5]等级属性!E$81*G6/10000)</f>
        <v>42744</v>
      </c>
      <c r="M6" s="19">
        <f t="array" ref="M6">INDEX(英雄基础信息配置表!AA$4:AA$41,MATCH($A6,英雄基础信息配置表!$A$4:$A$41,0))</f>
        <v>4500</v>
      </c>
      <c r="N6" s="19">
        <f t="array" ref="N6">INDEX(英雄基础信息配置表!AB$4:AB$41,MATCH($A6,英雄基础信息配置表!$A$4:$A$41,0))</f>
        <v>0</v>
      </c>
      <c r="O6" s="19">
        <f t="shared" si="0"/>
        <v>6640.32</v>
      </c>
      <c r="P6" s="19">
        <f t="shared" si="1"/>
        <v>1.05</v>
      </c>
      <c r="Q6" s="19">
        <f t="array" ref="Q6">INDEX(英雄基础信息配置表!R$4:R$41,MATCH(A6,英雄基础信息配置表!A$4:A$41,0))</f>
        <v>2</v>
      </c>
      <c r="R6" s="19">
        <v>2.4</v>
      </c>
      <c r="S6" s="19">
        <f t="array" ref="S6">INDEX([6]战斗力计算!$D$17:$D$51,MATCH(A6,[6]战斗力计算!$C$17:$C$51,0))</f>
        <v>2.4</v>
      </c>
      <c r="T6" s="43" t="s">
        <v>893</v>
      </c>
    </row>
    <row r="7" spans="1:21">
      <c r="A7" s="24">
        <v>1001</v>
      </c>
      <c r="B7" s="26" t="s">
        <v>137</v>
      </c>
      <c r="C7" s="19">
        <f>INDEX(英雄基础信息配置表!L$4:L$41,MATCH(A7,英雄基础信息配置表!A$4:A$41,0))</f>
        <v>1</v>
      </c>
      <c r="D7" s="19">
        <v>16600</v>
      </c>
      <c r="E7" s="19">
        <v>0</v>
      </c>
      <c r="F7" s="19">
        <v>15700</v>
      </c>
      <c r="G7" s="19">
        <v>18500</v>
      </c>
      <c r="H7" s="19"/>
      <c r="I7" s="19">
        <f>INT([5]等级属性!B$81*D7/10000)</f>
        <v>6834</v>
      </c>
      <c r="J7" s="19">
        <f>INT([5]等级属性!C$81*E7/10000)</f>
        <v>0</v>
      </c>
      <c r="K7" s="19">
        <f>INT([5]等级属性!D$81*F7/10000)</f>
        <v>4479</v>
      </c>
      <c r="L7" s="19">
        <f>INT([5]等级属性!E$81*G7/10000)</f>
        <v>42287</v>
      </c>
      <c r="M7" s="19">
        <f t="array" ref="M7">INDEX(英雄基础信息配置表!AA$4:AA$41,MATCH($A7,英雄基础信息配置表!$A$4:$A$41,0))</f>
        <v>4200</v>
      </c>
      <c r="N7" s="19">
        <f t="array" ref="N7">INDEX(英雄基础信息配置表!AB$4:AB$41,MATCH($A7,英雄基础信息配置表!$A$4:$A$41,0))</f>
        <v>0</v>
      </c>
      <c r="O7" s="19">
        <f t="shared" si="0"/>
        <v>6414.57</v>
      </c>
      <c r="P7" s="19">
        <f t="shared" si="1"/>
        <v>1.01</v>
      </c>
      <c r="Q7" s="19">
        <f t="array" ref="Q7">INDEX(英雄基础信息配置表!R$4:R$41,MATCH(A7,英雄基础信息配置表!A$4:A$41,0))</f>
        <v>2</v>
      </c>
      <c r="R7" s="19">
        <v>2.6</v>
      </c>
      <c r="S7" s="19">
        <f t="array" ref="S7">INDEX([6]战斗力计算!$D$17:$D$51,MATCH(A7,[6]战斗力计算!$C$17:$C$51,0))</f>
        <v>2.6</v>
      </c>
      <c r="T7" s="43" t="s">
        <v>894</v>
      </c>
    </row>
    <row r="8" spans="1:21">
      <c r="A8" s="27">
        <v>1004</v>
      </c>
      <c r="B8" s="18" t="s">
        <v>175</v>
      </c>
      <c r="C8" s="19">
        <f>INDEX(英雄基础信息配置表!L$4:L$41,MATCH(A8,英雄基础信息配置表!A$4:A$41,0))</f>
        <v>1</v>
      </c>
      <c r="D8" s="19">
        <v>20000</v>
      </c>
      <c r="E8" s="19">
        <v>0</v>
      </c>
      <c r="F8" s="19">
        <v>15100</v>
      </c>
      <c r="G8" s="19">
        <v>19300</v>
      </c>
      <c r="H8" s="19"/>
      <c r="I8" s="19">
        <f>INT([5]等级属性!B$81*D8/10000)</f>
        <v>8234</v>
      </c>
      <c r="J8" s="19">
        <f>INT([5]等级属性!C$81*E8/10000)</f>
        <v>0</v>
      </c>
      <c r="K8" s="19">
        <f>INT([5]等级属性!D$81*F8/10000)</f>
        <v>4308</v>
      </c>
      <c r="L8" s="19">
        <f>INT([5]等级属性!E$81*G8/10000)</f>
        <v>44115</v>
      </c>
      <c r="M8" s="19">
        <f t="array" ref="M8">INDEX(英雄基础信息配置表!AA$4:AA$41,MATCH($A8,英雄基础信息配置表!$A$4:$A$41,0))</f>
        <v>4200</v>
      </c>
      <c r="N8" s="19">
        <f t="array" ref="N8">INDEX(英雄基础信息配置表!AB$4:AB$41,MATCH($A8,英雄基础信息配置表!$A$4:$A$41,0))</f>
        <v>0</v>
      </c>
      <c r="O8" s="19">
        <f t="shared" si="0"/>
        <v>6177.58</v>
      </c>
      <c r="P8" s="19">
        <f t="shared" si="1"/>
        <v>0.97</v>
      </c>
      <c r="Q8" s="19">
        <f t="array" ref="Q8">INDEX(英雄基础信息配置表!R$4:R$41,MATCH(A8,英雄基础信息配置表!A$4:A$41,0))</f>
        <v>3</v>
      </c>
      <c r="R8" s="19">
        <v>2.8</v>
      </c>
      <c r="S8" s="19">
        <f t="array" ref="S8">INDEX([6]战斗力计算!$D$17:$D$51,MATCH(A8,[6]战斗力计算!$C$17:$C$51,0))</f>
        <v>2.8</v>
      </c>
      <c r="T8" s="44" t="s">
        <v>895</v>
      </c>
      <c r="U8" s="118" t="s">
        <v>199</v>
      </c>
    </row>
    <row r="9" spans="1:21">
      <c r="A9" s="28">
        <v>1006</v>
      </c>
      <c r="B9" s="15" t="s">
        <v>896</v>
      </c>
      <c r="C9" s="19">
        <f>INDEX(英雄基础信息配置表!L$4:L$41,MATCH(A9,英雄基础信息配置表!A$4:A$41,0))</f>
        <v>1</v>
      </c>
      <c r="D9" s="19">
        <v>16600</v>
      </c>
      <c r="E9" s="19">
        <v>0</v>
      </c>
      <c r="F9" s="19">
        <v>18700</v>
      </c>
      <c r="G9" s="19">
        <v>21500</v>
      </c>
      <c r="H9" s="19"/>
      <c r="I9" s="19">
        <f>INT([5]等级属性!B$81*D9/10000)</f>
        <v>6834</v>
      </c>
      <c r="J9" s="19">
        <f>INT([5]等级属性!C$81*E9/10000)</f>
        <v>0</v>
      </c>
      <c r="K9" s="19">
        <f>INT([5]等级属性!D$81*F9/10000)</f>
        <v>5335</v>
      </c>
      <c r="L9" s="19">
        <f>INT([5]等级属性!E$81*G9/10000)</f>
        <v>49144</v>
      </c>
      <c r="M9" s="19">
        <f t="array" ref="M9">INDEX(英雄基础信息配置表!AA$4:AA$41,MATCH($A9,英雄基础信息配置表!$A$4:$A$41,0))</f>
        <v>4200</v>
      </c>
      <c r="N9" s="19">
        <f t="array" ref="N9">INDEX(英雄基础信息配置表!AB$4:AB$41,MATCH($A9,英雄基础信息配置表!$A$4:$A$41,0))</f>
        <v>0</v>
      </c>
      <c r="O9" s="19">
        <f t="shared" si="0"/>
        <v>6416.05</v>
      </c>
      <c r="P9" s="19">
        <f t="shared" si="1"/>
        <v>1.01</v>
      </c>
      <c r="Q9" s="19">
        <f t="array" ref="Q9">INDEX(英雄基础信息配置表!R$4:R$41,MATCH(A9,英雄基础信息配置表!A$4:A$41,0))</f>
        <v>2</v>
      </c>
      <c r="R9" s="19">
        <v>3</v>
      </c>
      <c r="S9" s="19">
        <f t="array" ref="S9">INDEX([6]战斗力计算!$D$17:$D$51,MATCH(A9,[6]战斗力计算!$C$17:$C$51,0))</f>
        <v>3</v>
      </c>
      <c r="T9" s="43" t="s">
        <v>897</v>
      </c>
      <c r="U9" s="118" t="s">
        <v>208</v>
      </c>
    </row>
    <row r="10" spans="1:21" ht="15.95" customHeight="1">
      <c r="A10" s="29">
        <v>2009</v>
      </c>
      <c r="B10" s="11" t="s">
        <v>309</v>
      </c>
      <c r="C10" s="19">
        <f>INDEX(英雄基础信息配置表!L$4:L$41,MATCH(A12,英雄基础信息配置表!A$4:A$41,0))</f>
        <v>2</v>
      </c>
      <c r="D10" s="19">
        <v>2300</v>
      </c>
      <c r="E10" s="19">
        <v>3000</v>
      </c>
      <c r="F10" s="19">
        <v>7900</v>
      </c>
      <c r="G10" s="19">
        <v>9000</v>
      </c>
      <c r="H10" s="19"/>
      <c r="I10" s="19">
        <f>INT([5]等级属性!B$81*D10/10000)</f>
        <v>946</v>
      </c>
      <c r="J10" s="19">
        <f>INT([5]等级属性!C$81*E10/10000)</f>
        <v>1235</v>
      </c>
      <c r="K10" s="19">
        <f>INT([5]等级属性!D$81*F10/10000)</f>
        <v>2253</v>
      </c>
      <c r="L10" s="19">
        <f>INT([5]等级属性!E$81*G10/10000)</f>
        <v>20572</v>
      </c>
      <c r="M10" s="19">
        <f t="array" ref="M10">INDEX(英雄基础信息配置表!AA$4:AA$41,MATCH($A10,英雄基础信息配置表!$A$4:$A$41,0))</f>
        <v>1200</v>
      </c>
      <c r="N10" s="19">
        <f t="array" ref="N10">INDEX(英雄基础信息配置表!AB$4:AB$41,MATCH($A10,英雄基础信息配置表!$A$4:$A$41,0))</f>
        <v>6000</v>
      </c>
      <c r="O10" s="19">
        <f t="shared" si="0"/>
        <v>6295.8</v>
      </c>
      <c r="P10" s="19">
        <f t="shared" si="1"/>
        <v>0.99</v>
      </c>
      <c r="Q10" s="19">
        <f t="array" ref="Q10">INDEX(英雄基础信息配置表!R$4:R$41,MATCH(A10,英雄基础信息配置表!A$4:A$41,0))</f>
        <v>2</v>
      </c>
      <c r="R10" s="19">
        <v>1.3</v>
      </c>
      <c r="S10" s="19">
        <f t="array" ref="S10">INDEX([6]战斗力计算!$D$17:$D$51,MATCH(A11,[6]战斗力计算!$C$17:$C$51,0))</f>
        <v>1.5</v>
      </c>
      <c r="T10" s="44" t="s">
        <v>898</v>
      </c>
      <c r="U10" s="118" t="s">
        <v>199</v>
      </c>
    </row>
    <row r="11" spans="1:21">
      <c r="A11" s="29">
        <v>2005</v>
      </c>
      <c r="B11" s="23" t="s">
        <v>277</v>
      </c>
      <c r="C11" s="19">
        <f>INDEX(英雄基础信息配置表!L$4:L$41,MATCH(A11,英雄基础信息配置表!A$4:A$41,0))</f>
        <v>2</v>
      </c>
      <c r="D11" s="19">
        <v>7000</v>
      </c>
      <c r="E11" s="19">
        <v>0</v>
      </c>
      <c r="F11" s="19">
        <v>11000</v>
      </c>
      <c r="G11" s="19">
        <v>5400</v>
      </c>
      <c r="H11" s="19"/>
      <c r="I11" s="19">
        <f>INT([5]等级属性!B$81*D11/10000)</f>
        <v>2881</v>
      </c>
      <c r="J11" s="19">
        <f>INT([5]等级属性!C$81*E11/10000)</f>
        <v>0</v>
      </c>
      <c r="K11" s="19">
        <f>INT([5]等级属性!D$81*F11/10000)</f>
        <v>3138</v>
      </c>
      <c r="L11" s="19">
        <f>INT([5]等级属性!E$81*G11/10000)</f>
        <v>12343</v>
      </c>
      <c r="M11" s="19">
        <f t="array" ref="M11">INDEX(英雄基础信息配置表!AA$4:AA$41,MATCH($A11,英雄基础信息配置表!$A$4:$A$41,0))</f>
        <v>1500</v>
      </c>
      <c r="N11" s="19">
        <f t="array" ref="N11">INDEX(英雄基础信息配置表!AB$4:AB$41,MATCH($A11,英雄基础信息配置表!$A$4:$A$41,0))</f>
        <v>0</v>
      </c>
      <c r="O11" s="19">
        <f t="shared" si="0"/>
        <v>5429.61</v>
      </c>
      <c r="P11" s="19">
        <f t="shared" si="1"/>
        <v>0.86</v>
      </c>
      <c r="Q11" s="19">
        <f t="array" ref="Q11">INDEX(英雄基础信息配置表!R$4:R$41,MATCH(A11,英雄基础信息配置表!A$4:A$41,0))</f>
        <v>2</v>
      </c>
      <c r="R11" s="19">
        <f t="shared" ref="R11:R13" si="2">R10+0.2</f>
        <v>1.5</v>
      </c>
      <c r="S11" s="19">
        <f t="array" ref="S11">INDEX([6]战斗力计算!$D$17:$D$51,MATCH(A10,[6]战斗力计算!$C$17:$C$51,0))</f>
        <v>1.3</v>
      </c>
      <c r="T11" s="43" t="s">
        <v>899</v>
      </c>
    </row>
    <row r="12" spans="1:21">
      <c r="A12" s="29">
        <v>2001</v>
      </c>
      <c r="B12" s="23" t="s">
        <v>236</v>
      </c>
      <c r="C12" s="19">
        <f>INDEX(英雄基础信息配置表!L$4:L$41,MATCH(A10,英雄基础信息配置表!A$4:A$41,0))</f>
        <v>2</v>
      </c>
      <c r="D12" s="19">
        <v>9300</v>
      </c>
      <c r="E12" s="19">
        <v>0</v>
      </c>
      <c r="F12" s="19">
        <v>7600</v>
      </c>
      <c r="G12" s="19">
        <v>5300</v>
      </c>
      <c r="H12" s="19"/>
      <c r="I12" s="19">
        <f>INT([5]等级属性!B$81*D12/10000)</f>
        <v>3828</v>
      </c>
      <c r="J12" s="19">
        <f>INT([5]等级属性!C$81*E12/10000)</f>
        <v>0</v>
      </c>
      <c r="K12" s="19">
        <f>INT([5]等级属性!D$81*F12/10000)</f>
        <v>2168</v>
      </c>
      <c r="L12" s="19">
        <f>INT([5]等级属性!E$81*G12/10000)</f>
        <v>12114</v>
      </c>
      <c r="M12" s="19">
        <f t="array" ref="M12">INDEX(英雄基础信息配置表!AA$4:AA$41,MATCH($A12,英雄基础信息配置表!$A$4:$A$41,0))</f>
        <v>1000</v>
      </c>
      <c r="N12" s="19">
        <f t="array" ref="N12">INDEX(英雄基础信息配置表!AB$4:AB$41,MATCH($A12,英雄基础信息配置表!$A$4:$A$41,0))</f>
        <v>0</v>
      </c>
      <c r="O12" s="19">
        <f t="shared" si="0"/>
        <v>5308.53</v>
      </c>
      <c r="P12" s="19">
        <f t="shared" si="1"/>
        <v>0.84</v>
      </c>
      <c r="Q12" s="19">
        <f t="array" ref="Q12">INDEX(英雄基础信息配置表!R$4:R$41,MATCH(A12,英雄基础信息配置表!A$4:A$41,0))</f>
        <v>3</v>
      </c>
      <c r="R12" s="19">
        <f t="shared" si="2"/>
        <v>1.7</v>
      </c>
      <c r="S12" s="19">
        <f t="array" ref="S12">INDEX([6]战斗力计算!$D$17:$D$51,MATCH(A12,[6]战斗力计算!$C$17:$C$51,0))</f>
        <v>1.7</v>
      </c>
      <c r="T12" s="43" t="s">
        <v>900</v>
      </c>
    </row>
    <row r="13" spans="1:21">
      <c r="A13" s="30">
        <v>2007</v>
      </c>
      <c r="B13" s="26" t="s">
        <v>292</v>
      </c>
      <c r="C13" s="19">
        <f>INDEX(英雄基础信息配置表!L$4:L$41,MATCH(A13,英雄基础信息配置表!A$4:A$41,0))</f>
        <v>2</v>
      </c>
      <c r="D13" s="19">
        <v>5100</v>
      </c>
      <c r="E13" s="19">
        <v>0</v>
      </c>
      <c r="F13" s="19">
        <v>10700</v>
      </c>
      <c r="G13" s="19">
        <v>1900</v>
      </c>
      <c r="H13" s="19"/>
      <c r="I13" s="19">
        <f>INT([5]等级属性!B$81*D13/10000)</f>
        <v>2099</v>
      </c>
      <c r="J13" s="19">
        <f>INT([5]等级属性!C$81*E13/10000)</f>
        <v>0</v>
      </c>
      <c r="K13" s="19">
        <f>INT([5]等级属性!D$81*F13/10000)</f>
        <v>3052</v>
      </c>
      <c r="L13" s="19">
        <f>INT([5]等级属性!E$81*G13/10000)</f>
        <v>4343</v>
      </c>
      <c r="M13" s="19">
        <f t="array" ref="M13">INDEX(英雄基础信息配置表!AA$4:AA$41,MATCH($A13,英雄基础信息配置表!$A$4:$A$41,0))</f>
        <v>1800</v>
      </c>
      <c r="N13" s="19">
        <f t="array" ref="N13">INDEX(英雄基础信息配置表!AB$4:AB$41,MATCH($A13,英雄基础信息配置表!$A$4:$A$41,0))</f>
        <v>0</v>
      </c>
      <c r="O13" s="19">
        <f t="shared" si="0"/>
        <v>2791.51</v>
      </c>
      <c r="P13" s="19">
        <f t="shared" si="1"/>
        <v>0.44</v>
      </c>
      <c r="Q13" s="19">
        <f t="array" ref="Q13">INDEX(英雄基础信息配置表!R$4:R$41,MATCH(A13,英雄基础信息配置表!A$4:A$41,0))</f>
        <v>2</v>
      </c>
      <c r="R13" s="19">
        <f t="shared" si="2"/>
        <v>1.9</v>
      </c>
      <c r="S13" s="19">
        <f t="array" ref="S13">INDEX([6]战斗力计算!$D$17:$D$51,MATCH(A13,[6]战斗力计算!$C$17:$C$51,0))</f>
        <v>1.9</v>
      </c>
      <c r="T13" s="43" t="s">
        <v>901</v>
      </c>
    </row>
    <row r="14" spans="1:21">
      <c r="A14" s="30">
        <v>2002</v>
      </c>
      <c r="B14" s="26" t="s">
        <v>249</v>
      </c>
      <c r="C14" s="19">
        <f>INDEX(英雄基础信息配置表!L$4:L$41,MATCH(A14,英雄基础信息配置表!A$4:A$41,0))</f>
        <v>2</v>
      </c>
      <c r="D14" s="19">
        <v>5100</v>
      </c>
      <c r="E14" s="19">
        <v>15100</v>
      </c>
      <c r="F14" s="19">
        <v>8900</v>
      </c>
      <c r="G14" s="19">
        <v>4100</v>
      </c>
      <c r="H14" s="19"/>
      <c r="I14" s="19">
        <f>INT([5]等级属性!B$81*D14/10000)</f>
        <v>2099</v>
      </c>
      <c r="J14" s="19">
        <f>INT([5]等级属性!C$81*E14/10000)</f>
        <v>6216</v>
      </c>
      <c r="K14" s="19">
        <f>INT([5]等级属性!D$81*F14/10000)</f>
        <v>2539</v>
      </c>
      <c r="L14" s="19">
        <f>INT([5]等级属性!E$81*G14/10000)</f>
        <v>9371</v>
      </c>
      <c r="M14" s="19">
        <f t="array" ref="M14">INDEX(英雄基础信息配置表!AA$4:AA$41,MATCH($A14,英雄基础信息配置表!$A$4:$A$41,0))</f>
        <v>3600</v>
      </c>
      <c r="N14" s="19">
        <f t="array" ref="N14">INDEX(英雄基础信息配置表!AB$4:AB$41,MATCH($A14,英雄基础信息配置表!$A$4:$A$41,0))</f>
        <v>2000</v>
      </c>
      <c r="O14" s="19">
        <f t="shared" si="0"/>
        <v>2485.42</v>
      </c>
      <c r="P14" s="19">
        <f t="shared" si="1"/>
        <v>0.39</v>
      </c>
      <c r="Q14" s="19">
        <f t="array" ref="Q14">INDEX(英雄基础信息配置表!R$4:R$41,MATCH(A14,英雄基础信息配置表!A$4:A$41,0))</f>
        <v>2</v>
      </c>
      <c r="R14" s="19">
        <f>R13+0.3</f>
        <v>2.2000000000000002</v>
      </c>
      <c r="S14" s="19">
        <f t="array" ref="S14">INDEX([6]战斗力计算!$D$17:$D$51,MATCH(A14,[6]战斗力计算!$C$17:$C$51,0))</f>
        <v>2.2000000000000002</v>
      </c>
      <c r="T14" s="43" t="s">
        <v>902</v>
      </c>
    </row>
    <row r="15" spans="1:21">
      <c r="A15" s="30">
        <v>2003</v>
      </c>
      <c r="B15" s="26" t="s">
        <v>259</v>
      </c>
      <c r="C15" s="19">
        <f>INDEX(英雄基础信息配置表!L$4:L$41,MATCH(A15,英雄基础信息配置表!A$4:A$41,0))</f>
        <v>2</v>
      </c>
      <c r="D15" s="19">
        <v>11500</v>
      </c>
      <c r="E15" s="19">
        <v>0</v>
      </c>
      <c r="F15" s="19">
        <v>1800</v>
      </c>
      <c r="G15" s="19">
        <v>1500</v>
      </c>
      <c r="H15" s="19"/>
      <c r="I15" s="19">
        <f>INT([5]等级属性!B$81*D15/10000)</f>
        <v>4734</v>
      </c>
      <c r="J15" s="19">
        <f>INT([5]等级属性!C$81*E15/10000)</f>
        <v>0</v>
      </c>
      <c r="K15" s="19">
        <f>INT([5]等级属性!D$81*F15/10000)</f>
        <v>513</v>
      </c>
      <c r="L15" s="19">
        <f>INT([5]等级属性!E$81*G15/10000)</f>
        <v>3428</v>
      </c>
      <c r="M15" s="19">
        <f t="array" ref="M15">INDEX(英雄基础信息配置表!AA$4:AA$41,MATCH($A15,英雄基础信息配置表!$A$4:$A$41,0))</f>
        <v>1000</v>
      </c>
      <c r="N15" s="19">
        <f t="array" ref="N15">INDEX(英雄基础信息配置表!AB$4:AB$41,MATCH($A15,英雄基础信息配置表!$A$4:$A$41,0))</f>
        <v>0</v>
      </c>
      <c r="O15" s="19">
        <f t="shared" si="0"/>
        <v>2441.6</v>
      </c>
      <c r="P15" s="19">
        <f t="shared" si="1"/>
        <v>0.38</v>
      </c>
      <c r="Q15" s="19">
        <f t="array" ref="Q15">INDEX(英雄基础信息配置表!R$4:R$41,MATCH(A15,英雄基础信息配置表!A$4:A$41,0))</f>
        <v>2</v>
      </c>
      <c r="R15" s="19">
        <f>R14+0.3</f>
        <v>2.5</v>
      </c>
      <c r="S15" s="19">
        <f t="array" ref="S15">INDEX([6]战斗力计算!$D$17:$D$51,MATCH(A15,[6]战斗力计算!$C$17:$C$51,0))</f>
        <v>2.5</v>
      </c>
      <c r="T15" s="45" t="s">
        <v>903</v>
      </c>
    </row>
    <row r="16" spans="1:21">
      <c r="A16" s="31">
        <v>2006</v>
      </c>
      <c r="B16" s="32" t="s">
        <v>904</v>
      </c>
      <c r="C16" s="19">
        <f>INDEX(英雄基础信息配置表!L$4:L$41,MATCH(A17,英雄基础信息配置表!A$4:A$41,0))</f>
        <v>2</v>
      </c>
      <c r="D16" s="19">
        <v>65000</v>
      </c>
      <c r="E16" s="19">
        <v>0</v>
      </c>
      <c r="F16" s="19">
        <v>18800</v>
      </c>
      <c r="G16" s="19">
        <v>10100</v>
      </c>
      <c r="H16" s="19"/>
      <c r="I16" s="19">
        <f>INT([5]等级属性!B$81*D16/10000)</f>
        <v>26760</v>
      </c>
      <c r="J16" s="19">
        <f>INT([5]等级属性!C$81*E16/10000)</f>
        <v>0</v>
      </c>
      <c r="K16" s="19">
        <f>INT([5]等级属性!D$81*F16/10000)</f>
        <v>5363</v>
      </c>
      <c r="L16" s="19">
        <f>INT([5]等级属性!E$81*G16/10000)</f>
        <v>23086</v>
      </c>
      <c r="M16" s="19">
        <f t="array" ref="M16">INDEX(英雄基础信息配置表!AA$4:AA$41,MATCH($A16,英雄基础信息配置表!$A$4:$A$41,0))</f>
        <v>9400</v>
      </c>
      <c r="N16" s="19">
        <f t="array" ref="N16">INDEX(英雄基础信息配置表!AB$4:AB$41,MATCH($A16,英雄基础信息配置表!$A$4:$A$41,0))</f>
        <v>0</v>
      </c>
      <c r="O16" s="19">
        <f>ROUND((I16*1/M16*1000+J16*1*IF(E17&gt;0,1/N16,1)+K16+L16*0.25)/R16,2)</f>
        <v>4660.4399999999996</v>
      </c>
      <c r="P16" s="19">
        <f t="shared" si="1"/>
        <v>0.73</v>
      </c>
      <c r="Q16" s="19">
        <f t="array" ref="Q16">INDEX(英雄基础信息配置表!R$4:R$41,MATCH(A16,英雄基础信息配置表!A$4:A$41,0))</f>
        <v>3</v>
      </c>
      <c r="R16" s="19">
        <v>3</v>
      </c>
      <c r="S16" s="19">
        <f t="array" ref="S16">INDEX([6]战斗力计算!$D$17:$D$51,MATCH(A17,[6]战斗力计算!$C$17:$C$51,0))</f>
        <v>3.5</v>
      </c>
      <c r="T16" t="s">
        <v>905</v>
      </c>
    </row>
    <row r="17" spans="1:21">
      <c r="A17" s="31">
        <v>2010</v>
      </c>
      <c r="B17" s="32" t="s">
        <v>316</v>
      </c>
      <c r="C17" s="19">
        <f>INDEX(英雄基础信息配置表!L$4:L$41,MATCH(A16,英雄基础信息配置表!A$4:A$41,0))</f>
        <v>2</v>
      </c>
      <c r="D17" s="19">
        <v>42700</v>
      </c>
      <c r="E17" s="19">
        <v>0</v>
      </c>
      <c r="F17" s="19">
        <v>22800</v>
      </c>
      <c r="G17" s="19">
        <v>12900</v>
      </c>
      <c r="H17" s="19"/>
      <c r="I17" s="19">
        <f>INT([5]等级属性!B$81*D17/10000)</f>
        <v>17579</v>
      </c>
      <c r="J17" s="19">
        <f>INT([5]等级属性!C$81*E17/10000)</f>
        <v>0</v>
      </c>
      <c r="K17" s="19">
        <f>INT([5]等级属性!D$81*F17/10000)</f>
        <v>6504</v>
      </c>
      <c r="L17" s="19">
        <f>INT([5]等级属性!E$81*G17/10000)</f>
        <v>29486</v>
      </c>
      <c r="M17" s="19">
        <f t="array" ref="M17">INDEX(英雄基础信息配置表!AA$4:AA$41,MATCH($A17,英雄基础信息配置表!$A$4:$A$41,0))</f>
        <v>7200</v>
      </c>
      <c r="N17" s="19">
        <f t="array" ref="N17">INDEX(英雄基础信息配置表!AB$4:AB$41,MATCH($A17,英雄基础信息配置表!$A$4:$A$41,0))</f>
        <v>0</v>
      </c>
      <c r="O17" s="19">
        <f>ROUND((I17*1/M17*1000+J17*1*IF(E16&gt;0,1/N17,1)+K17+L17*0.25)/R17,2)</f>
        <v>4662.01</v>
      </c>
      <c r="P17" s="19">
        <f t="shared" si="1"/>
        <v>0.73</v>
      </c>
      <c r="Q17" s="19">
        <f t="array" ref="Q17">INDEX(英雄基础信息配置表!R$4:R$41,MATCH(A17,英雄基础信息配置表!A$4:A$41,0))</f>
        <v>3</v>
      </c>
      <c r="R17" s="19">
        <v>3.5</v>
      </c>
      <c r="S17" s="19">
        <f t="array" ref="S17">INDEX([6]战斗力计算!$D$17:$D$51,MATCH(A16,[6]战斗力计算!$C$17:$C$51,0))</f>
        <v>3</v>
      </c>
      <c r="T17" s="44" t="s">
        <v>906</v>
      </c>
    </row>
    <row r="18" spans="1:21">
      <c r="A18" s="10">
        <v>1002</v>
      </c>
      <c r="B18" s="11" t="s">
        <v>153</v>
      </c>
      <c r="C18" s="19">
        <f>INDEX(英雄基础信息配置表!L$4:L$41,MATCH(A18,英雄基础信息配置表!A$4:A$41,0))</f>
        <v>1</v>
      </c>
      <c r="D18" s="19">
        <v>15100</v>
      </c>
      <c r="E18" s="19">
        <v>7500</v>
      </c>
      <c r="F18" s="19">
        <v>28300</v>
      </c>
      <c r="G18" s="19">
        <v>12900</v>
      </c>
      <c r="H18" s="19"/>
      <c r="I18" s="19">
        <f>INT([5]等级属性!B$81*D18/10000)</f>
        <v>6216</v>
      </c>
      <c r="J18" s="19">
        <f>INT([5]等级属性!C$81*E18/10000)</f>
        <v>3087</v>
      </c>
      <c r="K18" s="19">
        <f>INT([5]等级属性!D$81*F18/10000)</f>
        <v>8073</v>
      </c>
      <c r="L18" s="19">
        <f>INT([5]等级属性!E$81*G18/10000)</f>
        <v>29486</v>
      </c>
      <c r="M18" s="19">
        <f t="array" ref="M18">INDEX(英雄基础信息配置表!AA$4:AA$41,MATCH($A18,英雄基础信息配置表!$A$4:$A$41,0))</f>
        <v>3180</v>
      </c>
      <c r="N18" s="19">
        <f t="array" ref="N18">INDEX(英雄基础信息配置表!AB$4:AB$41,MATCH($A18,英雄基础信息配置表!$A$4:$A$41,0))</f>
        <v>5000</v>
      </c>
      <c r="O18" s="19">
        <f t="shared" ref="O18:O37" si="3">ROUND((I18*1/M18*1000+J18*1*IF(E18&gt;0,1/N18,1)+K18+L18*0.25)/R18,2)</f>
        <v>5799.94</v>
      </c>
      <c r="P18" s="19">
        <f t="shared" si="1"/>
        <v>0.91</v>
      </c>
      <c r="Q18" s="19">
        <f t="array" ref="Q18">INDEX(英雄基础信息配置表!R$4:R$41,MATCH(A18,英雄基础信息配置表!A$4:A$41,0))</f>
        <v>4</v>
      </c>
      <c r="R18" s="19">
        <f t="shared" ref="R18:R22" si="4">S18</f>
        <v>3</v>
      </c>
      <c r="S18" s="19">
        <f t="array" ref="S18">INDEX([6]战斗力计算!$D$17:$D$51,MATCH(A18,[6]战斗力计算!$C$17:$C$51,0))</f>
        <v>3</v>
      </c>
      <c r="T18" t="s">
        <v>907</v>
      </c>
    </row>
    <row r="19" spans="1:21">
      <c r="A19" s="10">
        <v>2004</v>
      </c>
      <c r="B19" s="11" t="s">
        <v>266</v>
      </c>
      <c r="C19" s="19">
        <f>INDEX(英雄基础信息配置表!L$4:L$41,MATCH(A19,英雄基础信息配置表!A$4:A$41,0))</f>
        <v>2</v>
      </c>
      <c r="D19" s="19">
        <v>14200</v>
      </c>
      <c r="E19" s="19">
        <v>14200</v>
      </c>
      <c r="F19" s="19">
        <v>21200</v>
      </c>
      <c r="G19" s="19">
        <v>3700</v>
      </c>
      <c r="H19" s="19"/>
      <c r="I19" s="19">
        <f>INT([5]等级属性!B$81*D19/10000)</f>
        <v>5846</v>
      </c>
      <c r="J19" s="19">
        <f>INT([5]等级属性!C$81*E19/10000)</f>
        <v>5846</v>
      </c>
      <c r="K19" s="19">
        <f>INT([5]等级属性!D$81*F19/10000)</f>
        <v>6048</v>
      </c>
      <c r="L19" s="19">
        <f>INT([5]等级属性!E$81*G19/10000)</f>
        <v>8457</v>
      </c>
      <c r="M19" s="19">
        <f t="array" ref="M19">INDEX(英雄基础信息配置表!AA$4:AA$41,MATCH($A19,英雄基础信息配置表!$A$4:$A$41,0))</f>
        <v>5000</v>
      </c>
      <c r="N19" s="19">
        <f t="array" ref="N19">INDEX(英雄基础信息配置表!AB$4:AB$41,MATCH($A19,英雄基础信息配置表!$A$4:$A$41,0))</f>
        <v>5000</v>
      </c>
      <c r="O19" s="19">
        <f t="shared" si="3"/>
        <v>2333.15</v>
      </c>
      <c r="P19" s="19">
        <f t="shared" si="1"/>
        <v>0.37</v>
      </c>
      <c r="Q19" s="19">
        <f t="array" ref="Q19">INDEX(英雄基础信息配置表!R$4:R$41,MATCH(A19,英雄基础信息配置表!A$4:A$41,0))</f>
        <v>4</v>
      </c>
      <c r="R19" s="19">
        <f t="shared" si="4"/>
        <v>4</v>
      </c>
      <c r="S19" s="19">
        <f t="array" ref="S19">INDEX([6]战斗力计算!$D$17:$D$51,MATCH(A19,[6]战斗力计算!$C$17:$C$51,0))</f>
        <v>4</v>
      </c>
      <c r="T19" t="s">
        <v>908</v>
      </c>
    </row>
    <row r="20" spans="1:21">
      <c r="A20" s="10">
        <v>2008</v>
      </c>
      <c r="B20" s="11" t="s">
        <v>297</v>
      </c>
      <c r="C20" s="19">
        <f>INDEX(英雄基础信息配置表!L$4:L$41,MATCH(A20,英雄基础信息配置表!A$4:A$41,0))</f>
        <v>2</v>
      </c>
      <c r="D20" s="19">
        <v>6000</v>
      </c>
      <c r="E20" s="19">
        <v>4500</v>
      </c>
      <c r="F20" s="19">
        <v>27200</v>
      </c>
      <c r="G20" s="19">
        <v>14100</v>
      </c>
      <c r="H20" s="19"/>
      <c r="I20" s="19">
        <f>INT([5]等级属性!B$81*D20/10000)</f>
        <v>2470</v>
      </c>
      <c r="J20" s="19">
        <f>INT([5]等级属性!C$81*E20/10000)</f>
        <v>1852</v>
      </c>
      <c r="K20" s="19">
        <f>INT([5]等级属性!D$81*F20/10000)</f>
        <v>7760</v>
      </c>
      <c r="L20" s="19">
        <f>INT([5]等级属性!E$81*G20/10000)</f>
        <v>32229</v>
      </c>
      <c r="M20" s="19">
        <f t="array" ref="M20">INDEX(英雄基础信息配置表!AA$4:AA$41,MATCH($A20,英雄基础信息配置表!$A$4:$A$41,0))</f>
        <v>1200</v>
      </c>
      <c r="N20" s="19">
        <f t="array" ref="N20">INDEX(英雄基础信息配置表!AB$4:AB$41,MATCH($A20,英雄基础信息配置表!$A$4:$A$41,0))</f>
        <v>6000</v>
      </c>
      <c r="O20" s="19">
        <f t="shared" si="3"/>
        <v>5958.63</v>
      </c>
      <c r="P20" s="19">
        <f t="shared" si="1"/>
        <v>0.94</v>
      </c>
      <c r="Q20" s="19">
        <f t="array" ref="Q20">INDEX(英雄基础信息配置表!R$4:R$41,MATCH(A20,英雄基础信息配置表!A$4:A$41,0))</f>
        <v>4</v>
      </c>
      <c r="R20" s="19">
        <f t="shared" si="4"/>
        <v>3</v>
      </c>
      <c r="S20" s="19">
        <f t="array" ref="S20">INDEX([6]战斗力计算!$D$17:$D$51,MATCH(A20,[6]战斗力计算!$C$17:$C$51,0))</f>
        <v>3</v>
      </c>
      <c r="T20" s="46" t="s">
        <v>909</v>
      </c>
    </row>
    <row r="21" spans="1:21">
      <c r="A21" s="10">
        <v>1010</v>
      </c>
      <c r="B21" s="11" t="s">
        <v>221</v>
      </c>
      <c r="C21" s="19">
        <f>INDEX(英雄基础信息配置表!L$4:L$41,MATCH(A21,英雄基础信息配置表!A$4:A$41,0))</f>
        <v>1</v>
      </c>
      <c r="D21" s="19">
        <v>48700</v>
      </c>
      <c r="E21" s="19">
        <v>0</v>
      </c>
      <c r="F21" s="19">
        <v>27000</v>
      </c>
      <c r="G21" s="19">
        <v>20100</v>
      </c>
      <c r="H21" s="19"/>
      <c r="I21" s="19">
        <f>INT([5]等级属性!B$81*D21/10000)</f>
        <v>20049</v>
      </c>
      <c r="J21" s="19">
        <f>INT([5]等级属性!C$81*E21/10000)</f>
        <v>0</v>
      </c>
      <c r="K21" s="19">
        <f>INT([5]等级属性!D$81*F21/10000)</f>
        <v>7703</v>
      </c>
      <c r="L21" s="19">
        <f>INT([5]等级属性!E$81*G21/10000)</f>
        <v>45944</v>
      </c>
      <c r="M21" s="19">
        <f t="array" ref="M21">INDEX(英雄基础信息配置表!AA$4:AA$41,MATCH($A21,英雄基础信息配置表!$A$4:$A$41,0))</f>
        <v>3000</v>
      </c>
      <c r="N21" s="19">
        <f t="array" ref="N21">INDEX(英雄基础信息配置表!AB$4:AB$41,MATCH($A21,英雄基础信息配置表!$A$4:$A$41,0))</f>
        <v>0</v>
      </c>
      <c r="O21" s="19">
        <f t="shared" si="3"/>
        <v>5749.33</v>
      </c>
      <c r="P21" s="19">
        <f t="shared" si="1"/>
        <v>0.91</v>
      </c>
      <c r="Q21" s="19">
        <f t="array" ref="Q21">INDEX(英雄基础信息配置表!R$4:R$41,MATCH(A21,英雄基础信息配置表!A$4:A$41,0))</f>
        <v>4</v>
      </c>
      <c r="R21" s="19">
        <f t="shared" si="4"/>
        <v>4.5</v>
      </c>
      <c r="S21" s="19">
        <f t="array" ref="S21">INDEX([6]战斗力计算!$D$17:$D$51,MATCH(A21,[6]战斗力计算!$C$17:$C$51,0))</f>
        <v>4.5</v>
      </c>
      <c r="T21" s="46" t="s">
        <v>910</v>
      </c>
    </row>
    <row r="22" spans="1:21">
      <c r="A22" s="10">
        <v>1011</v>
      </c>
      <c r="B22" s="11" t="s">
        <v>229</v>
      </c>
      <c r="C22" s="19">
        <f>INDEX(英雄基础信息配置表!L$4:L$41,MATCH(A22,英雄基础信息配置表!A$4:A$41,0))</f>
        <v>1</v>
      </c>
      <c r="D22" s="19">
        <v>17300</v>
      </c>
      <c r="E22" s="19">
        <v>19030</v>
      </c>
      <c r="F22" s="19">
        <v>36200</v>
      </c>
      <c r="G22" s="19">
        <v>30300</v>
      </c>
      <c r="H22" s="19"/>
      <c r="I22" s="19">
        <f>INT([5]等级属性!B$81*D22/10000)</f>
        <v>7122</v>
      </c>
      <c r="J22" s="19">
        <f>INT([5]等级属性!C$81*E22/10000)</f>
        <v>7834</v>
      </c>
      <c r="K22" s="19">
        <f>INT([5]等级属性!D$81*F22/10000)</f>
        <v>10327</v>
      </c>
      <c r="L22" s="19">
        <f>INT([5]等级属性!E$81*G22/10000)</f>
        <v>69259</v>
      </c>
      <c r="M22" s="19">
        <f t="array" ref="M22">INDEX(英雄基础信息配置表!AA$4:AA$41,MATCH($A22,英雄基础信息配置表!$A$4:$A$41,0))</f>
        <v>2000</v>
      </c>
      <c r="N22" s="19">
        <f t="array" ref="N22">INDEX(英雄基础信息配置表!AB$4:AB$41,MATCH($A22,英雄基础信息配置表!$A$4:$A$41,0))</f>
        <v>5000</v>
      </c>
      <c r="O22" s="19">
        <f t="shared" si="3"/>
        <v>6240.86</v>
      </c>
      <c r="P22" s="19">
        <f t="shared" si="1"/>
        <v>0.98</v>
      </c>
      <c r="Q22" s="19">
        <f t="array" ref="Q22">INDEX(英雄基础信息配置表!R$4:R$41,MATCH(A22,英雄基础信息配置表!A$4:A$41,0))</f>
        <v>5</v>
      </c>
      <c r="R22" s="19">
        <f t="shared" si="4"/>
        <v>5</v>
      </c>
      <c r="S22" s="19">
        <f t="array" ref="S22">INDEX([6]战斗力计算!$D$17:$D$51,MATCH(A22,[6]战斗力计算!$C$17:$C$51,0))</f>
        <v>5</v>
      </c>
      <c r="T22" t="s">
        <v>911</v>
      </c>
    </row>
    <row r="23" spans="1:21">
      <c r="A23" s="33">
        <v>3003</v>
      </c>
      <c r="B23" s="34" t="s">
        <v>348</v>
      </c>
      <c r="C23" s="19">
        <f>INDEX(英雄基础信息配置表!L$4:L$41,MATCH(A26,英雄基础信息配置表!A$4:A$41,0))</f>
        <v>3</v>
      </c>
      <c r="D23" s="19">
        <v>5600</v>
      </c>
      <c r="E23" s="19">
        <v>7200</v>
      </c>
      <c r="F23" s="19">
        <v>6800</v>
      </c>
      <c r="G23" s="19">
        <v>5300</v>
      </c>
      <c r="H23" s="19"/>
      <c r="I23" s="19">
        <f>INT([5]等级属性!B$81*D23/10000)</f>
        <v>2305</v>
      </c>
      <c r="J23" s="19">
        <f>INT([5]等级属性!C$81*E23/10000)</f>
        <v>2964</v>
      </c>
      <c r="K23" s="19">
        <f>INT([5]等级属性!D$81*F23/10000)</f>
        <v>1940</v>
      </c>
      <c r="L23" s="19">
        <f>INT([5]等级属性!E$81*G23/10000)</f>
        <v>12114</v>
      </c>
      <c r="M23" s="19">
        <f t="array" ref="M23">INDEX(英雄基础信息配置表!AA$4:AA$41,MATCH($A23,英雄基础信息配置表!$A$4:$A$41,0))</f>
        <v>900</v>
      </c>
      <c r="N23" s="19">
        <f t="array" ref="N23">INDEX(英雄基础信息配置表!AB$4:AB$41,MATCH($A23,英雄基础信息配置表!$A$4:$A$41,0))</f>
        <v>6000</v>
      </c>
      <c r="O23" s="19">
        <f t="shared" si="3"/>
        <v>4183.3900000000003</v>
      </c>
      <c r="P23" s="19">
        <f t="shared" si="1"/>
        <v>0.66</v>
      </c>
      <c r="Q23" s="19">
        <f t="array" ref="Q23">INDEX(英雄基础信息配置表!R$4:R$41,MATCH(A23,英雄基础信息配置表!A$4:A$41,0))</f>
        <v>2</v>
      </c>
      <c r="R23" s="19">
        <v>1.8</v>
      </c>
      <c r="S23" s="19">
        <f t="array" ref="S23">INDEX([6]战斗力计算!$D$17:$D$51,MATCH(A23,[6]战斗力计算!$C$17:$C$51,0))</f>
        <v>1.8</v>
      </c>
      <c r="T23" s="43" t="s">
        <v>912</v>
      </c>
    </row>
    <row r="24" spans="1:21">
      <c r="A24" s="35">
        <v>3005</v>
      </c>
      <c r="B24" s="36" t="s">
        <v>367</v>
      </c>
      <c r="C24" s="19">
        <f>INDEX(英雄基础信息配置表!L$4:L$41,MATCH(A25,英雄基础信息配置表!A$4:A$41,0))</f>
        <v>3</v>
      </c>
      <c r="D24" s="19">
        <v>12500</v>
      </c>
      <c r="E24" s="19">
        <v>0</v>
      </c>
      <c r="F24" s="19">
        <v>5900</v>
      </c>
      <c r="G24" s="19">
        <v>8900</v>
      </c>
      <c r="H24" s="19"/>
      <c r="I24" s="19">
        <f>INT([5]等级属性!B$81*D24/10000)</f>
        <v>5146</v>
      </c>
      <c r="J24" s="19">
        <f>INT([5]等级属性!C$81*E24/10000)</f>
        <v>0</v>
      </c>
      <c r="K24" s="19">
        <f>INT([5]等级属性!D$81*F24/10000)</f>
        <v>1683</v>
      </c>
      <c r="L24" s="19">
        <f>INT([5]等级属性!E$81*G24/10000)</f>
        <v>20343</v>
      </c>
      <c r="M24" s="19">
        <f t="array" ref="M24">INDEX(英雄基础信息配置表!AA$4:AA$41,MATCH($A24,英雄基础信息配置表!$A$4:$A$41,0))</f>
        <v>900</v>
      </c>
      <c r="N24" s="19">
        <f t="array" ref="N24">INDEX(英雄基础信息配置表!AB$4:AB$41,MATCH($A24,英雄基础信息配置表!$A$4:$A$41,0))</f>
        <v>0</v>
      </c>
      <c r="O24" s="19">
        <f t="shared" si="3"/>
        <v>5313.42</v>
      </c>
      <c r="P24" s="19">
        <f t="shared" si="1"/>
        <v>0.84</v>
      </c>
      <c r="Q24" s="19">
        <f t="array" ref="Q24">INDEX(英雄基础信息配置表!R$4:R$41,MATCH(A24,英雄基础信息配置表!A$4:A$41,0))</f>
        <v>2</v>
      </c>
      <c r="R24" s="19">
        <f>R23+0.55</f>
        <v>2.35</v>
      </c>
      <c r="S24" s="19">
        <f t="array" ref="S24">INDEX([6]战斗力计算!$D$17:$D$51,MATCH(A24,[6]战斗力计算!$C$17:$C$51,0))</f>
        <v>2.35</v>
      </c>
      <c r="T24" t="s">
        <v>913</v>
      </c>
    </row>
    <row r="25" spans="1:21" ht="14.1" customHeight="1">
      <c r="A25" s="33">
        <v>3002</v>
      </c>
      <c r="B25" s="34" t="s">
        <v>338</v>
      </c>
      <c r="C25" s="19">
        <f>INDEX(英雄基础信息配置表!L$4:L$41,MATCH(A23,英雄基础信息配置表!A$4:A$41,0))</f>
        <v>3</v>
      </c>
      <c r="D25" s="19">
        <v>12600</v>
      </c>
      <c r="E25" s="19">
        <v>0</v>
      </c>
      <c r="F25" s="19">
        <v>30400</v>
      </c>
      <c r="G25" s="19">
        <v>25200</v>
      </c>
      <c r="H25" s="19"/>
      <c r="I25" s="19">
        <f>INT([5]等级属性!B$81*D25/10000)</f>
        <v>5187</v>
      </c>
      <c r="J25" s="19">
        <f>INT([5]等级属性!C$81*E25/10000)</f>
        <v>0</v>
      </c>
      <c r="K25" s="19">
        <f>INT([5]等级属性!D$81*F25/10000)</f>
        <v>8673</v>
      </c>
      <c r="L25" s="19">
        <f>INT([5]等级属性!E$81*G25/10000)</f>
        <v>57602</v>
      </c>
      <c r="M25" s="19">
        <f t="array" ref="M25">INDEX(英雄基础信息配置表!AA$4:AA$41,MATCH($A25,英雄基础信息配置表!$A$4:$A$41,0))</f>
        <v>3000</v>
      </c>
      <c r="N25" s="19">
        <f t="array" ref="N25">INDEX(英雄基础信息配置表!AB$4:AB$41,MATCH($A25,英雄基础信息配置表!$A$4:$A$41,0))</f>
        <v>0</v>
      </c>
      <c r="O25" s="19">
        <f t="shared" si="3"/>
        <v>6200.63</v>
      </c>
      <c r="P25" s="19">
        <f t="shared" si="1"/>
        <v>0.98</v>
      </c>
      <c r="Q25" s="19">
        <f t="array" ref="Q25">INDEX(英雄基础信息配置表!R$4:R$41,MATCH(A25,英雄基础信息配置表!A$4:A$41,0))</f>
        <v>4</v>
      </c>
      <c r="R25" s="19">
        <f>R24+0.55*3</f>
        <v>4</v>
      </c>
      <c r="S25" s="19">
        <f t="array" ref="S25">INDEX([6]战斗力计算!$D$17:$D$51,MATCH(A25,[6]战斗力计算!$C$17:$C$51,0))</f>
        <v>4</v>
      </c>
      <c r="T25" s="44" t="s">
        <v>914</v>
      </c>
      <c r="U25" s="118" t="s">
        <v>178</v>
      </c>
    </row>
    <row r="26" spans="1:21">
      <c r="A26" s="34">
        <v>3001</v>
      </c>
      <c r="B26" s="34" t="s">
        <v>502</v>
      </c>
      <c r="C26" s="19">
        <f>INDEX(英雄基础信息配置表!L$4:L$41,MATCH(A27,英雄基础信息配置表!A$4:A$41,0))</f>
        <v>3</v>
      </c>
      <c r="D26" s="19">
        <v>5900</v>
      </c>
      <c r="E26" s="19">
        <v>0</v>
      </c>
      <c r="F26" s="19">
        <v>11900</v>
      </c>
      <c r="G26" s="19">
        <v>3200</v>
      </c>
      <c r="H26" s="19"/>
      <c r="I26" s="19">
        <f>INT([5]等级属性!B$81*D26/10000)</f>
        <v>2429</v>
      </c>
      <c r="J26" s="19">
        <f>INT([5]等级属性!C$81*E26/10000)</f>
        <v>0</v>
      </c>
      <c r="K26" s="19">
        <f>INT([5]等级属性!D$81*F26/10000)</f>
        <v>3395</v>
      </c>
      <c r="L26" s="19">
        <f>INT([5]等级属性!E$81*G26/10000)</f>
        <v>7314</v>
      </c>
      <c r="M26" s="19">
        <f t="array" ref="M26">INDEX(英雄基础信息配置表!AA$4:AA$41,MATCH($A26,英雄基础信息配置表!$A$4:$A$41,0))</f>
        <v>4800</v>
      </c>
      <c r="N26" s="19">
        <f t="array" ref="N26">INDEX(英雄基础信息配置表!AB$4:AB$41,MATCH($A26,英雄基础信息配置表!$A$4:$A$41,0))</f>
        <v>0</v>
      </c>
      <c r="O26" s="19">
        <f t="shared" si="3"/>
        <v>2291.8200000000002</v>
      </c>
      <c r="P26" s="19">
        <f t="shared" si="1"/>
        <v>0.36</v>
      </c>
      <c r="Q26" s="19">
        <f t="array" ref="Q26">INDEX(英雄基础信息配置表!R$4:R$41,MATCH(A26,英雄基础信息配置表!A$4:A$41,0))</f>
        <v>2</v>
      </c>
      <c r="R26" s="19">
        <f>S26</f>
        <v>2.5</v>
      </c>
      <c r="S26" s="19">
        <f t="array" ref="S26">INDEX([6]战斗力计算!$D$17:$D$51,MATCH(A26,[6]战斗力计算!$C$17:$C$51,0))</f>
        <v>2.5</v>
      </c>
      <c r="T26" s="44" t="s">
        <v>906</v>
      </c>
    </row>
    <row r="27" spans="1:21" ht="15.95" customHeight="1">
      <c r="A27" s="15">
        <v>3004</v>
      </c>
      <c r="B27" s="15" t="s">
        <v>357</v>
      </c>
      <c r="C27" s="19">
        <f>INDEX(英雄基础信息配置表!L$4:L$41,MATCH(A24,英雄基础信息配置表!A$4:A$41,0))</f>
        <v>3</v>
      </c>
      <c r="D27" s="19">
        <v>10800</v>
      </c>
      <c r="E27" s="19">
        <v>15500</v>
      </c>
      <c r="F27" s="19">
        <v>6100</v>
      </c>
      <c r="G27" s="19">
        <v>7900</v>
      </c>
      <c r="H27" s="19"/>
      <c r="I27" s="19">
        <f>INT([5]等级属性!B$81*D27/10000)</f>
        <v>4446</v>
      </c>
      <c r="J27" s="19">
        <f>INT([5]等级属性!C$81*E27/10000)</f>
        <v>6381</v>
      </c>
      <c r="K27" s="19">
        <f>INT([5]等级属性!D$81*F27/10000)</f>
        <v>1740</v>
      </c>
      <c r="L27" s="19">
        <f>INT([5]等级属性!E$81*G27/10000)</f>
        <v>18057</v>
      </c>
      <c r="M27" s="19">
        <f t="array" ref="M27">INDEX(英雄基础信息配置表!AA$4:AA$41,MATCH($A27,英雄基础信息配置表!$A$4:$A$41,0))</f>
        <v>600</v>
      </c>
      <c r="N27" s="19">
        <f t="array" ref="N27">INDEX(英雄基础信息配置表!AB$4:AB$41,MATCH($A27,英雄基础信息配置表!$A$4:$A$41,0))</f>
        <v>2500</v>
      </c>
      <c r="O27" s="19">
        <f t="shared" si="3"/>
        <v>5466.72</v>
      </c>
      <c r="P27" s="19">
        <f t="shared" si="1"/>
        <v>0.86</v>
      </c>
      <c r="Q27" s="19">
        <f t="array" ref="Q27">INDEX(英雄基础信息配置表!R$4:R$41,MATCH(A27,英雄基础信息配置表!A$4:A$41,0))</f>
        <v>2</v>
      </c>
      <c r="R27" s="19">
        <v>2.5</v>
      </c>
      <c r="S27" s="19">
        <f t="array" ref="S27">INDEX([6]战斗力计算!$D$17:$D$51,MATCH(A27,[6]战斗力计算!$C$17:$C$51,0))</f>
        <v>2.5</v>
      </c>
      <c r="T27" t="s">
        <v>915</v>
      </c>
      <c r="U27" s="118" t="s">
        <v>178</v>
      </c>
    </row>
    <row r="28" spans="1:21">
      <c r="A28" s="36">
        <v>3006</v>
      </c>
      <c r="B28" s="36" t="s">
        <v>375</v>
      </c>
      <c r="C28" s="19">
        <f>INDEX(英雄基础信息配置表!L$4:L$41,MATCH(A28,英雄基础信息配置表!A$4:A$41,0))</f>
        <v>3</v>
      </c>
      <c r="D28" s="19">
        <v>7000</v>
      </c>
      <c r="E28" s="19">
        <v>0</v>
      </c>
      <c r="F28" s="19">
        <v>12300</v>
      </c>
      <c r="G28" s="19">
        <v>8100</v>
      </c>
      <c r="H28" s="19"/>
      <c r="I28" s="19">
        <f>INT([5]等级属性!B$81*D28/10000)</f>
        <v>2881</v>
      </c>
      <c r="J28" s="19">
        <f>INT([5]等级属性!C$81*E28/10000)</f>
        <v>0</v>
      </c>
      <c r="K28" s="19">
        <f>INT([5]等级属性!D$81*F28/10000)</f>
        <v>3509</v>
      </c>
      <c r="L28" s="19">
        <f>INT([5]等级属性!E$81*G28/10000)</f>
        <v>18514</v>
      </c>
      <c r="M28" s="19">
        <f t="array" ref="M28">INDEX(英雄基础信息配置表!AA$4:AA$41,MATCH($A28,英雄基础信息配置表!$A$4:$A$41,0))</f>
        <v>2400</v>
      </c>
      <c r="N28" s="19">
        <f t="array" ref="N28">INDEX(英雄基础信息配置表!AB$4:AB$41,MATCH($A28,英雄基础信息配置表!$A$4:$A$41,0))</f>
        <v>0</v>
      </c>
      <c r="O28" s="19">
        <f t="shared" si="3"/>
        <v>3112.64</v>
      </c>
      <c r="P28" s="19">
        <f t="shared" si="1"/>
        <v>0.49</v>
      </c>
      <c r="Q28" s="19">
        <f t="array" ref="Q28">INDEX(英雄基础信息配置表!R$4:R$41,MATCH(A28,英雄基础信息配置表!A$4:A$41,0))</f>
        <v>2</v>
      </c>
      <c r="R28" s="19">
        <v>3</v>
      </c>
      <c r="S28" s="19">
        <f t="array" ref="S28">INDEX([6]战斗力计算!$D$17:$D$51,MATCH(A28,[6]战斗力计算!$C$17:$C$51,0))</f>
        <v>3</v>
      </c>
      <c r="T28" t="s">
        <v>916</v>
      </c>
    </row>
    <row r="29" spans="1:21">
      <c r="A29" s="34">
        <v>3007</v>
      </c>
      <c r="B29" s="37" t="s">
        <v>382</v>
      </c>
      <c r="C29" s="19">
        <f>INDEX(英雄基础信息配置表!L$4:L$41,MATCH(A29,英雄基础信息配置表!A$4:A$41,0))</f>
        <v>3</v>
      </c>
      <c r="D29" s="19">
        <v>22600</v>
      </c>
      <c r="E29" s="19">
        <v>18600</v>
      </c>
      <c r="F29" s="19">
        <v>35900</v>
      </c>
      <c r="G29" s="19">
        <v>12300</v>
      </c>
      <c r="H29" s="19"/>
      <c r="I29" s="19">
        <f>INT([5]等级属性!B$81*D29/10000)</f>
        <v>9304</v>
      </c>
      <c r="J29" s="19">
        <f>INT([5]等级属性!C$81*E29/10000)</f>
        <v>7657</v>
      </c>
      <c r="K29" s="19">
        <f>INT([5]等级属性!D$81*F29/10000)</f>
        <v>10242</v>
      </c>
      <c r="L29" s="19">
        <f>INT([5]等级属性!E$81*G29/10000)</f>
        <v>28115</v>
      </c>
      <c r="M29" s="19">
        <f t="array" ref="M29">INDEX(英雄基础信息配置表!AA$4:AA$41,MATCH($A29,英雄基础信息配置表!$A$4:$A$41,0))</f>
        <v>1800</v>
      </c>
      <c r="N29" s="19">
        <f t="array" ref="N29">INDEX(英雄基础信息配置表!AB$4:AB$41,MATCH($A29,英雄基础信息配置表!$A$4:$A$41,0))</f>
        <v>5000</v>
      </c>
      <c r="O29" s="19">
        <f t="shared" si="3"/>
        <v>4986.93</v>
      </c>
      <c r="P29" s="19">
        <f t="shared" si="1"/>
        <v>0.79</v>
      </c>
      <c r="Q29" s="19">
        <f t="array" ref="Q29">INDEX(英雄基础信息配置表!R$4:R$41,MATCH(A29,英雄基础信息配置表!A$4:A$41,0))</f>
        <v>5</v>
      </c>
      <c r="R29" s="19">
        <f>4.5</f>
        <v>4.5</v>
      </c>
      <c r="S29" s="19">
        <f t="array" ref="S29">INDEX([6]战斗力计算!$D$17:$D$51,MATCH(A29,[6]战斗力计算!$C$17:$C$51,0))</f>
        <v>4.5</v>
      </c>
      <c r="T29" s="44" t="s">
        <v>917</v>
      </c>
    </row>
    <row r="30" spans="1:21" ht="14.25">
      <c r="A30" s="38">
        <v>4001</v>
      </c>
      <c r="B30" s="39" t="s">
        <v>394</v>
      </c>
      <c r="C30" s="19">
        <f>INDEX(英雄基础信息配置表!L$4:L$41,MATCH(A30,英雄基础信息配置表!A$4:A$41,0))</f>
        <v>4</v>
      </c>
      <c r="D30" s="19">
        <v>2200</v>
      </c>
      <c r="E30" s="19">
        <v>4500</v>
      </c>
      <c r="F30" s="19">
        <v>4500</v>
      </c>
      <c r="G30" s="19">
        <v>3200</v>
      </c>
      <c r="H30" s="19"/>
      <c r="I30" s="19">
        <f>INT([5]等级属性!B$81*D30/10000)</f>
        <v>905</v>
      </c>
      <c r="J30" s="19">
        <f>INT([5]等级属性!C$81*E30/10000)</f>
        <v>1852</v>
      </c>
      <c r="K30" s="19">
        <f>INT([5]等级属性!D$81*F30/10000)</f>
        <v>1283</v>
      </c>
      <c r="L30" s="19">
        <f>INT([5]等级属性!E$81*G30/10000)</f>
        <v>7314</v>
      </c>
      <c r="M30" s="19">
        <f t="array" ref="M30">INDEX(英雄基础信息配置表!AA$4:AA$41,MATCH($A30,英雄基础信息配置表!$A$4:$A$41,0))</f>
        <v>1200</v>
      </c>
      <c r="N30" s="19">
        <f t="array" ref="N30">INDEX(英雄基础信息配置表!AB$4:AB$41,MATCH($A30,英雄基础信息配置表!$A$4:$A$41,0))</f>
        <v>7200</v>
      </c>
      <c r="O30" s="19">
        <f t="shared" si="3"/>
        <v>3865.92</v>
      </c>
      <c r="P30" s="19">
        <f t="shared" si="1"/>
        <v>0.61</v>
      </c>
      <c r="Q30" s="19">
        <f t="array" ref="Q30">INDEX(英雄基础信息配置表!R$4:R$41,MATCH(A30,英雄基础信息配置表!A$4:A$41,0))</f>
        <v>3</v>
      </c>
      <c r="R30" s="19">
        <v>1</v>
      </c>
      <c r="S30" s="19">
        <f t="array" ref="S30">INDEX([6]战斗力计算!$D$17:$D$51,MATCH(A30,[6]战斗力计算!$C$17:$C$51,0))</f>
        <v>1</v>
      </c>
      <c r="T30" s="43" t="s">
        <v>918</v>
      </c>
    </row>
    <row r="31" spans="1:21" ht="14.25">
      <c r="A31" s="38">
        <v>4007</v>
      </c>
      <c r="B31" s="40" t="s">
        <v>450</v>
      </c>
      <c r="C31" s="19">
        <f>INDEX(英雄基础信息配置表!L$4:L$41,MATCH(A34,英雄基础信息配置表!A$4:A$41,0))</f>
        <v>4</v>
      </c>
      <c r="D31" s="19">
        <v>2200</v>
      </c>
      <c r="E31" s="19">
        <v>0</v>
      </c>
      <c r="F31" s="19">
        <v>4500</v>
      </c>
      <c r="G31" s="19">
        <v>3200</v>
      </c>
      <c r="H31" s="19"/>
      <c r="I31" s="19">
        <f>INT([5]等级属性!B$81*D31/10000)</f>
        <v>905</v>
      </c>
      <c r="J31" s="19">
        <f>INT([5]等级属性!C$81*E31/10000)</f>
        <v>0</v>
      </c>
      <c r="K31" s="19">
        <f>INT([5]等级属性!D$81*F31/10000)</f>
        <v>1283</v>
      </c>
      <c r="L31" s="19">
        <f>INT([5]等级属性!E$81*G31/10000)</f>
        <v>7314</v>
      </c>
      <c r="M31" s="19">
        <f t="array" ref="M31">INDEX(英雄基础信息配置表!AA$4:AA$41,MATCH($A31,英雄基础信息配置表!$A$4:$A$41,0))</f>
        <v>1200</v>
      </c>
      <c r="N31" s="19">
        <f t="array" ref="N31">INDEX(英雄基础信息配置表!AB$4:AB$41,MATCH($A31,英雄基础信息配置表!$A$4:$A$41,0))</f>
        <v>0</v>
      </c>
      <c r="O31" s="19">
        <f t="shared" si="3"/>
        <v>3865.67</v>
      </c>
      <c r="P31" s="19">
        <f t="shared" si="1"/>
        <v>0.61</v>
      </c>
      <c r="Q31" s="19">
        <f t="array" ref="Q31">INDEX(英雄基础信息配置表!R$4:R$41,MATCH(A31,英雄基础信息配置表!A$4:A$41,0))</f>
        <v>2</v>
      </c>
      <c r="R31" s="19">
        <v>1</v>
      </c>
      <c r="S31" s="19">
        <f t="array" ref="S31">INDEX([6]战斗力计算!$D$17:$D$51,MATCH(A31,[6]战斗力计算!$C$17:$C$51,0))</f>
        <v>1</v>
      </c>
      <c r="T31" s="44" t="s">
        <v>919</v>
      </c>
    </row>
    <row r="32" spans="1:21" ht="14.25">
      <c r="A32" s="38">
        <v>4006</v>
      </c>
      <c r="B32" s="40" t="s">
        <v>440</v>
      </c>
      <c r="C32" s="19">
        <f>INDEX(英雄基础信息配置表!L$4:L$41,MATCH(A35,英雄基础信息配置表!A$4:A$41,0))</f>
        <v>4</v>
      </c>
      <c r="D32" s="19">
        <v>5200</v>
      </c>
      <c r="E32" s="19">
        <v>1000</v>
      </c>
      <c r="F32" s="19">
        <v>3500</v>
      </c>
      <c r="G32" s="19">
        <v>5200</v>
      </c>
      <c r="H32" s="19"/>
      <c r="I32" s="19">
        <f>INT([5]等级属性!B$81*D32/10000)</f>
        <v>2140</v>
      </c>
      <c r="J32" s="19">
        <f>INT([5]等级属性!C$81*E32/10000)</f>
        <v>411</v>
      </c>
      <c r="K32" s="19">
        <f>INT([5]等级属性!D$81*F32/10000)</f>
        <v>998</v>
      </c>
      <c r="L32" s="19">
        <f>INT([5]等级属性!E$81*G32/10000)</f>
        <v>11886</v>
      </c>
      <c r="M32" s="19">
        <f t="array" ref="M32">INDEX(英雄基础信息配置表!AA$4:AA$41,MATCH($A32,英雄基础信息配置表!$A$4:$A$41,0))</f>
        <v>1200</v>
      </c>
      <c r="N32" s="19">
        <f t="array" ref="N32">INDEX(英雄基础信息配置表!AB$4:AB$41,MATCH($A32,英雄基础信息配置表!$A$4:$A$41,0))</f>
        <v>5200</v>
      </c>
      <c r="O32" s="19">
        <f t="shared" si="3"/>
        <v>3196.06</v>
      </c>
      <c r="P32" s="19">
        <f t="shared" si="1"/>
        <v>0.5</v>
      </c>
      <c r="Q32" s="19">
        <f t="array" ref="Q32">INDEX(英雄基础信息配置表!R$4:R$41,MATCH(A32,英雄基础信息配置表!A$4:A$41,0))</f>
        <v>2</v>
      </c>
      <c r="R32" s="19">
        <v>1.8</v>
      </c>
      <c r="S32" s="19">
        <f t="array" ref="S32">INDEX([6]战斗力计算!$D$17:$D$51,MATCH(A32,[6]战斗力计算!$C$17:$C$51,0))</f>
        <v>1.8</v>
      </c>
      <c r="T32" t="s">
        <v>920</v>
      </c>
    </row>
    <row r="33" spans="1:21" ht="14.25">
      <c r="A33" s="38">
        <v>4005</v>
      </c>
      <c r="B33" s="39" t="s">
        <v>430</v>
      </c>
      <c r="C33" s="19">
        <f>INDEX(英雄基础信息配置表!L$4:L$41,MATCH(A36,英雄基础信息配置表!A$4:A$41,0))</f>
        <v>4</v>
      </c>
      <c r="D33" s="19">
        <v>6600</v>
      </c>
      <c r="E33" s="19">
        <v>0</v>
      </c>
      <c r="F33" s="19">
        <v>11600</v>
      </c>
      <c r="G33" s="19">
        <v>7100</v>
      </c>
      <c r="H33" s="19"/>
      <c r="I33" s="19">
        <f>INT([5]等级属性!B$81*D33/10000)</f>
        <v>2717</v>
      </c>
      <c r="J33" s="19">
        <f>INT([5]等级属性!C$81*E33/10000)</f>
        <v>0</v>
      </c>
      <c r="K33" s="19">
        <f>INT([5]等级属性!D$81*F33/10000)</f>
        <v>3309</v>
      </c>
      <c r="L33" s="19">
        <f>INT([5]等级属性!E$81*G33/10000)</f>
        <v>16229</v>
      </c>
      <c r="M33" s="19">
        <f t="array" ref="M33">INDEX(英雄基础信息配置表!AA$4:AA$41,MATCH($A33,英雄基础信息配置表!$A$4:$A$41,0))</f>
        <v>7200</v>
      </c>
      <c r="N33" s="19">
        <f t="array" ref="N33">INDEX(英雄基础信息配置表!AB$4:AB$41,MATCH($A33,英雄基础信息配置表!$A$4:$A$41,0))</f>
        <v>0</v>
      </c>
      <c r="O33" s="19">
        <f t="shared" si="3"/>
        <v>3519.82</v>
      </c>
      <c r="P33" s="19">
        <f t="shared" si="1"/>
        <v>0.55000000000000004</v>
      </c>
      <c r="Q33" s="19">
        <f t="array" ref="Q33">INDEX(英雄基础信息配置表!R$4:R$41,MATCH(A33,英雄基础信息配置表!A$4:A$41,0))</f>
        <v>2</v>
      </c>
      <c r="R33" s="19">
        <v>2.2000000000000002</v>
      </c>
      <c r="S33" s="19">
        <f t="array" ref="S33">INDEX([6]战斗力计算!$D$17:$D$51,MATCH(A33,[6]战斗力计算!$C$17:$C$51,0))</f>
        <v>2.2000000000000002</v>
      </c>
      <c r="T33" t="s">
        <v>921</v>
      </c>
    </row>
    <row r="34" spans="1:21" ht="14.25">
      <c r="A34" s="41">
        <v>4002</v>
      </c>
      <c r="B34" s="42" t="s">
        <v>404</v>
      </c>
      <c r="C34" s="19">
        <f>INDEX(英雄基础信息配置表!L$4:L$41,MATCH(A33,英雄基础信息配置表!A$4:A$41,0))</f>
        <v>4</v>
      </c>
      <c r="D34" s="19">
        <v>6750</v>
      </c>
      <c r="E34" s="19">
        <v>93900</v>
      </c>
      <c r="F34" s="19">
        <v>6700</v>
      </c>
      <c r="G34" s="19">
        <v>8300</v>
      </c>
      <c r="H34" s="19"/>
      <c r="I34" s="19">
        <f>INT([5]等级属性!B$81*D34/10000)</f>
        <v>2778</v>
      </c>
      <c r="J34" s="19">
        <f>INT([5]等级属性!C$81*E34/10000)</f>
        <v>38658</v>
      </c>
      <c r="K34" s="19">
        <f>INT([5]等级属性!D$81*F34/10000)</f>
        <v>1911</v>
      </c>
      <c r="L34" s="19">
        <f>INT([5]等级属性!E$81*G34/10000)</f>
        <v>18972</v>
      </c>
      <c r="M34" s="19">
        <f t="array" ref="M34">INDEX(英雄基础信息配置表!AA$4:AA$41,MATCH($A34,英雄基础信息配置表!$A$4:$A$41,0))</f>
        <v>900</v>
      </c>
      <c r="N34" s="19">
        <f t="array" ref="N34">INDEX(英雄基础信息配置表!AB$4:AB$41,MATCH($A34,英雄基础信息配置表!$A$4:$A$41,0))</f>
        <v>6000</v>
      </c>
      <c r="O34" s="19">
        <f t="shared" si="3"/>
        <v>3249.04</v>
      </c>
      <c r="P34" s="19">
        <f t="shared" si="1"/>
        <v>0.51</v>
      </c>
      <c r="Q34" s="19">
        <f t="array" ref="Q34">INDEX(英雄基础信息配置表!R$4:R$41,MATCH(A34,英雄基础信息配置表!A$4:A$41,0))</f>
        <v>3</v>
      </c>
      <c r="R34" s="19">
        <v>3</v>
      </c>
      <c r="S34" s="19">
        <f t="array" ref="S34">INDEX([6]战斗力计算!$D$17:$D$51,MATCH(A34,[6]战斗力计算!$C$17:$C$51,0))</f>
        <v>3</v>
      </c>
      <c r="T34" s="44" t="s">
        <v>922</v>
      </c>
      <c r="U34" s="117" t="s">
        <v>433</v>
      </c>
    </row>
    <row r="35" spans="1:21" ht="14.25">
      <c r="A35" s="41">
        <v>4003</v>
      </c>
      <c r="B35" s="42" t="s">
        <v>415</v>
      </c>
      <c r="C35" s="19">
        <f>INDEX(英雄基础信息配置表!L$4:L$41,MATCH(A32,英雄基础信息配置表!A$4:A$41,0))</f>
        <v>4</v>
      </c>
      <c r="D35" s="19">
        <v>5000</v>
      </c>
      <c r="E35" s="19">
        <v>120000</v>
      </c>
      <c r="F35" s="19">
        <v>8700</v>
      </c>
      <c r="G35" s="19">
        <v>10300</v>
      </c>
      <c r="H35" s="19"/>
      <c r="I35" s="19">
        <f>INT([5]等级属性!B$81*D35/10000)</f>
        <v>2058</v>
      </c>
      <c r="J35" s="19">
        <f>INT([5]等级属性!C$81*E35/10000)</f>
        <v>49404</v>
      </c>
      <c r="K35" s="19">
        <f>INT([5]等级属性!D$81*F35/10000)</f>
        <v>2482</v>
      </c>
      <c r="L35" s="19">
        <f>INT([5]等级属性!E$81*G35/10000)</f>
        <v>23543</v>
      </c>
      <c r="M35" s="19">
        <f t="array" ref="M35">INDEX(英雄基础信息配置表!AA$4:AA$41,MATCH($A35,英雄基础信息配置表!$A$4:$A$41,0))</f>
        <v>1200</v>
      </c>
      <c r="N35" s="19">
        <f t="array" ref="N35">INDEX(英雄基础信息配置表!AB$4:AB$41,MATCH($A35,英雄基础信息配置表!$A$4:$A$41,0))</f>
        <v>8000</v>
      </c>
      <c r="O35" s="19">
        <f t="shared" si="3"/>
        <v>3152.79</v>
      </c>
      <c r="P35" s="19">
        <f t="shared" si="1"/>
        <v>0.5</v>
      </c>
      <c r="Q35" s="19">
        <f t="array" ref="Q35">INDEX(英雄基础信息配置表!R$4:R$41,MATCH(A35,英雄基础信息配置表!A$4:A$41,0))</f>
        <v>3</v>
      </c>
      <c r="R35" s="19">
        <v>3.2</v>
      </c>
      <c r="S35" s="19">
        <f t="array" ref="S35">INDEX([6]战斗力计算!$D$17:$D$51,MATCH(A35,[6]战斗力计算!$C$17:$C$51,0))</f>
        <v>3.2</v>
      </c>
      <c r="T35" t="s">
        <v>923</v>
      </c>
    </row>
    <row r="36" spans="1:21" ht="14.25">
      <c r="A36" s="34">
        <v>4004</v>
      </c>
      <c r="B36" s="39" t="s">
        <v>423</v>
      </c>
      <c r="C36" s="19">
        <f>INDEX(英雄基础信息配置表!L$4:L$41,MATCH(A31,英雄基础信息配置表!A$4:A$41,0))</f>
        <v>4</v>
      </c>
      <c r="D36" s="19">
        <v>14200</v>
      </c>
      <c r="E36" s="19">
        <v>142000</v>
      </c>
      <c r="F36" s="19">
        <v>21200</v>
      </c>
      <c r="G36" s="19">
        <v>3700</v>
      </c>
      <c r="H36" s="19"/>
      <c r="I36" s="19">
        <f>INT([5]等级属性!B$81*D36/10000)</f>
        <v>5846</v>
      </c>
      <c r="J36" s="19">
        <f>INT([5]等级属性!C$81*E36/10000)</f>
        <v>58461</v>
      </c>
      <c r="K36" s="19">
        <f>INT([5]等级属性!D$81*F36/10000)</f>
        <v>6048</v>
      </c>
      <c r="L36" s="19">
        <f>INT([5]等级属性!E$81*G36/10000)</f>
        <v>8457</v>
      </c>
      <c r="M36" s="19">
        <f t="array" ref="M36">INDEX(英雄基础信息配置表!AA$4:AA$41,MATCH($A36,英雄基础信息配置表!$A$4:$A$41,0))</f>
        <v>5000</v>
      </c>
      <c r="N36" s="19">
        <f t="array" ref="N36">INDEX(英雄基础信息配置表!AB$4:AB$41,MATCH($A36,英雄基础信息配置表!$A$4:$A$41,0))</f>
        <v>5000</v>
      </c>
      <c r="O36" s="19">
        <f t="shared" si="3"/>
        <v>2335.79</v>
      </c>
      <c r="P36" s="19">
        <f t="shared" si="1"/>
        <v>0.37</v>
      </c>
      <c r="Q36" s="19">
        <f t="array" ref="Q36">INDEX(英雄基础信息配置表!R$4:R$41,MATCH(A36,英雄基础信息配置表!A$4:A$41,0))</f>
        <v>4</v>
      </c>
      <c r="R36" s="19">
        <v>4</v>
      </c>
      <c r="S36" s="19">
        <f t="array" ref="S36">INDEX([6]战斗力计算!$D$17:$D$51,MATCH(A36,[6]战斗力计算!$C$17:$C$51,0))</f>
        <v>4</v>
      </c>
      <c r="T36" t="s">
        <v>924</v>
      </c>
    </row>
    <row r="37" spans="1:21">
      <c r="A37" s="19">
        <v>4008</v>
      </c>
      <c r="B37" s="19" t="s">
        <v>925</v>
      </c>
      <c r="C37" s="19">
        <v>4</v>
      </c>
      <c r="D37" s="19" t="e">
        <f t="array" ref="D37">INDEX('[1]子项目&amp;属性系数'!H$4:H$40,MATCH($A37,'[1]子项目&amp;属性系数'!$A$4:$A$40,0))</f>
        <v>#N/A</v>
      </c>
      <c r="E37" s="19" t="e">
        <f t="array" ref="E37">INDEX('[1]子项目&amp;属性系数'!I$4:I$40,MATCH($A37,'[1]子项目&amp;属性系数'!$A$4:$A$40,0))</f>
        <v>#N/A</v>
      </c>
      <c r="F37" s="19" t="e">
        <f t="array" ref="F37">INDEX('[1]子项目&amp;属性系数'!J$4:J$40,MATCH($A37,'[1]子项目&amp;属性系数'!$A$4:$A$40,0))</f>
        <v>#N/A</v>
      </c>
      <c r="G37" s="19" t="e">
        <f t="array" ref="G37">INDEX('[1]子项目&amp;属性系数'!K$4:K$40,MATCH($A37,'[1]子项目&amp;属性系数'!$A$4:$A$40,0))</f>
        <v>#N/A</v>
      </c>
      <c r="H37" s="19"/>
      <c r="I37" s="19"/>
      <c r="J37" s="19"/>
      <c r="K37" s="19"/>
      <c r="L37" s="19"/>
      <c r="M37" s="19" t="e">
        <f t="array" ref="M37">INDEX(英雄基础信息配置表!AA$4:AA$41,MATCH($A37,英雄基础信息配置表!$A$4:$A$41,0))</f>
        <v>#N/A</v>
      </c>
      <c r="N37" s="19" t="e">
        <f t="array" ref="N37">INDEX(英雄基础信息配置表!AB$4:AB$41,MATCH($A37,英雄基础信息配置表!$A$4:$A$41,0))</f>
        <v>#N/A</v>
      </c>
      <c r="O37" s="19" t="e">
        <f t="shared" si="3"/>
        <v>#N/A</v>
      </c>
      <c r="P37" s="19" t="e">
        <f t="shared" si="1"/>
        <v>#N/A</v>
      </c>
      <c r="Q37" s="19" t="e">
        <f t="array" ref="Q37">INDEX(英雄基础信息配置表!R$4:R$41,MATCH(A37,英雄基础信息配置表!A$4:A$41,0))</f>
        <v>#N/A</v>
      </c>
      <c r="R37" s="19"/>
      <c r="S37" s="19" t="e">
        <f t="array" ref="S37">INDEX([6]战斗力计算!$D$17:$D$51,MATCH(A37,[6]战斗力计算!$C$17:$C$51,0))</f>
        <v>#N/A</v>
      </c>
      <c r="T37" t="s">
        <v>926</v>
      </c>
    </row>
  </sheetData>
  <phoneticPr fontId="22" type="noConversion"/>
  <conditionalFormatting sqref="A2:A22">
    <cfRule type="expression" dxfId="3" priority="1" stopIfTrue="1">
      <formula>AND(SUMPRODUCT(1*(($A:$A&amp;"x")=(A2&amp;"x")))&gt;1,NOT(ISBLANK(A2)))</formula>
    </cfRule>
  </conditionalFormatting>
  <pageMargins left="0.75" right="0.75" top="1" bottom="1" header="0.51180555555555596" footer="0.51180555555555596"/>
  <pageSetup paperSize="9" orientation="portrait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G24" sqref="G24"/>
    </sheetView>
  </sheetViews>
  <sheetFormatPr defaultColWidth="9" defaultRowHeight="13.5"/>
  <cols>
    <col min="2" max="2" width="13.75" customWidth="1"/>
  </cols>
  <sheetData>
    <row r="1" spans="1:8" ht="57">
      <c r="A1" s="8" t="s">
        <v>927</v>
      </c>
      <c r="B1" s="8" t="s">
        <v>1</v>
      </c>
      <c r="C1" s="9" t="s">
        <v>928</v>
      </c>
      <c r="D1" s="9" t="s">
        <v>929</v>
      </c>
      <c r="E1" s="9" t="s">
        <v>930</v>
      </c>
      <c r="F1" s="9" t="s">
        <v>931</v>
      </c>
      <c r="G1" s="9" t="s">
        <v>932</v>
      </c>
    </row>
    <row r="2" spans="1:8">
      <c r="A2" s="10">
        <v>1003</v>
      </c>
      <c r="B2" s="17" t="s">
        <v>166</v>
      </c>
      <c r="C2">
        <v>9000</v>
      </c>
      <c r="D2">
        <v>0</v>
      </c>
      <c r="E2">
        <v>10000</v>
      </c>
      <c r="F2">
        <v>10000</v>
      </c>
      <c r="G2">
        <f>INDEX(英雄基础信息配置表!R$4:R$41,MATCH(A2,英雄基础信息配置表!A$4:A$41,0))</f>
        <v>2</v>
      </c>
    </row>
    <row r="3" spans="1:8">
      <c r="A3" s="10">
        <v>1009</v>
      </c>
      <c r="B3" s="11" t="s">
        <v>215</v>
      </c>
      <c r="C3">
        <v>3900</v>
      </c>
      <c r="D3">
        <v>0</v>
      </c>
      <c r="E3">
        <v>4600</v>
      </c>
      <c r="F3">
        <v>6200</v>
      </c>
      <c r="G3">
        <f t="array" ref="G3">INDEX(英雄基础信息配置表!R$4:R$41,MATCH(A3,英雄基础信息配置表!A$4:A$41,0))</f>
        <v>2</v>
      </c>
      <c r="H3" t="s">
        <v>933</v>
      </c>
    </row>
    <row r="4" spans="1:8">
      <c r="A4" s="10">
        <v>1005</v>
      </c>
      <c r="B4" s="17" t="s">
        <v>183</v>
      </c>
      <c r="C4">
        <v>8400</v>
      </c>
      <c r="D4">
        <v>0</v>
      </c>
      <c r="E4">
        <v>10400</v>
      </c>
      <c r="F4">
        <v>7500</v>
      </c>
      <c r="G4">
        <f t="array" ref="G4">INDEX(英雄基础信息配置表!R$4:R$41,MATCH(A4,英雄基础信息配置表!A$4:A$41,0))</f>
        <v>2</v>
      </c>
    </row>
    <row r="5" spans="1:8">
      <c r="A5" s="10">
        <v>1008</v>
      </c>
      <c r="B5" s="11" t="s">
        <v>206</v>
      </c>
      <c r="C5">
        <v>12200</v>
      </c>
      <c r="D5">
        <v>0</v>
      </c>
      <c r="E5">
        <v>9500</v>
      </c>
      <c r="F5">
        <v>5700</v>
      </c>
      <c r="G5">
        <f t="array" ref="G5">INDEX(英雄基础信息配置表!R$4:R$41,MATCH(A5,英雄基础信息配置表!A$4:A$41,0))</f>
        <v>2</v>
      </c>
    </row>
    <row r="6" spans="1:8">
      <c r="A6" s="10">
        <v>1007</v>
      </c>
      <c r="B6" s="17" t="s">
        <v>196</v>
      </c>
      <c r="C6">
        <v>15300</v>
      </c>
      <c r="D6">
        <v>0</v>
      </c>
      <c r="E6">
        <v>9500</v>
      </c>
      <c r="F6">
        <v>5700</v>
      </c>
      <c r="G6">
        <f t="array" ref="G6">INDEX(英雄基础信息配置表!R$4:R$41,MATCH(A6,英雄基础信息配置表!A$4:A$41,0))</f>
        <v>2</v>
      </c>
    </row>
    <row r="7" spans="1:8">
      <c r="A7" s="10">
        <v>1001</v>
      </c>
      <c r="B7" s="11" t="s">
        <v>137</v>
      </c>
      <c r="C7">
        <v>16600</v>
      </c>
      <c r="D7">
        <v>0</v>
      </c>
      <c r="E7">
        <v>8700</v>
      </c>
      <c r="F7">
        <v>8500</v>
      </c>
      <c r="G7">
        <f t="array" ref="G7">INDEX(英雄基础信息配置表!R$4:R$41,MATCH(A7,英雄基础信息配置表!A$4:A$41,0))</f>
        <v>2</v>
      </c>
    </row>
    <row r="8" spans="1:8">
      <c r="A8" s="13">
        <v>1004</v>
      </c>
      <c r="B8" s="18" t="s">
        <v>175</v>
      </c>
      <c r="C8" s="12">
        <v>20000</v>
      </c>
      <c r="D8" s="12">
        <v>0</v>
      </c>
      <c r="E8" s="12">
        <v>15100</v>
      </c>
      <c r="F8" s="12">
        <v>5300</v>
      </c>
      <c r="G8">
        <f t="array" ref="G8">INDEX(英雄基础信息配置表!R$4:R$41,MATCH(A8,英雄基础信息配置表!A$4:A$41,0))</f>
        <v>3</v>
      </c>
    </row>
    <row r="9" spans="1:8">
      <c r="A9" s="12">
        <v>1006</v>
      </c>
      <c r="B9" s="12" t="s">
        <v>896</v>
      </c>
      <c r="C9" s="12">
        <v>16600</v>
      </c>
      <c r="D9" s="12">
        <v>0</v>
      </c>
      <c r="E9" s="12">
        <v>8700</v>
      </c>
      <c r="F9" s="12">
        <v>8500</v>
      </c>
      <c r="G9">
        <f t="array" ref="G9">INDEX(英雄基础信息配置表!R$4:R$41,MATCH(A9,英雄基础信息配置表!A$4:A$41,0))</f>
        <v>2</v>
      </c>
    </row>
    <row r="10" spans="1:8">
      <c r="A10" s="10">
        <v>2001</v>
      </c>
      <c r="B10" s="11" t="s">
        <v>236</v>
      </c>
      <c r="C10">
        <v>9300</v>
      </c>
      <c r="D10">
        <v>0</v>
      </c>
      <c r="E10">
        <v>10600</v>
      </c>
      <c r="F10">
        <v>5300</v>
      </c>
      <c r="G10">
        <f t="array" ref="G10">INDEX(英雄基础信息配置表!R$4:R$41,MATCH(A10,英雄基础信息配置表!A$4:A$41,0))</f>
        <v>3</v>
      </c>
    </row>
    <row r="11" spans="1:8">
      <c r="A11" s="10">
        <v>2005</v>
      </c>
      <c r="B11" s="11" t="s">
        <v>277</v>
      </c>
      <c r="C11">
        <v>6000</v>
      </c>
      <c r="D11">
        <v>0</v>
      </c>
      <c r="E11">
        <v>9000</v>
      </c>
      <c r="F11">
        <v>4400</v>
      </c>
      <c r="G11">
        <f t="array" ref="G11">INDEX(英雄基础信息配置表!R$4:R$41,MATCH(A11,英雄基础信息配置表!A$4:A$41,0))</f>
        <v>2</v>
      </c>
    </row>
    <row r="12" spans="1:8">
      <c r="A12" s="10">
        <v>2009</v>
      </c>
      <c r="B12" s="11" t="s">
        <v>309</v>
      </c>
      <c r="C12">
        <v>1300</v>
      </c>
      <c r="D12">
        <v>0</v>
      </c>
      <c r="E12">
        <v>10900</v>
      </c>
      <c r="F12">
        <v>11800</v>
      </c>
      <c r="G12">
        <f t="array" ref="G12">INDEX(英雄基础信息配置表!R$4:R$41,MATCH(A12,英雄基础信息配置表!A$4:A$41,0))</f>
        <v>2</v>
      </c>
    </row>
    <row r="13" spans="1:8">
      <c r="A13" s="10">
        <v>2007</v>
      </c>
      <c r="B13" s="11" t="s">
        <v>292</v>
      </c>
      <c r="C13">
        <v>5100</v>
      </c>
      <c r="D13">
        <v>0</v>
      </c>
      <c r="E13">
        <v>10700</v>
      </c>
      <c r="F13">
        <v>1900</v>
      </c>
      <c r="G13">
        <f t="array" ref="G13">INDEX(英雄基础信息配置表!R$4:R$41,MATCH(A13,英雄基础信息配置表!A$4:A$41,0))</f>
        <v>2</v>
      </c>
    </row>
    <row r="14" spans="1:8">
      <c r="A14" s="10">
        <v>2002</v>
      </c>
      <c r="B14" s="11" t="s">
        <v>249</v>
      </c>
      <c r="C14">
        <v>5100</v>
      </c>
      <c r="D14">
        <v>15100</v>
      </c>
      <c r="E14">
        <v>8900</v>
      </c>
      <c r="F14">
        <v>4100</v>
      </c>
      <c r="G14">
        <f t="array" ref="G14">INDEX(英雄基础信息配置表!R$4:R$41,MATCH(A14,英雄基础信息配置表!A$4:A$41,0))</f>
        <v>2</v>
      </c>
    </row>
    <row r="15" spans="1:8">
      <c r="A15" s="10">
        <v>2003</v>
      </c>
      <c r="B15" s="11" t="s">
        <v>259</v>
      </c>
      <c r="C15">
        <v>11500</v>
      </c>
      <c r="D15">
        <v>0</v>
      </c>
      <c r="E15">
        <v>1800</v>
      </c>
      <c r="F15">
        <v>1500</v>
      </c>
      <c r="G15">
        <f t="array" ref="G15">INDEX(英雄基础信息配置表!R$4:R$41,MATCH(A15,英雄基础信息配置表!A$4:A$41,0))</f>
        <v>2</v>
      </c>
    </row>
    <row r="16" spans="1:8">
      <c r="A16" s="10">
        <v>2010</v>
      </c>
      <c r="B16" s="11" t="s">
        <v>316</v>
      </c>
      <c r="C16">
        <v>21700</v>
      </c>
      <c r="D16">
        <v>0</v>
      </c>
      <c r="E16">
        <v>22800</v>
      </c>
      <c r="F16">
        <v>12900</v>
      </c>
      <c r="G16">
        <f t="array" ref="G16">INDEX(英雄基础信息配置表!R$4:R$41,MATCH(A16,英雄基础信息配置表!A$4:A$41,0))</f>
        <v>3</v>
      </c>
    </row>
    <row r="17" spans="1:7">
      <c r="A17" s="10">
        <v>2006</v>
      </c>
      <c r="B17" s="11" t="s">
        <v>904</v>
      </c>
      <c r="C17">
        <v>27000</v>
      </c>
      <c r="D17">
        <v>0</v>
      </c>
      <c r="E17">
        <v>15800</v>
      </c>
      <c r="F17">
        <v>4100</v>
      </c>
      <c r="G17">
        <f t="array" ref="G17">INDEX(英雄基础信息配置表!R$4:R$41,MATCH(A17,英雄基础信息配置表!A$4:A$41,0))</f>
        <v>3</v>
      </c>
    </row>
    <row r="21" spans="1:7">
      <c r="A21" s="10">
        <v>1002</v>
      </c>
      <c r="B21" s="11" t="s">
        <v>153</v>
      </c>
      <c r="C21">
        <v>15100</v>
      </c>
      <c r="D21">
        <v>7500</v>
      </c>
      <c r="E21">
        <v>28300</v>
      </c>
      <c r="F21">
        <v>12900</v>
      </c>
      <c r="G21">
        <f t="array" ref="G21">INDEX(英雄基础信息配置表!R$4:R$41,MATCH(A21,英雄基础信息配置表!A$4:A$41,0))</f>
        <v>4</v>
      </c>
    </row>
    <row r="22" spans="1:7">
      <c r="A22" s="10">
        <v>2004</v>
      </c>
      <c r="B22" s="11" t="s">
        <v>266</v>
      </c>
      <c r="C22">
        <v>14200</v>
      </c>
      <c r="D22">
        <v>14200</v>
      </c>
      <c r="E22">
        <v>21200</v>
      </c>
      <c r="F22">
        <v>3700</v>
      </c>
      <c r="G22">
        <f t="array" ref="G22">INDEX(英雄基础信息配置表!R$4:R$41,MATCH(A22,英雄基础信息配置表!A$4:A$41,0))</f>
        <v>4</v>
      </c>
    </row>
    <row r="23" spans="1:7">
      <c r="A23" s="10">
        <v>2008</v>
      </c>
      <c r="B23" s="11" t="s">
        <v>297</v>
      </c>
      <c r="C23">
        <v>6000</v>
      </c>
      <c r="D23">
        <v>4500</v>
      </c>
      <c r="E23">
        <v>27200</v>
      </c>
      <c r="F23">
        <v>14100</v>
      </c>
      <c r="G23">
        <f t="array" ref="G23">INDEX(英雄基础信息配置表!R$4:R$41,MATCH(A23,英雄基础信息配置表!A$4:A$41,0))</f>
        <v>4</v>
      </c>
    </row>
    <row r="24" spans="1:7">
      <c r="A24" s="10">
        <v>1010</v>
      </c>
      <c r="B24" s="11" t="s">
        <v>221</v>
      </c>
      <c r="C24">
        <v>33700</v>
      </c>
      <c r="D24">
        <v>0</v>
      </c>
      <c r="E24">
        <v>27000</v>
      </c>
      <c r="F24">
        <v>20100</v>
      </c>
      <c r="G24">
        <f t="array" ref="G24">INDEX(英雄基础信息配置表!R$4:R$41,MATCH(A24,英雄基础信息配置表!A$4:A$41,0))</f>
        <v>4</v>
      </c>
    </row>
    <row r="25" spans="1:7">
      <c r="A25" s="10">
        <v>1011</v>
      </c>
      <c r="B25" s="11" t="s">
        <v>229</v>
      </c>
      <c r="C25">
        <v>17300</v>
      </c>
      <c r="D25">
        <v>19030</v>
      </c>
      <c r="E25">
        <v>36200</v>
      </c>
      <c r="F25">
        <v>30300</v>
      </c>
      <c r="G25">
        <f t="array" ref="G25">INDEX(英雄基础信息配置表!R$4:R$41,MATCH(A25,英雄基础信息配置表!A$4:A$41,0))</f>
        <v>5</v>
      </c>
    </row>
  </sheetData>
  <sortState ref="A2:F14">
    <sortCondition ref="E2:E14"/>
  </sortState>
  <phoneticPr fontId="22" type="noConversion"/>
  <conditionalFormatting sqref="A21:A25 A1:A17">
    <cfRule type="expression" dxfId="2" priority="1" stopIfTrue="1">
      <formula>AND(SUMPRODUCT(1*(($A:$A&amp;"x")=(A1&amp;"x")))&gt;1,NOT(ISBLANK(A1)))</formula>
    </cfRule>
  </conditionalFormatting>
  <pageMargins left="0.75" right="0.75" top="1" bottom="1" header="0.51180555555555596" footer="0.51180555555555596"/>
  <pageSetup paperSize="9" orientation="portrait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G40"/>
  <sheetViews>
    <sheetView workbookViewId="0">
      <selection activeCell="G42" sqref="G42"/>
    </sheetView>
  </sheetViews>
  <sheetFormatPr defaultColWidth="9" defaultRowHeight="13.5"/>
  <cols>
    <col min="2" max="2" width="14.75" customWidth="1"/>
  </cols>
  <sheetData>
    <row r="1" spans="1:7" ht="57">
      <c r="A1" s="8" t="s">
        <v>927</v>
      </c>
      <c r="B1" s="8" t="s">
        <v>1</v>
      </c>
      <c r="C1" s="9" t="s">
        <v>479</v>
      </c>
      <c r="D1" s="9" t="s">
        <v>480</v>
      </c>
      <c r="E1" s="9" t="s">
        <v>481</v>
      </c>
      <c r="F1" s="9" t="s">
        <v>482</v>
      </c>
    </row>
    <row r="2" spans="1:7">
      <c r="A2" s="8" t="s">
        <v>934</v>
      </c>
      <c r="B2" s="8" t="s">
        <v>68</v>
      </c>
      <c r="C2" t="s">
        <v>935</v>
      </c>
      <c r="D2" t="s">
        <v>936</v>
      </c>
      <c r="E2" t="s">
        <v>937</v>
      </c>
      <c r="F2" t="s">
        <v>938</v>
      </c>
    </row>
    <row r="3" spans="1:7">
      <c r="A3" s="8" t="s">
        <v>130</v>
      </c>
      <c r="B3" s="8" t="s">
        <v>131</v>
      </c>
      <c r="C3" t="s">
        <v>130</v>
      </c>
      <c r="D3" t="s">
        <v>130</v>
      </c>
      <c r="E3" t="s">
        <v>130</v>
      </c>
      <c r="F3" t="s">
        <v>130</v>
      </c>
    </row>
    <row r="4" spans="1:7" hidden="1">
      <c r="A4" s="10">
        <v>1002</v>
      </c>
      <c r="B4" s="11" t="s">
        <v>153</v>
      </c>
      <c r="C4">
        <v>15100</v>
      </c>
      <c r="D4">
        <v>7500</v>
      </c>
      <c r="E4">
        <v>28300</v>
      </c>
      <c r="F4">
        <v>12900</v>
      </c>
      <c r="G4">
        <f t="array" ref="G4">INDEX(英雄基础信息配置表!L$4:L$41,MATCH(A4,英雄基础信息配置表!A$4:A$41,0))</f>
        <v>1</v>
      </c>
    </row>
    <row r="5" spans="1:7" hidden="1">
      <c r="A5" s="10">
        <v>3002</v>
      </c>
      <c r="B5" s="11" t="s">
        <v>338</v>
      </c>
      <c r="C5">
        <v>12600</v>
      </c>
      <c r="D5">
        <v>0</v>
      </c>
      <c r="E5">
        <v>30400</v>
      </c>
      <c r="F5">
        <v>3200</v>
      </c>
      <c r="G5">
        <f t="array" ref="G5">INDEX(英雄基础信息配置表!L$4:L$41,MATCH(A5,英雄基础信息配置表!A$4:A$41,0))</f>
        <v>3</v>
      </c>
    </row>
    <row r="6" spans="1:7" hidden="1">
      <c r="A6" s="10">
        <v>4001</v>
      </c>
      <c r="B6" s="11" t="s">
        <v>394</v>
      </c>
      <c r="C6">
        <v>2200</v>
      </c>
      <c r="D6">
        <v>4500</v>
      </c>
      <c r="E6">
        <v>4500</v>
      </c>
      <c r="F6">
        <v>3200</v>
      </c>
      <c r="G6">
        <f t="array" ref="G6">INDEX(英雄基础信息配置表!L$4:L$41,MATCH(A6,英雄基础信息配置表!A$4:A$41,0))</f>
        <v>4</v>
      </c>
    </row>
    <row r="7" spans="1:7" hidden="1">
      <c r="A7" s="10">
        <v>3005</v>
      </c>
      <c r="B7" s="11" t="s">
        <v>367</v>
      </c>
      <c r="C7">
        <v>9500</v>
      </c>
      <c r="D7">
        <v>0</v>
      </c>
      <c r="E7">
        <v>2900</v>
      </c>
      <c r="F7">
        <v>2900</v>
      </c>
      <c r="G7">
        <f t="array" ref="G7">INDEX(英雄基础信息配置表!L$4:L$41,MATCH(A7,英雄基础信息配置表!A$4:A$41,0))</f>
        <v>3</v>
      </c>
    </row>
    <row r="8" spans="1:7" hidden="1">
      <c r="A8" s="10">
        <v>1009</v>
      </c>
      <c r="B8" s="11" t="s">
        <v>215</v>
      </c>
      <c r="C8">
        <v>3900</v>
      </c>
      <c r="D8">
        <v>0</v>
      </c>
      <c r="E8">
        <v>4600</v>
      </c>
      <c r="F8">
        <v>6200</v>
      </c>
      <c r="G8">
        <f t="array" ref="G8">INDEX(英雄基础信息配置表!L$4:L$41,MATCH(A8,英雄基础信息配置表!A$4:A$41,0))</f>
        <v>1</v>
      </c>
    </row>
    <row r="9" spans="1:7">
      <c r="A9" s="10">
        <v>2006</v>
      </c>
      <c r="B9" s="11" t="s">
        <v>904</v>
      </c>
      <c r="C9">
        <v>27000</v>
      </c>
      <c r="D9">
        <v>0</v>
      </c>
      <c r="E9">
        <v>15800</v>
      </c>
      <c r="F9">
        <v>4100</v>
      </c>
      <c r="G9">
        <f>INDEX(英雄基础信息配置表!L$4:L$41,MATCH(A9,英雄基础信息配置表!A$4:A$41,0))</f>
        <v>2</v>
      </c>
    </row>
    <row r="10" spans="1:7" hidden="1">
      <c r="A10" s="10">
        <v>1001</v>
      </c>
      <c r="B10" s="11" t="s">
        <v>137</v>
      </c>
      <c r="C10">
        <v>16600</v>
      </c>
      <c r="D10">
        <v>0</v>
      </c>
      <c r="E10">
        <v>8700</v>
      </c>
      <c r="F10">
        <v>8500</v>
      </c>
      <c r="G10">
        <f t="array" ref="G10">INDEX(英雄基础信息配置表!L$4:L$41,MATCH(A10,英雄基础信息配置表!A$4:A$41,0))</f>
        <v>1</v>
      </c>
    </row>
    <row r="11" spans="1:7" hidden="1">
      <c r="A11" s="10">
        <v>3003</v>
      </c>
      <c r="B11" s="11" t="s">
        <v>348</v>
      </c>
      <c r="C11">
        <v>5600</v>
      </c>
      <c r="D11">
        <v>7200</v>
      </c>
      <c r="E11">
        <v>6800</v>
      </c>
      <c r="F11">
        <v>5300</v>
      </c>
      <c r="G11">
        <f t="array" ref="G11">INDEX(英雄基础信息配置表!L$4:L$41,MATCH(A11,英雄基础信息配置表!A$4:A$41,0))</f>
        <v>3</v>
      </c>
    </row>
    <row r="12" spans="1:7" hidden="1">
      <c r="A12" s="10">
        <v>1007</v>
      </c>
      <c r="B12" s="11" t="s">
        <v>196</v>
      </c>
      <c r="C12">
        <v>15300</v>
      </c>
      <c r="D12">
        <v>0</v>
      </c>
      <c r="E12">
        <v>9500</v>
      </c>
      <c r="F12">
        <v>5700</v>
      </c>
      <c r="G12">
        <f t="array" ref="G12">INDEX(英雄基础信息配置表!L$4:L$41,MATCH(A12,英雄基础信息配置表!A$4:A$41,0))</f>
        <v>1</v>
      </c>
    </row>
    <row r="13" spans="1:7" hidden="1">
      <c r="A13" s="10">
        <v>4002</v>
      </c>
      <c r="B13" s="11" t="s">
        <v>404</v>
      </c>
      <c r="C13">
        <v>3600</v>
      </c>
      <c r="D13">
        <v>73900</v>
      </c>
      <c r="E13">
        <v>1700</v>
      </c>
      <c r="F13">
        <v>5300</v>
      </c>
      <c r="G13">
        <f t="array" ref="G13">INDEX(英雄基础信息配置表!L$4:L$41,MATCH(A13,英雄基础信息配置表!A$4:A$41,0))</f>
        <v>4</v>
      </c>
    </row>
    <row r="14" spans="1:7">
      <c r="A14" s="10">
        <v>2005</v>
      </c>
      <c r="B14" s="11" t="s">
        <v>277</v>
      </c>
      <c r="C14">
        <v>6000</v>
      </c>
      <c r="D14">
        <v>0</v>
      </c>
      <c r="E14">
        <v>9000</v>
      </c>
      <c r="F14">
        <v>4400</v>
      </c>
      <c r="G14">
        <f t="array" ref="G14">INDEX(英雄基础信息配置表!L$4:L$41,MATCH(A14,英雄基础信息配置表!A$4:A$41,0))</f>
        <v>2</v>
      </c>
    </row>
    <row r="15" spans="1:7" hidden="1">
      <c r="A15" s="10">
        <v>1004</v>
      </c>
      <c r="B15" s="11" t="s">
        <v>175</v>
      </c>
      <c r="C15">
        <v>20000</v>
      </c>
      <c r="D15">
        <v>0</v>
      </c>
      <c r="E15">
        <v>15100</v>
      </c>
      <c r="F15">
        <v>5300</v>
      </c>
      <c r="G15">
        <f t="array" ref="G15">INDEX(英雄基础信息配置表!L$4:L$41,MATCH(A15,英雄基础信息配置表!A$4:A$41,0))</f>
        <v>1</v>
      </c>
    </row>
    <row r="16" spans="1:7" hidden="1">
      <c r="A16" s="10">
        <v>1005</v>
      </c>
      <c r="B16" s="11" t="s">
        <v>183</v>
      </c>
      <c r="C16">
        <v>8400</v>
      </c>
      <c r="D16">
        <v>0</v>
      </c>
      <c r="E16">
        <v>10400</v>
      </c>
      <c r="F16">
        <v>7500</v>
      </c>
      <c r="G16">
        <f t="array" ref="G16">INDEX(英雄基础信息配置表!L$4:L$41,MATCH(A16,英雄基础信息配置表!A$4:A$41,0))</f>
        <v>1</v>
      </c>
    </row>
    <row r="17" spans="1:7" hidden="1">
      <c r="A17" s="10">
        <v>1003</v>
      </c>
      <c r="B17" s="11" t="s">
        <v>166</v>
      </c>
      <c r="C17">
        <v>9000</v>
      </c>
      <c r="D17">
        <v>0</v>
      </c>
      <c r="E17">
        <v>10000</v>
      </c>
      <c r="F17">
        <v>10000</v>
      </c>
      <c r="G17">
        <f t="array" ref="G17">INDEX(英雄基础信息配置表!L$4:L$41,MATCH(A17,英雄基础信息配置表!A$4:A$41,0))</f>
        <v>1</v>
      </c>
    </row>
    <row r="18" spans="1:7" hidden="1">
      <c r="A18" s="10">
        <v>4005</v>
      </c>
      <c r="B18" s="11" t="s">
        <v>504</v>
      </c>
      <c r="C18">
        <v>8600</v>
      </c>
      <c r="D18">
        <v>0</v>
      </c>
      <c r="E18">
        <v>11600</v>
      </c>
      <c r="F18">
        <v>7100</v>
      </c>
      <c r="G18">
        <f t="array" ref="G18">INDEX(英雄基础信息配置表!L$4:L$41,MATCH(A18,英雄基础信息配置表!A$4:A$41,0))</f>
        <v>4</v>
      </c>
    </row>
    <row r="19" spans="1:7">
      <c r="A19" s="10">
        <v>2004</v>
      </c>
      <c r="B19" s="11" t="s">
        <v>266</v>
      </c>
      <c r="C19">
        <v>14200</v>
      </c>
      <c r="D19">
        <v>14200</v>
      </c>
      <c r="E19">
        <v>21200</v>
      </c>
      <c r="F19">
        <v>3700</v>
      </c>
      <c r="G19">
        <f t="array" ref="G19">INDEX(英雄基础信息配置表!L$4:L$41,MATCH(A19,英雄基础信息配置表!A$4:A$41,0))</f>
        <v>2</v>
      </c>
    </row>
    <row r="20" spans="1:7" hidden="1">
      <c r="A20" s="10">
        <v>1008</v>
      </c>
      <c r="B20" s="11" t="s">
        <v>206</v>
      </c>
      <c r="C20">
        <v>12200</v>
      </c>
      <c r="D20">
        <v>0</v>
      </c>
      <c r="E20">
        <v>9500</v>
      </c>
      <c r="F20">
        <v>5700</v>
      </c>
      <c r="G20">
        <f t="array" ref="G20">INDEX(英雄基础信息配置表!L$4:L$41,MATCH(A20,英雄基础信息配置表!A$4:A$41,0))</f>
        <v>1</v>
      </c>
    </row>
    <row r="21" spans="1:7">
      <c r="A21" s="10">
        <v>2010</v>
      </c>
      <c r="B21" s="11" t="s">
        <v>316</v>
      </c>
      <c r="C21">
        <v>21700</v>
      </c>
      <c r="D21">
        <v>0</v>
      </c>
      <c r="E21">
        <v>22800</v>
      </c>
      <c r="F21">
        <v>12900</v>
      </c>
      <c r="G21">
        <f t="array" ref="G21">INDEX(英雄基础信息配置表!L$4:L$41,MATCH(A21,英雄基础信息配置表!A$4:A$41,0))</f>
        <v>2</v>
      </c>
    </row>
    <row r="22" spans="1:7" hidden="1">
      <c r="A22" s="10">
        <v>1011</v>
      </c>
      <c r="B22" s="11" t="s">
        <v>229</v>
      </c>
      <c r="C22">
        <v>17300</v>
      </c>
      <c r="D22">
        <f>INT(C22*1.1)</f>
        <v>19030</v>
      </c>
      <c r="E22">
        <v>36200</v>
      </c>
      <c r="F22">
        <v>30300</v>
      </c>
      <c r="G22">
        <f t="array" ref="G22">INDEX(英雄基础信息配置表!L$4:L$41,MATCH(A22,英雄基础信息配置表!A$4:A$41,0))</f>
        <v>1</v>
      </c>
    </row>
    <row r="23" spans="1:7">
      <c r="A23" s="10">
        <v>2001</v>
      </c>
      <c r="B23" s="11" t="s">
        <v>236</v>
      </c>
      <c r="C23">
        <v>9300</v>
      </c>
      <c r="D23">
        <v>0</v>
      </c>
      <c r="E23">
        <v>10600</v>
      </c>
      <c r="F23">
        <v>5300</v>
      </c>
      <c r="G23">
        <f t="array" ref="G23">INDEX(英雄基础信息配置表!L$4:L$41,MATCH(A23,英雄基础信息配置表!A$4:A$41,0))</f>
        <v>2</v>
      </c>
    </row>
    <row r="24" spans="1:7" hidden="1">
      <c r="A24" s="10">
        <v>3004</v>
      </c>
      <c r="B24" s="11" t="s">
        <v>357</v>
      </c>
      <c r="C24">
        <v>6800</v>
      </c>
      <c r="D24">
        <v>0</v>
      </c>
      <c r="E24">
        <v>2100</v>
      </c>
      <c r="F24">
        <v>2900</v>
      </c>
      <c r="G24">
        <f t="array" ref="G24">INDEX(英雄基础信息配置表!L$4:L$41,MATCH(A24,英雄基础信息配置表!A$4:A$41,0))</f>
        <v>3</v>
      </c>
    </row>
    <row r="25" spans="1:7" hidden="1">
      <c r="A25" s="10">
        <v>3006</v>
      </c>
      <c r="B25" s="11" t="s">
        <v>375</v>
      </c>
      <c r="C25">
        <v>7000</v>
      </c>
      <c r="D25">
        <v>0</v>
      </c>
      <c r="E25">
        <v>10300</v>
      </c>
      <c r="F25">
        <v>4100</v>
      </c>
      <c r="G25">
        <f t="array" ref="G25">INDEX(英雄基础信息配置表!L$4:L$41,MATCH(A25,英雄基础信息配置表!A$4:A$41,0))</f>
        <v>3</v>
      </c>
    </row>
    <row r="26" spans="1:7" hidden="1">
      <c r="A26" s="10">
        <v>3009</v>
      </c>
      <c r="B26" s="11" t="s">
        <v>392</v>
      </c>
      <c r="C26">
        <v>7000</v>
      </c>
      <c r="D26">
        <v>0</v>
      </c>
      <c r="E26">
        <v>10300</v>
      </c>
      <c r="F26">
        <v>4100</v>
      </c>
      <c r="G26">
        <f t="array" ref="G26">INDEX(英雄基础信息配置表!L$4:L$41,MATCH(A26,英雄基础信息配置表!A$4:A$41,0))</f>
        <v>3</v>
      </c>
    </row>
    <row r="27" spans="1:7">
      <c r="A27" s="10">
        <v>2007</v>
      </c>
      <c r="B27" s="11" t="s">
        <v>292</v>
      </c>
      <c r="C27">
        <v>5100</v>
      </c>
      <c r="D27">
        <v>0</v>
      </c>
      <c r="E27">
        <v>10700</v>
      </c>
      <c r="F27">
        <v>1900</v>
      </c>
      <c r="G27">
        <f t="array" ref="G27">INDEX(英雄基础信息配置表!L$4:L$41,MATCH(A27,英雄基础信息配置表!A$4:A$41,0))</f>
        <v>2</v>
      </c>
    </row>
    <row r="28" spans="1:7">
      <c r="A28" s="10">
        <v>2002</v>
      </c>
      <c r="B28" s="11" t="s">
        <v>249</v>
      </c>
      <c r="C28">
        <v>5100</v>
      </c>
      <c r="D28">
        <v>15100</v>
      </c>
      <c r="E28">
        <v>8900</v>
      </c>
      <c r="F28">
        <v>4100</v>
      </c>
      <c r="G28">
        <f t="array" ref="G28">INDEX(英雄基础信息配置表!L$4:L$41,MATCH(A28,英雄基础信息配置表!A$4:A$41,0))</f>
        <v>2</v>
      </c>
    </row>
    <row r="29" spans="1:7">
      <c r="A29" s="10">
        <v>2003</v>
      </c>
      <c r="B29" s="11" t="s">
        <v>259</v>
      </c>
      <c r="C29">
        <v>11500</v>
      </c>
      <c r="D29">
        <v>0</v>
      </c>
      <c r="E29">
        <v>1800</v>
      </c>
      <c r="F29">
        <v>1500</v>
      </c>
      <c r="G29">
        <f t="array" ref="G29">INDEX(英雄基础信息配置表!L$4:L$41,MATCH(A29,英雄基础信息配置表!A$4:A$41,0))</f>
        <v>2</v>
      </c>
    </row>
    <row r="30" spans="1:7" hidden="1">
      <c r="A30" s="10">
        <v>3001</v>
      </c>
      <c r="B30" s="11" t="s">
        <v>502</v>
      </c>
      <c r="C30">
        <v>5900</v>
      </c>
      <c r="D30">
        <v>0</v>
      </c>
      <c r="E30">
        <v>11900</v>
      </c>
      <c r="F30">
        <v>3200</v>
      </c>
      <c r="G30">
        <f t="array" ref="G30">INDEX(英雄基础信息配置表!L$4:L$41,MATCH(A30,英雄基础信息配置表!A$4:A$41,0))</f>
        <v>3</v>
      </c>
    </row>
    <row r="31" spans="1:7">
      <c r="A31" s="10">
        <v>2008</v>
      </c>
      <c r="B31" s="11" t="s">
        <v>297</v>
      </c>
      <c r="C31">
        <v>6000</v>
      </c>
      <c r="D31">
        <v>4500</v>
      </c>
      <c r="E31">
        <v>27200</v>
      </c>
      <c r="F31">
        <v>14100</v>
      </c>
      <c r="G31">
        <f t="array" ref="G31">INDEX(英雄基础信息配置表!L$4:L$41,MATCH(A31,英雄基础信息配置表!A$4:A$41,0))</f>
        <v>2</v>
      </c>
    </row>
    <row r="32" spans="1:7" hidden="1">
      <c r="A32" s="10">
        <v>1010</v>
      </c>
      <c r="B32" s="11" t="s">
        <v>221</v>
      </c>
      <c r="C32">
        <v>33700</v>
      </c>
      <c r="D32">
        <v>0</v>
      </c>
      <c r="E32">
        <v>27000</v>
      </c>
      <c r="F32">
        <v>20100</v>
      </c>
      <c r="G32">
        <f t="array" ref="G32">INDEX(英雄基础信息配置表!L$4:L$41,MATCH(A32,英雄基础信息配置表!A$4:A$41,0))</f>
        <v>1</v>
      </c>
    </row>
    <row r="33" spans="1:7" hidden="1">
      <c r="A33" s="10">
        <v>3007</v>
      </c>
      <c r="B33" s="11" t="s">
        <v>382</v>
      </c>
      <c r="C33">
        <v>7600</v>
      </c>
      <c r="D33">
        <v>0</v>
      </c>
      <c r="E33">
        <v>35900</v>
      </c>
      <c r="F33">
        <v>5300</v>
      </c>
      <c r="G33">
        <f t="array" ref="G33">INDEX(英雄基础信息配置表!L$4:L$41,MATCH(A33,英雄基础信息配置表!A$4:A$41,0))</f>
        <v>3</v>
      </c>
    </row>
    <row r="34" spans="1:7" hidden="1">
      <c r="A34" s="10">
        <v>3008</v>
      </c>
      <c r="B34" s="11" t="s">
        <v>390</v>
      </c>
      <c r="C34">
        <v>7600</v>
      </c>
      <c r="D34">
        <v>0</v>
      </c>
      <c r="E34">
        <v>35900</v>
      </c>
      <c r="F34">
        <v>5300</v>
      </c>
      <c r="G34">
        <f t="array" ref="G34">INDEX(英雄基础信息配置表!L$4:L$41,MATCH(A34,英雄基础信息配置表!A$4:A$41,0))</f>
        <v>3</v>
      </c>
    </row>
    <row r="35" spans="1:7">
      <c r="A35" s="10">
        <v>2009</v>
      </c>
      <c r="B35" s="11" t="s">
        <v>309</v>
      </c>
      <c r="C35">
        <v>1300</v>
      </c>
      <c r="D35">
        <v>0</v>
      </c>
      <c r="E35">
        <v>10900</v>
      </c>
      <c r="F35">
        <v>11800</v>
      </c>
      <c r="G35">
        <f t="array" ref="G35">INDEX(英雄基础信息配置表!L$4:L$41,MATCH(A35,英雄基础信息配置表!A$4:A$41,0))</f>
        <v>2</v>
      </c>
    </row>
    <row r="36" spans="1:7" hidden="1">
      <c r="A36" s="12">
        <v>1006</v>
      </c>
      <c r="B36" s="12" t="s">
        <v>896</v>
      </c>
      <c r="C36" s="12">
        <v>16600</v>
      </c>
      <c r="D36" s="12">
        <v>0</v>
      </c>
      <c r="E36" s="12">
        <v>8700</v>
      </c>
      <c r="F36" s="12">
        <v>8500</v>
      </c>
      <c r="G36">
        <f t="array" ref="G36">INDEX(英雄基础信息配置表!L$4:L$41,MATCH(A36,英雄基础信息配置表!A$4:A$41,0))</f>
        <v>1</v>
      </c>
    </row>
    <row r="37" spans="1:7" hidden="1">
      <c r="A37" s="13">
        <v>4004</v>
      </c>
      <c r="B37" s="14" t="s">
        <v>423</v>
      </c>
      <c r="C37" s="12">
        <v>14200</v>
      </c>
      <c r="D37" s="12">
        <v>14200</v>
      </c>
      <c r="E37" s="12">
        <v>21200</v>
      </c>
      <c r="F37" s="12">
        <v>3700</v>
      </c>
      <c r="G37">
        <f t="array" ref="G37">INDEX(英雄基础信息配置表!L$4:L$41,MATCH(A37,英雄基础信息配置表!A$4:A$41,0))</f>
        <v>4</v>
      </c>
    </row>
    <row r="38" spans="1:7" ht="14.25" hidden="1">
      <c r="A38" s="15">
        <v>4006</v>
      </c>
      <c r="B38" s="16" t="s">
        <v>440</v>
      </c>
      <c r="C38" s="12">
        <v>2200</v>
      </c>
      <c r="D38" s="12">
        <v>1000</v>
      </c>
      <c r="E38" s="12">
        <v>4500</v>
      </c>
      <c r="F38" s="12">
        <v>3200</v>
      </c>
      <c r="G38">
        <f t="array" ref="G38">INDEX(英雄基础信息配置表!L$4:L$41,MATCH(A38,英雄基础信息配置表!A$4:A$41,0))</f>
        <v>4</v>
      </c>
    </row>
    <row r="39" spans="1:7" ht="14.25" hidden="1">
      <c r="A39" s="15">
        <v>4007</v>
      </c>
      <c r="B39" s="16" t="s">
        <v>450</v>
      </c>
      <c r="C39" s="12">
        <v>2200</v>
      </c>
      <c r="D39" s="12">
        <v>0</v>
      </c>
      <c r="E39" s="12">
        <v>4500</v>
      </c>
      <c r="F39" s="12">
        <v>3200</v>
      </c>
      <c r="G39">
        <f t="array" ref="G39">INDEX(英雄基础信息配置表!L$4:L$41,MATCH(A39,英雄基础信息配置表!A$4:A$41,0))</f>
        <v>4</v>
      </c>
    </row>
    <row r="40" spans="1:7" hidden="1">
      <c r="A40" s="13">
        <v>4003</v>
      </c>
      <c r="B40" s="14" t="s">
        <v>415</v>
      </c>
      <c r="C40" s="12">
        <v>3600</v>
      </c>
      <c r="D40" s="12">
        <v>73900</v>
      </c>
      <c r="E40" s="12">
        <v>1700</v>
      </c>
      <c r="F40" s="12">
        <v>5300</v>
      </c>
      <c r="G40">
        <f t="array" ref="G40">INDEX(英雄基础信息配置表!L$4:L$41,MATCH(A40,英雄基础信息配置表!A$4:A$41,0))</f>
        <v>4</v>
      </c>
    </row>
  </sheetData>
  <autoFilter ref="A3:G40">
    <filterColumn colId="6">
      <filters>
        <filter val="2"/>
      </filters>
    </filterColumn>
  </autoFilter>
  <phoneticPr fontId="22" type="noConversion"/>
  <conditionalFormatting sqref="A1:A40">
    <cfRule type="expression" dxfId="1" priority="1" stopIfTrue="1">
      <formula>AND(SUMPRODUCT(1*(($A:$A&amp;"x")=(A1&amp;"x")))&gt;1,NOT(ISBLANK(A1)))</formula>
    </cfRule>
  </conditionalFormatting>
  <pageMargins left="0.75" right="0.75" top="1" bottom="1" header="0.51180555555555596" footer="0.51180555555555596"/>
  <pageSetup paperSize="9" orientation="portrait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C21" sqref="C21"/>
    </sheetView>
  </sheetViews>
  <sheetFormatPr defaultColWidth="9" defaultRowHeight="13.5"/>
  <cols>
    <col min="2" max="2" width="12.5" customWidth="1"/>
  </cols>
  <sheetData>
    <row r="1" spans="1:6" ht="57">
      <c r="A1" s="8" t="s">
        <v>927</v>
      </c>
      <c r="B1" s="8" t="s">
        <v>1</v>
      </c>
      <c r="C1" s="9" t="s">
        <v>479</v>
      </c>
      <c r="D1" s="9" t="s">
        <v>480</v>
      </c>
      <c r="E1" s="9" t="s">
        <v>481</v>
      </c>
      <c r="F1" s="9" t="s">
        <v>482</v>
      </c>
    </row>
    <row r="2" spans="1:6">
      <c r="A2" s="10">
        <v>2009</v>
      </c>
      <c r="B2" s="11" t="s">
        <v>309</v>
      </c>
      <c r="C2">
        <v>1300</v>
      </c>
      <c r="D2">
        <v>0</v>
      </c>
      <c r="E2">
        <v>10900</v>
      </c>
      <c r="F2">
        <v>11800</v>
      </c>
    </row>
    <row r="3" spans="1:6">
      <c r="A3" s="10">
        <v>2007</v>
      </c>
      <c r="B3" s="11" t="s">
        <v>292</v>
      </c>
      <c r="C3">
        <v>5100</v>
      </c>
      <c r="D3">
        <v>0</v>
      </c>
      <c r="E3">
        <v>10700</v>
      </c>
      <c r="F3">
        <v>1900</v>
      </c>
    </row>
    <row r="4" spans="1:6">
      <c r="A4" s="10">
        <v>2002</v>
      </c>
      <c r="B4" s="11" t="s">
        <v>249</v>
      </c>
      <c r="C4">
        <v>5100</v>
      </c>
      <c r="D4">
        <v>15100</v>
      </c>
      <c r="E4">
        <v>8900</v>
      </c>
      <c r="F4">
        <v>4100</v>
      </c>
    </row>
    <row r="5" spans="1:6">
      <c r="A5" s="10">
        <v>2005</v>
      </c>
      <c r="B5" s="11" t="s">
        <v>277</v>
      </c>
      <c r="C5">
        <v>6000</v>
      </c>
      <c r="D5">
        <v>0</v>
      </c>
      <c r="E5">
        <v>9000</v>
      </c>
      <c r="F5">
        <v>4400</v>
      </c>
    </row>
    <row r="6" spans="1:6">
      <c r="A6" s="10">
        <v>2008</v>
      </c>
      <c r="B6" s="11" t="s">
        <v>297</v>
      </c>
      <c r="C6">
        <v>6000</v>
      </c>
      <c r="D6">
        <v>4500</v>
      </c>
      <c r="E6">
        <v>27200</v>
      </c>
      <c r="F6">
        <v>14100</v>
      </c>
    </row>
    <row r="7" spans="1:6">
      <c r="A7" s="10">
        <v>2001</v>
      </c>
      <c r="B7" s="11" t="s">
        <v>236</v>
      </c>
      <c r="C7">
        <v>9300</v>
      </c>
      <c r="D7">
        <v>0</v>
      </c>
      <c r="E7">
        <v>10600</v>
      </c>
      <c r="F7">
        <v>5300</v>
      </c>
    </row>
    <row r="8" spans="1:6">
      <c r="A8" s="10">
        <v>2003</v>
      </c>
      <c r="B8" s="11" t="s">
        <v>259</v>
      </c>
      <c r="C8">
        <v>11500</v>
      </c>
      <c r="D8">
        <v>0</v>
      </c>
      <c r="E8">
        <v>1800</v>
      </c>
      <c r="F8">
        <v>1500</v>
      </c>
    </row>
    <row r="9" spans="1:6">
      <c r="A9" s="10">
        <v>2004</v>
      </c>
      <c r="B9" s="11" t="s">
        <v>266</v>
      </c>
      <c r="C9">
        <v>14200</v>
      </c>
      <c r="D9">
        <v>14200</v>
      </c>
      <c r="E9">
        <v>21200</v>
      </c>
      <c r="F9">
        <v>3700</v>
      </c>
    </row>
    <row r="10" spans="1:6">
      <c r="A10" s="10">
        <v>2010</v>
      </c>
      <c r="B10" s="11" t="s">
        <v>316</v>
      </c>
      <c r="C10">
        <v>21700</v>
      </c>
      <c r="D10">
        <v>0</v>
      </c>
      <c r="E10">
        <v>22800</v>
      </c>
      <c r="F10">
        <v>12900</v>
      </c>
    </row>
    <row r="11" spans="1:6">
      <c r="A11" s="10">
        <v>2006</v>
      </c>
      <c r="B11" s="11" t="s">
        <v>904</v>
      </c>
      <c r="C11">
        <v>27000</v>
      </c>
      <c r="D11">
        <v>0</v>
      </c>
      <c r="E11">
        <v>15800</v>
      </c>
      <c r="F11">
        <v>4100</v>
      </c>
    </row>
  </sheetData>
  <sortState ref="A2:G13">
    <sortCondition ref="C2:C13"/>
  </sortState>
  <phoneticPr fontId="22" type="noConversion"/>
  <conditionalFormatting sqref="A1:A11">
    <cfRule type="expression" dxfId="0" priority="1" stopIfTrue="1">
      <formula>AND(SUMPRODUCT(1*(($A:$A&amp;"x")=(A1&amp;"x")))&gt;1,NOT(ISBLANK(A1)))</formula>
    </cfRule>
  </conditionalFormatting>
  <pageMargins left="0.75" right="0.75" top="1" bottom="1" header="0.51180555555555596" footer="0.51180555555555596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"/>
  <sheetViews>
    <sheetView workbookViewId="0">
      <selection activeCell="C111" sqref="C111"/>
    </sheetView>
  </sheetViews>
  <sheetFormatPr defaultColWidth="9" defaultRowHeight="13.5"/>
  <cols>
    <col min="3" max="3" width="28.25" customWidth="1"/>
  </cols>
  <sheetData>
    <row r="1" spans="1:3" ht="40.5">
      <c r="A1" s="3" t="s">
        <v>462</v>
      </c>
      <c r="B1" s="3" t="s">
        <v>939</v>
      </c>
      <c r="C1" s="4" t="s">
        <v>940</v>
      </c>
    </row>
    <row r="2" spans="1:3" ht="14.25">
      <c r="A2" s="5" t="s">
        <v>67</v>
      </c>
      <c r="B2" s="5" t="s">
        <v>941</v>
      </c>
      <c r="C2" s="6" t="s">
        <v>500</v>
      </c>
    </row>
    <row r="3" spans="1:3" ht="14.25">
      <c r="A3" s="5" t="s">
        <v>130</v>
      </c>
      <c r="B3" s="5" t="s">
        <v>130</v>
      </c>
      <c r="C3" s="6" t="s">
        <v>133</v>
      </c>
    </row>
    <row r="4" spans="1:3">
      <c r="A4" s="7">
        <v>4001</v>
      </c>
      <c r="B4" s="7">
        <v>3</v>
      </c>
      <c r="C4" s="7" t="s">
        <v>942</v>
      </c>
    </row>
    <row r="5" spans="1:3">
      <c r="A5" s="7">
        <v>4001</v>
      </c>
      <c r="B5" s="7">
        <v>4</v>
      </c>
      <c r="C5" s="7" t="s">
        <v>943</v>
      </c>
    </row>
    <row r="6" spans="1:3">
      <c r="A6" s="7">
        <v>4001</v>
      </c>
      <c r="B6" s="7">
        <v>5</v>
      </c>
      <c r="C6" s="7" t="s">
        <v>944</v>
      </c>
    </row>
    <row r="7" spans="1:3">
      <c r="A7" s="7">
        <v>4001</v>
      </c>
      <c r="B7" s="7">
        <v>6</v>
      </c>
      <c r="C7" s="7" t="s">
        <v>945</v>
      </c>
    </row>
    <row r="8" spans="1:3">
      <c r="A8" s="7">
        <v>1009</v>
      </c>
      <c r="B8" s="7">
        <v>3</v>
      </c>
      <c r="C8" s="7" t="s">
        <v>946</v>
      </c>
    </row>
    <row r="9" spans="1:3">
      <c r="A9" s="7">
        <v>1009</v>
      </c>
      <c r="B9" s="7">
        <v>4</v>
      </c>
      <c r="C9" s="7" t="s">
        <v>947</v>
      </c>
    </row>
    <row r="10" spans="1:3">
      <c r="A10" s="7">
        <v>1009</v>
      </c>
      <c r="B10" s="7">
        <v>5</v>
      </c>
      <c r="C10" s="7" t="s">
        <v>948</v>
      </c>
    </row>
    <row r="11" spans="1:3">
      <c r="A11" s="7">
        <v>1009</v>
      </c>
      <c r="B11" s="7">
        <v>6</v>
      </c>
      <c r="C11" s="7" t="s">
        <v>949</v>
      </c>
    </row>
    <row r="12" spans="1:3">
      <c r="A12" s="7">
        <v>1003</v>
      </c>
      <c r="B12" s="7">
        <v>3</v>
      </c>
      <c r="C12" s="7" t="s">
        <v>950</v>
      </c>
    </row>
    <row r="13" spans="1:3">
      <c r="A13" s="7">
        <v>1003</v>
      </c>
      <c r="B13" s="7">
        <v>4</v>
      </c>
      <c r="C13" s="7" t="s">
        <v>951</v>
      </c>
    </row>
    <row r="14" spans="1:3">
      <c r="A14" s="7">
        <v>1003</v>
      </c>
      <c r="B14" s="7">
        <v>5</v>
      </c>
      <c r="C14" s="7" t="s">
        <v>952</v>
      </c>
    </row>
    <row r="15" spans="1:3">
      <c r="A15" s="7">
        <v>1003</v>
      </c>
      <c r="B15" s="7">
        <v>6</v>
      </c>
      <c r="C15" s="7" t="s">
        <v>953</v>
      </c>
    </row>
    <row r="16" spans="1:3">
      <c r="A16" s="7">
        <v>2009</v>
      </c>
      <c r="B16" s="7">
        <v>3</v>
      </c>
      <c r="C16" s="7" t="s">
        <v>954</v>
      </c>
    </row>
    <row r="17" spans="1:3">
      <c r="A17" s="7">
        <v>2009</v>
      </c>
      <c r="B17" s="7">
        <v>4</v>
      </c>
      <c r="C17" s="7" t="s">
        <v>955</v>
      </c>
    </row>
    <row r="18" spans="1:3">
      <c r="A18" s="7">
        <v>2009</v>
      </c>
      <c r="B18" s="7">
        <v>5</v>
      </c>
      <c r="C18" s="7" t="s">
        <v>956</v>
      </c>
    </row>
    <row r="19" spans="1:3">
      <c r="A19" s="7">
        <v>2009</v>
      </c>
      <c r="B19" s="7">
        <v>6</v>
      </c>
      <c r="C19" s="7" t="s">
        <v>957</v>
      </c>
    </row>
    <row r="20" spans="1:3">
      <c r="A20" s="7">
        <v>3003</v>
      </c>
      <c r="B20" s="7">
        <v>4</v>
      </c>
      <c r="C20" s="7" t="s">
        <v>958</v>
      </c>
    </row>
    <row r="21" spans="1:3">
      <c r="A21" s="7">
        <v>3003</v>
      </c>
      <c r="B21" s="7">
        <v>5</v>
      </c>
      <c r="C21" s="7" t="s">
        <v>959</v>
      </c>
    </row>
    <row r="22" spans="1:3">
      <c r="A22" s="7">
        <v>3003</v>
      </c>
      <c r="B22" s="7">
        <v>6</v>
      </c>
      <c r="C22" s="7" t="s">
        <v>960</v>
      </c>
    </row>
    <row r="23" spans="1:3">
      <c r="A23" s="7">
        <v>2005</v>
      </c>
      <c r="B23" s="7">
        <v>4</v>
      </c>
      <c r="C23" s="7" t="s">
        <v>961</v>
      </c>
    </row>
    <row r="24" spans="1:3">
      <c r="A24" s="7">
        <v>2005</v>
      </c>
      <c r="B24" s="7">
        <v>5</v>
      </c>
      <c r="C24" s="7" t="s">
        <v>962</v>
      </c>
    </row>
    <row r="25" spans="1:3">
      <c r="A25" s="7">
        <v>2005</v>
      </c>
      <c r="B25" s="7">
        <v>6</v>
      </c>
      <c r="C25" s="7" t="s">
        <v>963</v>
      </c>
    </row>
    <row r="26" spans="1:3">
      <c r="A26" s="7">
        <v>1005</v>
      </c>
      <c r="B26" s="7">
        <v>4</v>
      </c>
      <c r="C26" s="7" t="s">
        <v>964</v>
      </c>
    </row>
    <row r="27" spans="1:3">
      <c r="A27" s="7">
        <v>1005</v>
      </c>
      <c r="B27" s="7">
        <v>5</v>
      </c>
      <c r="C27" s="7" t="s">
        <v>965</v>
      </c>
    </row>
    <row r="28" spans="1:3">
      <c r="A28" s="7">
        <v>1005</v>
      </c>
      <c r="B28" s="7">
        <v>6</v>
      </c>
      <c r="C28" s="7" t="s">
        <v>966</v>
      </c>
    </row>
    <row r="29" spans="1:3">
      <c r="A29" s="7">
        <v>4005</v>
      </c>
      <c r="B29" s="7">
        <v>4</v>
      </c>
      <c r="C29" s="7" t="s">
        <v>967</v>
      </c>
    </row>
    <row r="30" spans="1:3">
      <c r="A30" s="7">
        <v>4005</v>
      </c>
      <c r="B30" s="7">
        <v>5</v>
      </c>
      <c r="C30" s="7" t="s">
        <v>968</v>
      </c>
    </row>
    <row r="31" spans="1:3">
      <c r="A31" s="7">
        <v>4005</v>
      </c>
      <c r="B31" s="7">
        <v>6</v>
      </c>
      <c r="C31" s="7" t="s">
        <v>969</v>
      </c>
    </row>
    <row r="32" spans="1:3">
      <c r="A32" s="7">
        <v>1008</v>
      </c>
      <c r="B32" s="7">
        <v>4</v>
      </c>
      <c r="C32" s="7" t="s">
        <v>970</v>
      </c>
    </row>
    <row r="33" spans="1:3">
      <c r="A33" s="7">
        <v>1008</v>
      </c>
      <c r="B33" s="7">
        <v>5</v>
      </c>
      <c r="C33" s="7" t="s">
        <v>971</v>
      </c>
    </row>
    <row r="34" spans="1:3">
      <c r="A34" s="7">
        <v>1008</v>
      </c>
      <c r="B34" s="7">
        <v>6</v>
      </c>
      <c r="C34" s="7" t="s">
        <v>972</v>
      </c>
    </row>
    <row r="35" spans="1:3">
      <c r="A35" s="7">
        <v>2001</v>
      </c>
      <c r="B35" s="7">
        <v>4</v>
      </c>
      <c r="C35" s="7" t="s">
        <v>973</v>
      </c>
    </row>
    <row r="36" spans="1:3">
      <c r="A36" s="7">
        <v>2001</v>
      </c>
      <c r="B36" s="7">
        <v>5</v>
      </c>
      <c r="C36" s="7" t="s">
        <v>974</v>
      </c>
    </row>
    <row r="37" spans="1:3">
      <c r="A37" s="7">
        <v>2001</v>
      </c>
      <c r="B37" s="7">
        <v>6</v>
      </c>
      <c r="C37" s="7" t="s">
        <v>975</v>
      </c>
    </row>
    <row r="38" spans="1:3">
      <c r="A38" s="7">
        <v>3009</v>
      </c>
      <c r="B38" s="7">
        <v>4</v>
      </c>
      <c r="C38" s="7" t="s">
        <v>976</v>
      </c>
    </row>
    <row r="39" spans="1:3">
      <c r="A39" s="7">
        <v>3009</v>
      </c>
      <c r="B39" s="7">
        <v>5</v>
      </c>
      <c r="C39" s="7" t="s">
        <v>977</v>
      </c>
    </row>
    <row r="40" spans="1:3">
      <c r="A40" s="7">
        <v>3009</v>
      </c>
      <c r="B40" s="7">
        <v>6</v>
      </c>
      <c r="C40" s="7" t="s">
        <v>978</v>
      </c>
    </row>
    <row r="41" spans="1:3">
      <c r="A41" s="7">
        <v>4006</v>
      </c>
      <c r="B41" s="7">
        <v>4</v>
      </c>
      <c r="C41" s="7" t="s">
        <v>979</v>
      </c>
    </row>
    <row r="42" spans="1:3">
      <c r="A42" s="7">
        <v>4006</v>
      </c>
      <c r="B42" s="7">
        <v>5</v>
      </c>
      <c r="C42" s="7" t="s">
        <v>980</v>
      </c>
    </row>
    <row r="43" spans="1:3">
      <c r="A43" s="7">
        <v>4006</v>
      </c>
      <c r="B43" s="7">
        <v>6</v>
      </c>
      <c r="C43" s="7" t="s">
        <v>981</v>
      </c>
    </row>
    <row r="44" spans="1:3">
      <c r="A44" s="7">
        <v>4007</v>
      </c>
      <c r="B44" s="7">
        <v>4</v>
      </c>
      <c r="C44" s="7" t="s">
        <v>982</v>
      </c>
    </row>
    <row r="45" spans="1:3">
      <c r="A45" s="7">
        <v>4007</v>
      </c>
      <c r="B45" s="7">
        <v>5</v>
      </c>
      <c r="C45" s="7" t="s">
        <v>944</v>
      </c>
    </row>
    <row r="46" spans="1:3">
      <c r="A46" s="7">
        <v>4007</v>
      </c>
      <c r="B46" s="7">
        <v>6</v>
      </c>
      <c r="C46" s="7" t="s">
        <v>945</v>
      </c>
    </row>
    <row r="47" spans="1:3">
      <c r="A47" s="7">
        <v>3005</v>
      </c>
      <c r="B47" s="7">
        <v>5</v>
      </c>
      <c r="C47" s="7" t="s">
        <v>983</v>
      </c>
    </row>
    <row r="48" spans="1:3">
      <c r="A48" s="7">
        <v>3005</v>
      </c>
      <c r="B48" s="7">
        <v>6</v>
      </c>
      <c r="C48" s="7" t="s">
        <v>984</v>
      </c>
    </row>
    <row r="49" spans="1:3">
      <c r="A49" s="7">
        <v>3005</v>
      </c>
      <c r="B49" s="7">
        <v>7</v>
      </c>
      <c r="C49" s="7" t="s">
        <v>985</v>
      </c>
    </row>
    <row r="50" spans="1:3">
      <c r="A50" s="7">
        <v>1001</v>
      </c>
      <c r="B50" s="7">
        <v>5</v>
      </c>
      <c r="C50" s="7" t="s">
        <v>986</v>
      </c>
    </row>
    <row r="51" spans="1:3">
      <c r="A51" s="7">
        <v>1001</v>
      </c>
      <c r="B51" s="7">
        <v>6</v>
      </c>
      <c r="C51" s="7" t="s">
        <v>987</v>
      </c>
    </row>
    <row r="52" spans="1:3">
      <c r="A52" s="7">
        <v>1001</v>
      </c>
      <c r="B52" s="7">
        <v>7</v>
      </c>
      <c r="C52" s="7" t="s">
        <v>988</v>
      </c>
    </row>
    <row r="53" spans="1:3">
      <c r="A53" s="7">
        <v>1007</v>
      </c>
      <c r="B53" s="7">
        <v>5</v>
      </c>
      <c r="C53" s="7" t="s">
        <v>989</v>
      </c>
    </row>
    <row r="54" spans="1:3">
      <c r="A54" s="7">
        <v>1007</v>
      </c>
      <c r="B54" s="7">
        <v>6</v>
      </c>
      <c r="C54" s="7" t="s">
        <v>990</v>
      </c>
    </row>
    <row r="55" spans="1:3">
      <c r="A55" s="7">
        <v>1007</v>
      </c>
      <c r="B55" s="7">
        <v>7</v>
      </c>
      <c r="C55" s="7" t="s">
        <v>991</v>
      </c>
    </row>
    <row r="56" spans="1:3">
      <c r="A56" s="7">
        <v>4002</v>
      </c>
      <c r="B56" s="7">
        <v>5</v>
      </c>
      <c r="C56" s="7" t="s">
        <v>992</v>
      </c>
    </row>
    <row r="57" spans="1:3">
      <c r="A57" s="7">
        <v>4002</v>
      </c>
      <c r="B57" s="7">
        <v>6</v>
      </c>
      <c r="C57" s="7" t="s">
        <v>993</v>
      </c>
    </row>
    <row r="58" spans="1:3">
      <c r="A58" s="7">
        <v>4002</v>
      </c>
      <c r="B58" s="7">
        <v>7</v>
      </c>
      <c r="C58" s="7" t="s">
        <v>994</v>
      </c>
    </row>
    <row r="59" spans="1:3">
      <c r="A59" s="7">
        <v>3004</v>
      </c>
      <c r="B59" s="7">
        <v>5</v>
      </c>
      <c r="C59" s="7" t="s">
        <v>995</v>
      </c>
    </row>
    <row r="60" spans="1:3">
      <c r="A60" s="7">
        <v>3004</v>
      </c>
      <c r="B60" s="7">
        <v>6</v>
      </c>
      <c r="C60" s="7" t="s">
        <v>996</v>
      </c>
    </row>
    <row r="61" spans="1:3">
      <c r="A61" s="7">
        <v>3004</v>
      </c>
      <c r="B61" s="7">
        <v>7</v>
      </c>
      <c r="C61" s="7" t="s">
        <v>997</v>
      </c>
    </row>
    <row r="62" spans="1:3">
      <c r="A62" s="7">
        <v>3006</v>
      </c>
      <c r="B62" s="7">
        <v>5</v>
      </c>
      <c r="C62" s="7" t="s">
        <v>998</v>
      </c>
    </row>
    <row r="63" spans="1:3">
      <c r="A63" s="7">
        <v>3006</v>
      </c>
      <c r="B63" s="7">
        <v>6</v>
      </c>
      <c r="C63" s="7" t="s">
        <v>999</v>
      </c>
    </row>
    <row r="64" spans="1:3">
      <c r="A64" s="7">
        <v>3006</v>
      </c>
      <c r="B64" s="7">
        <v>7</v>
      </c>
      <c r="C64" s="7" t="s">
        <v>1000</v>
      </c>
    </row>
    <row r="65" spans="1:3">
      <c r="A65" s="7">
        <v>2007</v>
      </c>
      <c r="B65" s="7">
        <v>5</v>
      </c>
      <c r="C65" s="7" t="s">
        <v>1001</v>
      </c>
    </row>
    <row r="66" spans="1:3">
      <c r="A66" s="7">
        <v>2007</v>
      </c>
      <c r="B66" s="7">
        <v>6</v>
      </c>
      <c r="C66" s="7" t="s">
        <v>1002</v>
      </c>
    </row>
    <row r="67" spans="1:3">
      <c r="A67" s="7">
        <v>2007</v>
      </c>
      <c r="B67" s="7">
        <v>7</v>
      </c>
      <c r="C67" s="7" t="s">
        <v>1003</v>
      </c>
    </row>
    <row r="68" spans="1:3">
      <c r="A68" s="7">
        <v>2002</v>
      </c>
      <c r="B68" s="7">
        <v>5</v>
      </c>
      <c r="C68" s="7" t="s">
        <v>1004</v>
      </c>
    </row>
    <row r="69" spans="1:3">
      <c r="A69" s="7">
        <v>2002</v>
      </c>
      <c r="B69" s="7">
        <v>6</v>
      </c>
      <c r="C69" s="7" t="s">
        <v>1005</v>
      </c>
    </row>
    <row r="70" spans="1:3">
      <c r="A70" s="7">
        <v>2002</v>
      </c>
      <c r="B70" s="7">
        <v>7</v>
      </c>
      <c r="C70" s="7" t="s">
        <v>1006</v>
      </c>
    </row>
    <row r="71" spans="1:3">
      <c r="A71" s="7">
        <v>2003</v>
      </c>
      <c r="B71" s="7">
        <v>5</v>
      </c>
      <c r="C71" s="7" t="s">
        <v>1007</v>
      </c>
    </row>
    <row r="72" spans="1:3">
      <c r="A72" s="7">
        <v>2003</v>
      </c>
      <c r="B72" s="7">
        <v>6</v>
      </c>
      <c r="C72" s="7" t="s">
        <v>1008</v>
      </c>
    </row>
    <row r="73" spans="1:3">
      <c r="A73" s="7">
        <v>2003</v>
      </c>
      <c r="B73" s="7">
        <v>7</v>
      </c>
      <c r="C73" s="7" t="s">
        <v>1009</v>
      </c>
    </row>
    <row r="74" spans="1:3">
      <c r="A74" s="7">
        <v>3001</v>
      </c>
      <c r="B74" s="7">
        <v>5</v>
      </c>
      <c r="C74" s="7" t="s">
        <v>1010</v>
      </c>
    </row>
    <row r="75" spans="1:3">
      <c r="A75" s="7">
        <v>3001</v>
      </c>
      <c r="B75" s="7">
        <v>6</v>
      </c>
      <c r="C75" s="7" t="s">
        <v>1011</v>
      </c>
    </row>
    <row r="76" spans="1:3">
      <c r="A76" s="7">
        <v>3001</v>
      </c>
      <c r="B76" s="7">
        <v>7</v>
      </c>
      <c r="C76" s="7" t="s">
        <v>1012</v>
      </c>
    </row>
    <row r="77" spans="1:3">
      <c r="A77" s="7">
        <v>4003</v>
      </c>
      <c r="B77" s="7">
        <v>5</v>
      </c>
      <c r="C77" s="7" t="s">
        <v>1013</v>
      </c>
    </row>
    <row r="78" spans="1:3">
      <c r="A78" s="7">
        <v>4003</v>
      </c>
      <c r="B78" s="7">
        <v>6</v>
      </c>
      <c r="C78" s="7" t="s">
        <v>1014</v>
      </c>
    </row>
    <row r="79" spans="1:3">
      <c r="A79" s="7">
        <v>4003</v>
      </c>
      <c r="B79" s="7">
        <v>7</v>
      </c>
      <c r="C79" s="7" t="s">
        <v>1015</v>
      </c>
    </row>
    <row r="80" spans="1:3">
      <c r="A80" s="7">
        <v>1002</v>
      </c>
      <c r="B80" s="7">
        <v>6</v>
      </c>
      <c r="C80" s="7" t="s">
        <v>1016</v>
      </c>
    </row>
    <row r="81" spans="1:3">
      <c r="A81" s="7">
        <v>1002</v>
      </c>
      <c r="B81" s="7">
        <v>7</v>
      </c>
      <c r="C81" s="7" t="s">
        <v>1017</v>
      </c>
    </row>
    <row r="82" spans="1:3">
      <c r="A82" s="7">
        <v>1002</v>
      </c>
      <c r="B82" s="7">
        <v>8</v>
      </c>
      <c r="C82" s="7" t="s">
        <v>1018</v>
      </c>
    </row>
    <row r="83" spans="1:3">
      <c r="A83" s="7">
        <v>2006</v>
      </c>
      <c r="B83" s="7">
        <v>6</v>
      </c>
      <c r="C83" s="7" t="s">
        <v>1019</v>
      </c>
    </row>
    <row r="84" spans="1:3">
      <c r="A84" s="7">
        <v>2006</v>
      </c>
      <c r="B84" s="7">
        <v>7</v>
      </c>
      <c r="C84" s="7" t="s">
        <v>1020</v>
      </c>
    </row>
    <row r="85" spans="1:3">
      <c r="A85" s="7">
        <v>2006</v>
      </c>
      <c r="B85" s="7">
        <v>8</v>
      </c>
      <c r="C85" s="7" t="s">
        <v>1021</v>
      </c>
    </row>
    <row r="86" spans="1:3">
      <c r="A86" s="7">
        <v>2008</v>
      </c>
      <c r="B86" s="7">
        <v>6</v>
      </c>
      <c r="C86" s="7" t="s">
        <v>1022</v>
      </c>
    </row>
    <row r="87" spans="1:3">
      <c r="A87" s="7">
        <v>2008</v>
      </c>
      <c r="B87" s="7">
        <v>7</v>
      </c>
      <c r="C87" s="7" t="s">
        <v>1023</v>
      </c>
    </row>
    <row r="88" spans="1:3">
      <c r="A88" s="7">
        <v>2008</v>
      </c>
      <c r="B88" s="7">
        <v>8</v>
      </c>
      <c r="C88" s="7" t="s">
        <v>1024</v>
      </c>
    </row>
    <row r="89" spans="1:3">
      <c r="A89" s="7">
        <v>3008</v>
      </c>
      <c r="B89" s="7">
        <v>6</v>
      </c>
      <c r="C89" s="7" t="s">
        <v>1025</v>
      </c>
    </row>
    <row r="90" spans="1:3">
      <c r="A90" s="7">
        <v>3008</v>
      </c>
      <c r="B90" s="7">
        <v>7</v>
      </c>
      <c r="C90" s="7" t="s">
        <v>1026</v>
      </c>
    </row>
    <row r="91" spans="1:3">
      <c r="A91" s="7">
        <v>3008</v>
      </c>
      <c r="B91" s="7">
        <v>8</v>
      </c>
      <c r="C91" s="7" t="s">
        <v>1027</v>
      </c>
    </row>
    <row r="92" spans="1:3">
      <c r="A92" s="7">
        <v>1006</v>
      </c>
      <c r="B92" s="7">
        <v>6</v>
      </c>
      <c r="C92" s="7" t="s">
        <v>1028</v>
      </c>
    </row>
    <row r="93" spans="1:3">
      <c r="A93" s="7">
        <v>1006</v>
      </c>
      <c r="B93" s="7">
        <v>7</v>
      </c>
      <c r="C93" s="7" t="s">
        <v>1029</v>
      </c>
    </row>
    <row r="94" spans="1:3">
      <c r="A94" s="7">
        <v>1006</v>
      </c>
      <c r="B94" s="7">
        <v>8</v>
      </c>
      <c r="C94" s="7" t="s">
        <v>1030</v>
      </c>
    </row>
    <row r="95" spans="1:3">
      <c r="A95" s="7">
        <v>3002</v>
      </c>
      <c r="B95" s="7">
        <v>7</v>
      </c>
      <c r="C95" s="7" t="s">
        <v>1031</v>
      </c>
    </row>
    <row r="96" spans="1:3">
      <c r="A96" s="7">
        <v>3002</v>
      </c>
      <c r="B96" s="7">
        <v>8</v>
      </c>
      <c r="C96" s="7" t="s">
        <v>1032</v>
      </c>
    </row>
    <row r="97" spans="1:3">
      <c r="A97" s="7">
        <v>1004</v>
      </c>
      <c r="B97" s="7">
        <v>7</v>
      </c>
      <c r="C97" s="7" t="s">
        <v>1033</v>
      </c>
    </row>
    <row r="98" spans="1:3">
      <c r="A98" s="7">
        <v>1004</v>
      </c>
      <c r="B98" s="7">
        <v>8</v>
      </c>
      <c r="C98" s="7" t="s">
        <v>1034</v>
      </c>
    </row>
    <row r="99" spans="1:3">
      <c r="A99" s="7">
        <v>2004</v>
      </c>
      <c r="B99" s="7">
        <v>7</v>
      </c>
      <c r="C99" s="7" t="s">
        <v>1035</v>
      </c>
    </row>
    <row r="100" spans="1:3">
      <c r="A100" s="7">
        <v>2004</v>
      </c>
      <c r="B100" s="7">
        <v>8</v>
      </c>
      <c r="C100" s="7" t="s">
        <v>1036</v>
      </c>
    </row>
    <row r="101" spans="1:3">
      <c r="A101" s="7">
        <v>2010</v>
      </c>
      <c r="B101" s="7">
        <v>7</v>
      </c>
      <c r="C101" s="7" t="s">
        <v>1037</v>
      </c>
    </row>
    <row r="102" spans="1:3">
      <c r="A102" s="7">
        <v>2010</v>
      </c>
      <c r="B102" s="7">
        <v>8</v>
      </c>
      <c r="C102" s="7" t="s">
        <v>1038</v>
      </c>
    </row>
    <row r="103" spans="1:3">
      <c r="A103" s="7">
        <v>4004</v>
      </c>
      <c r="B103" s="7">
        <v>7</v>
      </c>
      <c r="C103" s="7" t="s">
        <v>1039</v>
      </c>
    </row>
    <row r="104" spans="1:3">
      <c r="A104" s="7">
        <v>4004</v>
      </c>
      <c r="B104" s="7">
        <v>8</v>
      </c>
      <c r="C104" s="7" t="s">
        <v>1036</v>
      </c>
    </row>
    <row r="105" spans="1:3">
      <c r="A105" s="7">
        <v>1011</v>
      </c>
      <c r="B105" s="7">
        <v>8</v>
      </c>
      <c r="C105" s="7" t="s">
        <v>1040</v>
      </c>
    </row>
    <row r="106" spans="1:3">
      <c r="A106" s="7">
        <v>1011</v>
      </c>
      <c r="B106" s="7">
        <v>9</v>
      </c>
      <c r="C106" s="7" t="s">
        <v>1041</v>
      </c>
    </row>
    <row r="107" spans="1:3">
      <c r="A107" s="7">
        <v>1010</v>
      </c>
      <c r="B107" s="7">
        <v>8</v>
      </c>
      <c r="C107" s="7" t="s">
        <v>1042</v>
      </c>
    </row>
    <row r="108" spans="1:3">
      <c r="A108" s="7">
        <v>1010</v>
      </c>
      <c r="B108" s="7">
        <v>9</v>
      </c>
      <c r="C108" s="7" t="s">
        <v>1043</v>
      </c>
    </row>
    <row r="109" spans="1:3">
      <c r="A109" s="7">
        <v>3007</v>
      </c>
      <c r="B109" s="7">
        <v>8</v>
      </c>
      <c r="C109" s="7" t="s">
        <v>1044</v>
      </c>
    </row>
    <row r="110" spans="1:3">
      <c r="A110" s="7">
        <v>3007</v>
      </c>
      <c r="B110" s="7">
        <v>9</v>
      </c>
      <c r="C110" s="7" t="s">
        <v>1045</v>
      </c>
    </row>
  </sheetData>
  <phoneticPr fontId="22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2"/>
  <sheetViews>
    <sheetView workbookViewId="0">
      <selection activeCell="M7" sqref="M7"/>
    </sheetView>
  </sheetViews>
  <sheetFormatPr defaultColWidth="9" defaultRowHeight="13.5"/>
  <sheetData>
    <row r="1" spans="1:2">
      <c r="A1" s="1" t="s">
        <v>939</v>
      </c>
      <c r="B1" s="1" t="s">
        <v>1046</v>
      </c>
    </row>
    <row r="2" spans="1:2">
      <c r="A2" s="1" t="s">
        <v>941</v>
      </c>
      <c r="B2" s="1" t="s">
        <v>460</v>
      </c>
    </row>
    <row r="3" spans="1:2">
      <c r="A3" s="1" t="s">
        <v>130</v>
      </c>
      <c r="B3" s="1" t="s">
        <v>130</v>
      </c>
    </row>
    <row r="4" spans="1:2">
      <c r="A4" s="2">
        <v>1</v>
      </c>
      <c r="B4" s="2">
        <v>31</v>
      </c>
    </row>
    <row r="5" spans="1:2">
      <c r="A5" s="2">
        <v>2</v>
      </c>
      <c r="B5" s="2">
        <v>61</v>
      </c>
    </row>
    <row r="6" spans="1:2">
      <c r="A6" s="2">
        <v>3</v>
      </c>
      <c r="B6" s="2">
        <v>121</v>
      </c>
    </row>
    <row r="7" spans="1:2">
      <c r="A7" s="2">
        <v>4</v>
      </c>
      <c r="B7" s="2">
        <v>241</v>
      </c>
    </row>
    <row r="8" spans="1:2">
      <c r="A8" s="2">
        <v>5</v>
      </c>
      <c r="B8" s="2">
        <v>401</v>
      </c>
    </row>
    <row r="9" spans="1:2">
      <c r="A9" s="2">
        <v>6</v>
      </c>
      <c r="B9" s="2">
        <v>761</v>
      </c>
    </row>
    <row r="10" spans="1:2">
      <c r="A10" s="2">
        <v>7</v>
      </c>
      <c r="B10">
        <v>1161</v>
      </c>
    </row>
    <row r="11" spans="1:2">
      <c r="A11">
        <v>8</v>
      </c>
      <c r="B11">
        <v>1561</v>
      </c>
    </row>
    <row r="12" spans="1:2">
      <c r="A12">
        <v>9</v>
      </c>
      <c r="B12">
        <v>0</v>
      </c>
    </row>
  </sheetData>
  <phoneticPr fontId="22" type="noConversion"/>
  <pageMargins left="0.75" right="0.75" top="1" bottom="1" header="0.51180555555555596" footer="0.51180555555555596"/>
  <pageSetup paperSize="9" orientation="portrait"/>
  <headerFooter alignWithMargins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38" sqref="E38"/>
    </sheetView>
  </sheetViews>
  <sheetFormatPr defaultColWidth="9" defaultRowHeight="13.5"/>
  <sheetData>
    <row r="1" spans="1:5">
      <c r="A1" t="s">
        <v>1047</v>
      </c>
      <c r="B1" t="s">
        <v>1048</v>
      </c>
      <c r="C1" t="s">
        <v>1049</v>
      </c>
      <c r="D1" t="s">
        <v>1050</v>
      </c>
      <c r="E1" t="s">
        <v>1051</v>
      </c>
    </row>
    <row r="2" spans="1:5">
      <c r="A2" t="s">
        <v>67</v>
      </c>
      <c r="B2" t="s">
        <v>460</v>
      </c>
      <c r="C2" t="s">
        <v>1052</v>
      </c>
      <c r="D2" t="s">
        <v>1053</v>
      </c>
      <c r="E2" t="s">
        <v>1054</v>
      </c>
    </row>
    <row r="3" spans="1:5">
      <c r="A3" t="s">
        <v>130</v>
      </c>
      <c r="B3" t="s">
        <v>130</v>
      </c>
      <c r="C3" t="s">
        <v>130</v>
      </c>
      <c r="D3" t="s">
        <v>130</v>
      </c>
      <c r="E3" t="s">
        <v>130</v>
      </c>
    </row>
    <row r="4" spans="1:5">
      <c r="A4">
        <v>38001</v>
      </c>
      <c r="B4">
        <v>2</v>
      </c>
      <c r="C4">
        <f>[7]商店配置表!$E$55</f>
        <v>20</v>
      </c>
      <c r="D4">
        <v>7</v>
      </c>
      <c r="E4">
        <v>1</v>
      </c>
    </row>
  </sheetData>
  <phoneticPr fontId="22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G9" sqref="G9"/>
    </sheetView>
  </sheetViews>
  <sheetFormatPr defaultColWidth="9" defaultRowHeight="13.5"/>
  <sheetData>
    <row r="1" spans="1:4">
      <c r="A1" t="s">
        <v>0</v>
      </c>
      <c r="B1" t="s">
        <v>1055</v>
      </c>
      <c r="C1" t="s">
        <v>1056</v>
      </c>
      <c r="D1" t="s">
        <v>1057</v>
      </c>
    </row>
    <row r="2" spans="1:4">
      <c r="A2" t="s">
        <v>67</v>
      </c>
      <c r="B2" t="s">
        <v>1058</v>
      </c>
      <c r="C2" t="s">
        <v>1059</v>
      </c>
    </row>
    <row r="3" spans="1:4">
      <c r="A3" t="s">
        <v>130</v>
      </c>
      <c r="B3" t="s">
        <v>130</v>
      </c>
      <c r="C3" t="s">
        <v>130</v>
      </c>
    </row>
    <row r="4" spans="1:4">
      <c r="A4">
        <v>4001</v>
      </c>
      <c r="B4">
        <v>2</v>
      </c>
      <c r="C4">
        <v>6</v>
      </c>
      <c r="D4" t="s">
        <v>394</v>
      </c>
    </row>
    <row r="5" spans="1:4">
      <c r="A5">
        <v>1009</v>
      </c>
      <c r="B5">
        <v>2</v>
      </c>
      <c r="C5">
        <v>6</v>
      </c>
      <c r="D5" t="s">
        <v>215</v>
      </c>
    </row>
    <row r="6" spans="1:4">
      <c r="A6">
        <v>1003</v>
      </c>
      <c r="B6">
        <v>2</v>
      </c>
      <c r="C6">
        <v>6</v>
      </c>
      <c r="D6" t="s">
        <v>166</v>
      </c>
    </row>
    <row r="7" spans="1:4">
      <c r="A7">
        <v>2009</v>
      </c>
      <c r="B7">
        <v>2</v>
      </c>
      <c r="C7">
        <v>6</v>
      </c>
      <c r="D7" t="s">
        <v>309</v>
      </c>
    </row>
    <row r="8" spans="1:4">
      <c r="A8">
        <v>3003</v>
      </c>
      <c r="B8">
        <v>3</v>
      </c>
      <c r="C8">
        <v>6</v>
      </c>
      <c r="D8" t="s">
        <v>348</v>
      </c>
    </row>
    <row r="9" spans="1:4">
      <c r="A9">
        <v>2005</v>
      </c>
      <c r="B9">
        <v>3</v>
      </c>
      <c r="C9">
        <v>6</v>
      </c>
      <c r="D9" t="s">
        <v>277</v>
      </c>
    </row>
    <row r="10" spans="1:4">
      <c r="A10">
        <v>1005</v>
      </c>
      <c r="B10">
        <v>3</v>
      </c>
      <c r="C10">
        <v>6</v>
      </c>
      <c r="D10" t="s">
        <v>183</v>
      </c>
    </row>
    <row r="11" spans="1:4">
      <c r="A11">
        <v>4005</v>
      </c>
      <c r="B11">
        <v>3</v>
      </c>
      <c r="C11">
        <v>6</v>
      </c>
      <c r="D11" t="s">
        <v>504</v>
      </c>
    </row>
    <row r="12" spans="1:4">
      <c r="A12">
        <v>1008</v>
      </c>
      <c r="B12">
        <v>3</v>
      </c>
      <c r="C12">
        <v>6</v>
      </c>
      <c r="D12" t="s">
        <v>206</v>
      </c>
    </row>
    <row r="13" spans="1:4">
      <c r="A13">
        <v>2001</v>
      </c>
      <c r="B13">
        <v>3</v>
      </c>
      <c r="C13">
        <v>6</v>
      </c>
      <c r="D13" t="s">
        <v>236</v>
      </c>
    </row>
    <row r="14" spans="1:4">
      <c r="A14">
        <v>3009</v>
      </c>
      <c r="B14">
        <v>3</v>
      </c>
      <c r="C14">
        <v>6</v>
      </c>
      <c r="D14" t="s">
        <v>392</v>
      </c>
    </row>
    <row r="15" spans="1:4">
      <c r="A15">
        <v>4006</v>
      </c>
      <c r="B15">
        <v>3</v>
      </c>
      <c r="C15">
        <v>6</v>
      </c>
      <c r="D15" t="s">
        <v>440</v>
      </c>
    </row>
    <row r="16" spans="1:4">
      <c r="A16">
        <v>4007</v>
      </c>
      <c r="B16">
        <v>3</v>
      </c>
      <c r="C16">
        <v>6</v>
      </c>
      <c r="D16" t="s">
        <v>450</v>
      </c>
    </row>
    <row r="17" spans="1:4">
      <c r="A17">
        <v>3005</v>
      </c>
      <c r="B17">
        <v>4</v>
      </c>
      <c r="C17">
        <v>7</v>
      </c>
      <c r="D17" t="s">
        <v>367</v>
      </c>
    </row>
    <row r="18" spans="1:4">
      <c r="A18">
        <v>1001</v>
      </c>
      <c r="B18">
        <v>4</v>
      </c>
      <c r="C18">
        <v>7</v>
      </c>
      <c r="D18" t="s">
        <v>137</v>
      </c>
    </row>
    <row r="19" spans="1:4">
      <c r="A19">
        <v>1007</v>
      </c>
      <c r="B19">
        <v>4</v>
      </c>
      <c r="C19">
        <v>7</v>
      </c>
      <c r="D19" t="s">
        <v>196</v>
      </c>
    </row>
    <row r="20" spans="1:4">
      <c r="A20">
        <v>4002</v>
      </c>
      <c r="B20">
        <v>4</v>
      </c>
      <c r="C20">
        <v>7</v>
      </c>
      <c r="D20" t="s">
        <v>404</v>
      </c>
    </row>
    <row r="21" spans="1:4">
      <c r="A21">
        <v>3004</v>
      </c>
      <c r="B21">
        <v>4</v>
      </c>
      <c r="C21">
        <v>7</v>
      </c>
      <c r="D21" t="s">
        <v>357</v>
      </c>
    </row>
    <row r="22" spans="1:4">
      <c r="A22">
        <v>3006</v>
      </c>
      <c r="B22">
        <v>4</v>
      </c>
      <c r="C22">
        <v>7</v>
      </c>
      <c r="D22" t="s">
        <v>375</v>
      </c>
    </row>
    <row r="23" spans="1:4">
      <c r="A23">
        <v>2007</v>
      </c>
      <c r="B23">
        <v>4</v>
      </c>
      <c r="C23">
        <v>7</v>
      </c>
      <c r="D23" t="s">
        <v>292</v>
      </c>
    </row>
    <row r="24" spans="1:4">
      <c r="A24">
        <v>2002</v>
      </c>
      <c r="B24">
        <v>4</v>
      </c>
      <c r="C24">
        <v>7</v>
      </c>
      <c r="D24" t="s">
        <v>249</v>
      </c>
    </row>
    <row r="25" spans="1:4">
      <c r="A25">
        <v>2003</v>
      </c>
      <c r="B25">
        <v>4</v>
      </c>
      <c r="C25">
        <v>7</v>
      </c>
      <c r="D25" t="s">
        <v>259</v>
      </c>
    </row>
    <row r="26" spans="1:4">
      <c r="A26">
        <v>3001</v>
      </c>
      <c r="B26">
        <v>4</v>
      </c>
      <c r="C26">
        <v>7</v>
      </c>
      <c r="D26" t="s">
        <v>502</v>
      </c>
    </row>
    <row r="27" spans="1:4">
      <c r="A27">
        <v>4003</v>
      </c>
      <c r="B27">
        <v>4</v>
      </c>
      <c r="C27">
        <v>7</v>
      </c>
      <c r="D27" t="s">
        <v>415</v>
      </c>
    </row>
    <row r="28" spans="1:4">
      <c r="A28">
        <v>1002</v>
      </c>
      <c r="B28">
        <v>5</v>
      </c>
      <c r="C28">
        <v>8</v>
      </c>
      <c r="D28" t="s">
        <v>153</v>
      </c>
    </row>
    <row r="29" spans="1:4">
      <c r="A29">
        <v>2006</v>
      </c>
      <c r="B29">
        <v>5</v>
      </c>
      <c r="C29">
        <v>8</v>
      </c>
      <c r="D29" t="s">
        <v>904</v>
      </c>
    </row>
    <row r="30" spans="1:4">
      <c r="A30">
        <v>2008</v>
      </c>
      <c r="B30">
        <v>5</v>
      </c>
      <c r="C30">
        <v>8</v>
      </c>
      <c r="D30" t="s">
        <v>297</v>
      </c>
    </row>
    <row r="31" spans="1:4">
      <c r="A31">
        <v>3008</v>
      </c>
      <c r="B31">
        <v>5</v>
      </c>
      <c r="C31">
        <v>8</v>
      </c>
      <c r="D31" t="s">
        <v>390</v>
      </c>
    </row>
    <row r="32" spans="1:4">
      <c r="A32">
        <v>1006</v>
      </c>
      <c r="B32">
        <v>5</v>
      </c>
      <c r="C32">
        <v>8</v>
      </c>
      <c r="D32" t="s">
        <v>896</v>
      </c>
    </row>
    <row r="33" spans="1:4">
      <c r="A33">
        <v>3002</v>
      </c>
      <c r="B33">
        <v>6</v>
      </c>
      <c r="C33">
        <v>8</v>
      </c>
      <c r="D33" t="s">
        <v>338</v>
      </c>
    </row>
    <row r="34" spans="1:4">
      <c r="A34">
        <v>1004</v>
      </c>
      <c r="B34">
        <v>6</v>
      </c>
      <c r="C34">
        <v>8</v>
      </c>
      <c r="D34" t="s">
        <v>175</v>
      </c>
    </row>
    <row r="35" spans="1:4">
      <c r="A35">
        <v>2004</v>
      </c>
      <c r="B35">
        <v>6</v>
      </c>
      <c r="C35">
        <v>8</v>
      </c>
      <c r="D35" t="s">
        <v>266</v>
      </c>
    </row>
    <row r="36" spans="1:4">
      <c r="A36">
        <v>2010</v>
      </c>
      <c r="B36">
        <v>6</v>
      </c>
      <c r="C36">
        <v>8</v>
      </c>
      <c r="D36" t="s">
        <v>316</v>
      </c>
    </row>
    <row r="37" spans="1:4">
      <c r="A37">
        <v>4004</v>
      </c>
      <c r="B37">
        <v>6</v>
      </c>
      <c r="C37">
        <v>8</v>
      </c>
      <c r="D37" t="s">
        <v>423</v>
      </c>
    </row>
    <row r="38" spans="1:4">
      <c r="A38">
        <v>1011</v>
      </c>
      <c r="B38">
        <v>7</v>
      </c>
      <c r="C38">
        <v>9</v>
      </c>
      <c r="D38" t="s">
        <v>229</v>
      </c>
    </row>
    <row r="39" spans="1:4">
      <c r="A39">
        <v>1010</v>
      </c>
      <c r="B39">
        <v>7</v>
      </c>
      <c r="C39">
        <v>9</v>
      </c>
      <c r="D39" t="s">
        <v>221</v>
      </c>
    </row>
    <row r="40" spans="1:4">
      <c r="A40">
        <v>3007</v>
      </c>
      <c r="B40">
        <v>7</v>
      </c>
      <c r="C40">
        <v>9</v>
      </c>
      <c r="D40" t="s">
        <v>382</v>
      </c>
    </row>
  </sheetData>
  <phoneticPr fontId="22" type="noConversion"/>
  <pageMargins left="0.75" right="0.75" top="1" bottom="1" header="0.51180555555555596" footer="0.511805555555555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英雄基础信息配置表</vt:lpstr>
      <vt:lpstr>英雄升级配置表</vt:lpstr>
      <vt:lpstr>英雄军衔配置表</vt:lpstr>
      <vt:lpstr>英雄军衔与颜色对应关系</vt:lpstr>
      <vt:lpstr>精英</vt:lpstr>
      <vt:lpstr>属性计算</vt:lpstr>
      <vt:lpstr>Sheet1</vt:lpstr>
      <vt:lpstr>单位特点规划</vt:lpstr>
      <vt:lpstr>坦克&amp;战车</vt:lpstr>
      <vt:lpstr>Sheet2</vt:lpstr>
      <vt:lpstr>战车</vt:lpstr>
      <vt:lpstr>星级属性</vt:lpstr>
      <vt:lpstr>星级经验</vt:lpstr>
      <vt:lpstr>星级消耗物品</vt:lpstr>
      <vt:lpstr>英雄星级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Sky123.Org</cp:lastModifiedBy>
  <dcterms:created xsi:type="dcterms:W3CDTF">2006-09-16T00:00:00Z</dcterms:created>
  <dcterms:modified xsi:type="dcterms:W3CDTF">2016-03-21T05:53:53Z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