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es\tar-nlp-project\models\hyperparam_test\Run_1\"/>
    </mc:Choice>
  </mc:AlternateContent>
  <xr:revisionPtr revIDLastSave="0" documentId="13_ncr:1_{3770C1DA-71FD-470F-B29D-622D95D25ACD}" xr6:coauthVersionLast="47" xr6:coauthVersionMax="47" xr10:uidLastSave="{00000000-0000-0000-0000-000000000000}"/>
  <bookViews>
    <workbookView xWindow="-14295" yWindow="-16320" windowWidth="29040" windowHeight="15720" activeTab="2" xr2:uid="{00000000-000D-0000-FFFF-FFFF00000000}"/>
  </bookViews>
  <sheets>
    <sheet name="baseline2layer_test_results_1" sheetId="2" r:id="rId1"/>
    <sheet name="early_fuse2layer_test_results_1" sheetId="3" r:id="rId2"/>
    <sheet name="late_fuse2layer_test_results_1" sheetId="4" r:id="rId3"/>
    <sheet name="Sheet1" sheetId="1" r:id="rId4"/>
  </sheets>
  <definedNames>
    <definedName name="ExternalData_1" localSheetId="0" hidden="1">baseline2layer_test_results_1!$A$1:$S$6</definedName>
    <definedName name="ExternalData_1" localSheetId="1" hidden="1">early_fuse2layer_test_results_1!$A$1:$S$6</definedName>
    <definedName name="ExternalData_2" localSheetId="2" hidden="1">late_fuse2layer_test_results_1!$A$1:$S$6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B9" i="4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B9" i="3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B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20D2E-C58F-4A8D-B1F0-A1EE7822CE31}" keepAlive="1" name="Query - baseline2layer_test_results_1" description="Connection to the 'baseline2layer_test_results_1' query in the workbook." type="5" refreshedVersion="8" background="1" saveData="1">
    <dbPr connection="Provider=Microsoft.Mashup.OleDb.1;Data Source=$Workbook$;Location=baseline2layer_test_results_1;Extended Properties=&quot;&quot;" command="SELECT * FROM [baseline2layer_test_results_1]"/>
  </connection>
  <connection id="2" xr16:uid="{6A8A4421-463F-4B26-A651-BE957F7DE7A1}" keepAlive="1" name="Query - early_fuse2layer_test_results_1" description="Connection to the 'early_fuse2layer_test_results_1' query in the workbook." type="5" refreshedVersion="8" background="1" saveData="1">
    <dbPr connection="Provider=Microsoft.Mashup.OleDb.1;Data Source=$Workbook$;Location=early_fuse2layer_test_results_1;Extended Properties=&quot;&quot;" command="SELECT * FROM [early_fuse2layer_test_results_1]"/>
  </connection>
  <connection id="3" xr16:uid="{F95B1885-F05F-43C4-BDEC-A4B3DE9B560B}" keepAlive="1" name="Query - late_fuse2layer_test_results_1" description="Connection to the 'late_fuse2layer_test_results_1' query in the workbook." type="5" refreshedVersion="8" background="1" saveData="1">
    <dbPr connection="Provider=Microsoft.Mashup.OleDb.1;Data Source=$Workbook$;Location=late_fuse2layer_test_results_1;Extended Properties=&quot;&quot;" command="SELECT * FROM [late_fuse2layer_test_results_1]"/>
  </connection>
</connections>
</file>

<file path=xl/sharedStrings.xml><?xml version="1.0" encoding="utf-8"?>
<sst xmlns="http://schemas.openxmlformats.org/spreadsheetml/2006/main" count="75" uniqueCount="23">
  <si>
    <t>model_name</t>
  </si>
  <si>
    <t>best_micro</t>
  </si>
  <si>
    <t>macro_at_best_micro</t>
  </si>
  <si>
    <t>best_epoch</t>
  </si>
  <si>
    <t>seed</t>
  </si>
  <si>
    <t>test_micro_best</t>
  </si>
  <si>
    <t>test_macro_best</t>
  </si>
  <si>
    <t>en_best_micro</t>
  </si>
  <si>
    <t>en_best_macro</t>
  </si>
  <si>
    <t>fr_best_micro</t>
  </si>
  <si>
    <t>fr_best_macro</t>
  </si>
  <si>
    <t>ge_best_micro</t>
  </si>
  <si>
    <t>ge_best_macro</t>
  </si>
  <si>
    <t>it_best_micro</t>
  </si>
  <si>
    <t>it_best_macro</t>
  </si>
  <si>
    <t>po_best_micro</t>
  </si>
  <si>
    <t>po_best_macro</t>
  </si>
  <si>
    <t>ru_best_micro</t>
  </si>
  <si>
    <t>ru_best_macro</t>
  </si>
  <si>
    <t>baseline2layer</t>
  </si>
  <si>
    <t>early_fuse2layer</t>
  </si>
  <si>
    <t>late_fuse2layer</t>
  </si>
  <si>
    <t>AVERAGES: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</si>
</sst>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2CBB74-8FBA-4258-8D75-300873888EAE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best_micro" tableColumnId="2"/>
      <queryTableField id="3" name="macro_at_best_micro" tableColumnId="3"/>
      <queryTableField id="4" name="best_epoch" tableColumnId="4"/>
      <queryTableField id="5" name="seed" tableColumnId="5"/>
      <queryTableField id="6" name="test_micro_best" tableColumnId="6"/>
      <queryTableField id="7" name="test_macro_best" tableColumnId="7"/>
      <queryTableField id="8" name="en_best_micro" tableColumnId="8"/>
      <queryTableField id="9" name="en_best_macro" tableColumnId="9"/>
      <queryTableField id="10" name="fr_best_micro" tableColumnId="10"/>
      <queryTableField id="11" name="fr_best_macro" tableColumnId="11"/>
      <queryTableField id="12" name="ge_best_micro" tableColumnId="12"/>
      <queryTableField id="13" name="ge_best_macro" tableColumnId="13"/>
      <queryTableField id="14" name="it_best_micro" tableColumnId="14"/>
      <queryTableField id="15" name="it_best_macro" tableColumnId="15"/>
      <queryTableField id="16" name="po_best_micro" tableColumnId="16"/>
      <queryTableField id="17" name="po_best_macro" tableColumnId="17"/>
      <queryTableField id="18" name="ru_best_micro" tableColumnId="18"/>
      <queryTableField id="19" name="ru_best_macro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AC57202-64EA-438B-A7BB-74095E9AAA5F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best_micro" tableColumnId="2"/>
      <queryTableField id="3" name="macro_at_best_micro" tableColumnId="3"/>
      <queryTableField id="4" name="best_epoch" tableColumnId="4"/>
      <queryTableField id="5" name="seed" tableColumnId="5"/>
      <queryTableField id="6" name="test_micro_best" tableColumnId="6"/>
      <queryTableField id="7" name="test_macro_best" tableColumnId="7"/>
      <queryTableField id="8" name="en_best_micro" tableColumnId="8"/>
      <queryTableField id="9" name="en_best_macro" tableColumnId="9"/>
      <queryTableField id="10" name="fr_best_micro" tableColumnId="10"/>
      <queryTableField id="11" name="fr_best_macro" tableColumnId="11"/>
      <queryTableField id="12" name="ge_best_micro" tableColumnId="12"/>
      <queryTableField id="13" name="ge_best_macro" tableColumnId="13"/>
      <queryTableField id="14" name="it_best_micro" tableColumnId="14"/>
      <queryTableField id="15" name="it_best_macro" tableColumnId="15"/>
      <queryTableField id="16" name="po_best_micro" tableColumnId="16"/>
      <queryTableField id="17" name="po_best_macro" tableColumnId="17"/>
      <queryTableField id="18" name="ru_best_micro" tableColumnId="18"/>
      <queryTableField id="19" name="ru_best_macro" tableColumnId="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BEF7803-51EA-4E8E-B8BB-790267427E71}" autoFormatId="16" applyNumberFormats="0" applyBorderFormats="0" applyFontFormats="0" applyPatternFormats="0" applyAlignmentFormats="0" applyWidthHeightFormats="0">
  <queryTableRefresh nextId="20">
    <queryTableFields count="19">
      <queryTableField id="1" name="model_name" tableColumnId="1"/>
      <queryTableField id="2" name="best_micro" tableColumnId="2"/>
      <queryTableField id="3" name="macro_at_best_micro" tableColumnId="3"/>
      <queryTableField id="4" name="best_epoch" tableColumnId="4"/>
      <queryTableField id="5" name="seed" tableColumnId="5"/>
      <queryTableField id="6" name="test_micro_best" tableColumnId="6"/>
      <queryTableField id="7" name="test_macro_best" tableColumnId="7"/>
      <queryTableField id="8" name="en_best_micro" tableColumnId="8"/>
      <queryTableField id="9" name="en_best_macro" tableColumnId="9"/>
      <queryTableField id="10" name="fr_best_micro" tableColumnId="10"/>
      <queryTableField id="11" name="fr_best_macro" tableColumnId="11"/>
      <queryTableField id="12" name="ge_best_micro" tableColumnId="12"/>
      <queryTableField id="13" name="ge_best_macro" tableColumnId="13"/>
      <queryTableField id="14" name="it_best_micro" tableColumnId="14"/>
      <queryTableField id="15" name="it_best_macro" tableColumnId="15"/>
      <queryTableField id="16" name="po_best_micro" tableColumnId="16"/>
      <queryTableField id="17" name="po_best_macro" tableColumnId="17"/>
      <queryTableField id="18" name="ru_best_micro" tableColumnId="18"/>
      <queryTableField id="19" name="ru_best_macr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A7E40-8A4E-4651-9A2D-9D971872A63E}" name="baseline2layer_test_results_1" displayName="baseline2layer_test_results_1" ref="A1:S6" tableType="queryTable" totalsRowShown="0">
  <autoFilter ref="A1:S6" xr:uid="{B7AA7E40-8A4E-4651-9A2D-9D971872A63E}"/>
  <tableColumns count="19">
    <tableColumn id="1" xr3:uid="{33014F78-8133-4246-A4C8-27B1A9A7C2FD}" uniqueName="1" name="model_name" queryTableFieldId="1" dataDxfId="2"/>
    <tableColumn id="2" xr3:uid="{9B96E846-6D1C-44B9-9664-34A6C3479C3E}" uniqueName="2" name="best_micro" queryTableFieldId="2"/>
    <tableColumn id="3" xr3:uid="{8E44B6B6-774F-471D-BCCA-B93A993FFF3A}" uniqueName="3" name="macro_at_best_micro" queryTableFieldId="3"/>
    <tableColumn id="4" xr3:uid="{C65B1C9F-C810-42AF-BBB8-695DCA56320D}" uniqueName="4" name="best_epoch" queryTableFieldId="4"/>
    <tableColumn id="5" xr3:uid="{84685D3C-B9F8-4C4B-8D70-9E23CCE2B97E}" uniqueName="5" name="seed" queryTableFieldId="5"/>
    <tableColumn id="6" xr3:uid="{2784A570-9032-4A48-AE90-97CD608CEE0F}" uniqueName="6" name="test_micro_best" queryTableFieldId="6"/>
    <tableColumn id="7" xr3:uid="{CE67A409-FFE5-47D1-8627-F78630D8EAA1}" uniqueName="7" name="test_macro_best" queryTableFieldId="7"/>
    <tableColumn id="8" xr3:uid="{11B16452-9562-4D78-B5BF-B1B3FC78A02A}" uniqueName="8" name="en_best_micro" queryTableFieldId="8"/>
    <tableColumn id="9" xr3:uid="{BF58C642-6F66-4C9E-807A-229E387432C2}" uniqueName="9" name="en_best_macro" queryTableFieldId="9"/>
    <tableColumn id="10" xr3:uid="{4F949D65-58EA-4D24-B660-C22E0F1E1498}" uniqueName="10" name="fr_best_micro" queryTableFieldId="10"/>
    <tableColumn id="11" xr3:uid="{1BAFF92B-EEA4-4D0F-9C7D-63309BA5BE2B}" uniqueName="11" name="fr_best_macro" queryTableFieldId="11"/>
    <tableColumn id="12" xr3:uid="{6D6044F1-6555-4647-9682-002E2320601F}" uniqueName="12" name="ge_best_micro" queryTableFieldId="12"/>
    <tableColumn id="13" xr3:uid="{6F140CA4-7A7F-44C2-BD6E-BB0935DFB29F}" uniqueName="13" name="ge_best_macro" queryTableFieldId="13"/>
    <tableColumn id="14" xr3:uid="{FD8C48E4-907D-4DF2-8AA0-70FF5A118762}" uniqueName="14" name="it_best_micro" queryTableFieldId="14"/>
    <tableColumn id="15" xr3:uid="{8949A5E0-A2B4-4FAF-9370-34529DDDE17F}" uniqueName="15" name="it_best_macro" queryTableFieldId="15"/>
    <tableColumn id="16" xr3:uid="{93DA20C5-787E-4973-B62F-595A8AE0B72D}" uniqueName="16" name="po_best_micro" queryTableFieldId="16"/>
    <tableColumn id="17" xr3:uid="{5CFA3674-18EE-402E-AE42-DB6A7670085D}" uniqueName="17" name="po_best_macro" queryTableFieldId="17"/>
    <tableColumn id="18" xr3:uid="{7BA8A539-470F-4009-92DB-2664C318C50D}" uniqueName="18" name="ru_best_micro" queryTableFieldId="18"/>
    <tableColumn id="19" xr3:uid="{A290A072-9116-466B-B019-3E65220B8813}" uniqueName="19" name="ru_best_macro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AAE58-66BD-40CC-82FB-987851FC9BF5}" name="early_fuse2layer_test_results_1" displayName="early_fuse2layer_test_results_1" ref="A1:S6" tableType="queryTable" totalsRowShown="0">
  <autoFilter ref="A1:S6" xr:uid="{AD0AAE58-66BD-40CC-82FB-987851FC9BF5}"/>
  <tableColumns count="19">
    <tableColumn id="1" xr3:uid="{6D82C9E0-F6E1-469E-86FC-E77F13098C9C}" uniqueName="1" name="model_name" queryTableFieldId="1" dataDxfId="1"/>
    <tableColumn id="2" xr3:uid="{5812CE2E-1766-479F-B385-0E02E28E4F17}" uniqueName="2" name="best_micro" queryTableFieldId="2"/>
    <tableColumn id="3" xr3:uid="{0D514EBD-8BFB-48E0-B8B2-F53075B7CFBA}" uniqueName="3" name="macro_at_best_micro" queryTableFieldId="3"/>
    <tableColumn id="4" xr3:uid="{0A2BC93F-37EF-4874-A137-68FA7C147C92}" uniqueName="4" name="best_epoch" queryTableFieldId="4"/>
    <tableColumn id="5" xr3:uid="{086B90BC-0B90-4443-9B0C-FE9E57790902}" uniqueName="5" name="seed" queryTableFieldId="5"/>
    <tableColumn id="6" xr3:uid="{76D547AF-71E6-44C5-80D9-5773410113E4}" uniqueName="6" name="test_micro_best" queryTableFieldId="6"/>
    <tableColumn id="7" xr3:uid="{63B39167-49D2-4E8D-AE73-2EB0800AE4C1}" uniqueName="7" name="test_macro_best" queryTableFieldId="7"/>
    <tableColumn id="8" xr3:uid="{1DDD8DF6-61BF-4CCF-9142-0C80AFF78C79}" uniqueName="8" name="en_best_micro" queryTableFieldId="8"/>
    <tableColumn id="9" xr3:uid="{4FE6901B-DED5-49FE-94F0-0B9ADB069786}" uniqueName="9" name="en_best_macro" queryTableFieldId="9"/>
    <tableColumn id="10" xr3:uid="{BF1FBF14-FAC1-4EAC-8A3B-A1B61BA2DF51}" uniqueName="10" name="fr_best_micro" queryTableFieldId="10"/>
    <tableColumn id="11" xr3:uid="{A0D6A24E-1DA0-490E-9168-47B90E11A69D}" uniqueName="11" name="fr_best_macro" queryTableFieldId="11"/>
    <tableColumn id="12" xr3:uid="{02A7B392-2C5F-4B48-8AF9-1F14A4C6B37D}" uniqueName="12" name="ge_best_micro" queryTableFieldId="12"/>
    <tableColumn id="13" xr3:uid="{412EDA18-CC43-4020-8C2B-A18F55670DAA}" uniqueName="13" name="ge_best_macro" queryTableFieldId="13"/>
    <tableColumn id="14" xr3:uid="{12E008C1-65DB-4AD0-9630-8EF88B42995D}" uniqueName="14" name="it_best_micro" queryTableFieldId="14"/>
    <tableColumn id="15" xr3:uid="{706AA8EE-A4C8-46C0-970A-4C3225DE9699}" uniqueName="15" name="it_best_macro" queryTableFieldId="15"/>
    <tableColumn id="16" xr3:uid="{A19D076F-B9D2-42C8-AAEB-59FD5D814B7B}" uniqueName="16" name="po_best_micro" queryTableFieldId="16"/>
    <tableColumn id="17" xr3:uid="{69425A9E-9AB4-44BA-AD7F-BEFD936EED8F}" uniqueName="17" name="po_best_macro" queryTableFieldId="17"/>
    <tableColumn id="18" xr3:uid="{6CF6E672-6F5A-4A64-9310-5E3136C8D97A}" uniqueName="18" name="ru_best_micro" queryTableFieldId="18"/>
    <tableColumn id="19" xr3:uid="{77B6608F-1600-407D-8370-8906A899320B}" uniqueName="19" name="ru_best_macro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CCFC3-2A6B-41E0-8905-8B65619741F6}" name="late_fuse2layer_test_results_1" displayName="late_fuse2layer_test_results_1" ref="A1:S6" tableType="queryTable" totalsRowShown="0">
  <autoFilter ref="A1:S6" xr:uid="{F28CCFC3-2A6B-41E0-8905-8B65619741F6}"/>
  <tableColumns count="19">
    <tableColumn id="1" xr3:uid="{357D5FD9-F069-45B1-8755-80303D4621A6}" uniqueName="1" name="model_name" queryTableFieldId="1" dataDxfId="0"/>
    <tableColumn id="2" xr3:uid="{6016149A-C1FE-49BB-B75B-95AAA3D65173}" uniqueName="2" name="best_micro" queryTableFieldId="2"/>
    <tableColumn id="3" xr3:uid="{16ECCF50-3965-4675-9FDE-CC7E645AB13C}" uniqueName="3" name="macro_at_best_micro" queryTableFieldId="3"/>
    <tableColumn id="4" xr3:uid="{48386E6D-37E0-498C-BF5A-24B1C4A26AF8}" uniqueName="4" name="best_epoch" queryTableFieldId="4"/>
    <tableColumn id="5" xr3:uid="{8546321C-302A-4D96-BD24-B65C6CB44E26}" uniqueName="5" name="seed" queryTableFieldId="5"/>
    <tableColumn id="6" xr3:uid="{7B23DEE1-6119-46AE-BFF1-63A06CD2E29D}" uniqueName="6" name="test_micro_best" queryTableFieldId="6"/>
    <tableColumn id="7" xr3:uid="{EB5548A1-90DB-432A-9DF5-82BD8C5A9E89}" uniqueName="7" name="test_macro_best" queryTableFieldId="7"/>
    <tableColumn id="8" xr3:uid="{78F7F7BB-EBAD-4431-95E5-D57A49A88962}" uniqueName="8" name="en_best_micro" queryTableFieldId="8"/>
    <tableColumn id="9" xr3:uid="{EF69DA97-124D-4A68-A7C5-A9F281A0D506}" uniqueName="9" name="en_best_macro" queryTableFieldId="9"/>
    <tableColumn id="10" xr3:uid="{917E688C-6216-4C5D-8602-7A65BF3FD1FF}" uniqueName="10" name="fr_best_micro" queryTableFieldId="10"/>
    <tableColumn id="11" xr3:uid="{55AA9CF2-970F-45CD-8E45-953864112F43}" uniqueName="11" name="fr_best_macro" queryTableFieldId="11"/>
    <tableColumn id="12" xr3:uid="{53E899AB-6D0D-47C2-8842-1F411D22F04D}" uniqueName="12" name="ge_best_micro" queryTableFieldId="12"/>
    <tableColumn id="13" xr3:uid="{EB930D55-4518-4BE2-9FDE-81421D79BB7C}" uniqueName="13" name="ge_best_macro" queryTableFieldId="13"/>
    <tableColumn id="14" xr3:uid="{1FFA2DD4-FF23-48B1-8427-94C6A4892214}" uniqueName="14" name="it_best_micro" queryTableFieldId="14"/>
    <tableColumn id="15" xr3:uid="{23353E70-50DB-4A12-B7FA-021EC31706B7}" uniqueName="15" name="it_best_macro" queryTableFieldId="15"/>
    <tableColumn id="16" xr3:uid="{63C2511A-8CC8-4893-9E98-4F3F748C51F0}" uniqueName="16" name="po_best_micro" queryTableFieldId="16"/>
    <tableColumn id="17" xr3:uid="{79B07043-B46F-44DE-949F-F1ACE47ED697}" uniqueName="17" name="po_best_macro" queryTableFieldId="17"/>
    <tableColumn id="18" xr3:uid="{721A9AA9-6768-44D7-8F73-A2840378FFE5}" uniqueName="18" name="ru_best_micro" queryTableFieldId="18"/>
    <tableColumn id="19" xr3:uid="{7B40AD8B-3BA9-41F6-BE7E-2C32A9B7F55F}" uniqueName="19" name="ru_best_macro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8BAA-7FC0-414B-92B2-103B36FEA2DB}">
  <dimension ref="A1:S9"/>
  <sheetViews>
    <sheetView topLeftCell="B1" zoomScale="160" zoomScaleNormal="160" workbookViewId="0">
      <selection activeCell="B9" sqref="B9"/>
    </sheetView>
  </sheetViews>
  <sheetFormatPr defaultRowHeight="14.25" x14ac:dyDescent="0.45"/>
  <cols>
    <col min="1" max="1" width="14.06640625" bestFit="1" customWidth="1"/>
    <col min="2" max="2" width="12.33203125" bestFit="1" customWidth="1"/>
    <col min="3" max="3" width="21.1328125" bestFit="1" customWidth="1"/>
    <col min="4" max="4" width="12.73046875" bestFit="1" customWidth="1"/>
    <col min="5" max="5" width="7.1328125" bestFit="1" customWidth="1"/>
    <col min="6" max="6" width="16.59765625" bestFit="1" customWidth="1"/>
    <col min="7" max="7" width="17" bestFit="1" customWidth="1"/>
    <col min="8" max="8" width="15.53125" bestFit="1" customWidth="1"/>
    <col min="9" max="9" width="15.9296875" bestFit="1" customWidth="1"/>
    <col min="10" max="10" width="14.73046875" bestFit="1" customWidth="1"/>
    <col min="11" max="11" width="15.1328125" bestFit="1" customWidth="1"/>
    <col min="12" max="12" width="15.3984375" bestFit="1" customWidth="1"/>
    <col min="13" max="13" width="15.796875" bestFit="1" customWidth="1"/>
    <col min="14" max="14" width="14.59765625" bestFit="1" customWidth="1"/>
    <col min="15" max="15" width="15" bestFit="1" customWidth="1"/>
    <col min="16" max="16" width="15.53125" bestFit="1" customWidth="1"/>
    <col min="17" max="17" width="15.9296875" bestFit="1" customWidth="1"/>
    <col min="18" max="18" width="15.1328125" bestFit="1" customWidth="1"/>
    <col min="19" max="19" width="15.5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0.39241408812205902</v>
      </c>
      <c r="C2">
        <v>0.15995254679298787</v>
      </c>
      <c r="D2">
        <v>30</v>
      </c>
      <c r="E2">
        <v>42</v>
      </c>
      <c r="F2">
        <v>0.38876504681230495</v>
      </c>
      <c r="G2">
        <v>0.16309475691650097</v>
      </c>
      <c r="H2">
        <v>0.29070691024622719</v>
      </c>
      <c r="I2">
        <v>0.21943392110285537</v>
      </c>
      <c r="J2">
        <v>0.43950995405819293</v>
      </c>
      <c r="K2">
        <v>0.20091681232327033</v>
      </c>
      <c r="L2">
        <v>0.39963996399639962</v>
      </c>
      <c r="M2">
        <v>0.17955943067588151</v>
      </c>
      <c r="N2">
        <v>0.47455386649041637</v>
      </c>
      <c r="O2">
        <v>0.17099549159451879</v>
      </c>
      <c r="P2">
        <v>0.30012300123001229</v>
      </c>
      <c r="Q2">
        <v>9.4508675194012765E-2</v>
      </c>
      <c r="R2">
        <v>0.37138927097661623</v>
      </c>
      <c r="S2">
        <v>0.18466565324298786</v>
      </c>
    </row>
    <row r="3" spans="1:19" x14ac:dyDescent="0.45">
      <c r="A3" t="s">
        <v>19</v>
      </c>
      <c r="B3">
        <v>0.38998682476943347</v>
      </c>
      <c r="C3">
        <v>0.15505831268105508</v>
      </c>
      <c r="D3">
        <v>25</v>
      </c>
      <c r="E3">
        <v>65</v>
      </c>
      <c r="F3">
        <v>0.38918588666564841</v>
      </c>
      <c r="G3">
        <v>0.15994027936321442</v>
      </c>
      <c r="H3">
        <v>0.29333333333333333</v>
      </c>
      <c r="I3">
        <v>0.21890341352544199</v>
      </c>
      <c r="J3">
        <v>0.43696162881754114</v>
      </c>
      <c r="K3">
        <v>0.20163934891718821</v>
      </c>
      <c r="L3">
        <v>0.40073193046660566</v>
      </c>
      <c r="M3">
        <v>0.17405027541685697</v>
      </c>
      <c r="N3">
        <v>0.47354138398914519</v>
      </c>
      <c r="O3">
        <v>0.1654518782122148</v>
      </c>
      <c r="P3">
        <v>0.29591836734693877</v>
      </c>
      <c r="Q3">
        <v>9.033504017013072E-2</v>
      </c>
      <c r="R3">
        <v>0.37552155771905427</v>
      </c>
      <c r="S3">
        <v>0.19070142392216849</v>
      </c>
    </row>
    <row r="4" spans="1:19" x14ac:dyDescent="0.45">
      <c r="A4" t="s">
        <v>19</v>
      </c>
      <c r="B4">
        <v>0.39217429968875056</v>
      </c>
      <c r="C4">
        <v>0.16379971042347358</v>
      </c>
      <c r="D4">
        <v>29</v>
      </c>
      <c r="E4">
        <v>456</v>
      </c>
      <c r="F4">
        <v>0.39429272783062291</v>
      </c>
      <c r="G4">
        <v>0.17249729539812328</v>
      </c>
      <c r="H4">
        <v>0.29371816638370118</v>
      </c>
      <c r="I4">
        <v>0.22112996178543246</v>
      </c>
      <c r="J4">
        <v>0.44254658385093165</v>
      </c>
      <c r="K4">
        <v>0.21215310258783915</v>
      </c>
      <c r="L4">
        <v>0.40530303030303028</v>
      </c>
      <c r="M4">
        <v>0.17568947205788116</v>
      </c>
      <c r="N4">
        <v>0.47741065407956845</v>
      </c>
      <c r="O4">
        <v>0.18104888977154093</v>
      </c>
      <c r="P4">
        <v>0.30423940149625933</v>
      </c>
      <c r="Q4">
        <v>0.10611520296924068</v>
      </c>
      <c r="R4">
        <v>0.38537271448663851</v>
      </c>
      <c r="S4">
        <v>0.1899475145335961</v>
      </c>
    </row>
    <row r="5" spans="1:19" x14ac:dyDescent="0.45">
      <c r="A5" t="s">
        <v>19</v>
      </c>
      <c r="B5">
        <v>0.39219624157222782</v>
      </c>
      <c r="C5">
        <v>0.1633514395695263</v>
      </c>
      <c r="D5">
        <v>30</v>
      </c>
      <c r="E5">
        <v>789</v>
      </c>
      <c r="F5">
        <v>0.38888067425698652</v>
      </c>
      <c r="G5">
        <v>0.16688564106951836</v>
      </c>
      <c r="H5">
        <v>0.29911075181891672</v>
      </c>
      <c r="I5">
        <v>0.2239523217592454</v>
      </c>
      <c r="J5">
        <v>0.43829468960359014</v>
      </c>
      <c r="K5">
        <v>0.20929352373407531</v>
      </c>
      <c r="L5">
        <v>0.38715432649420162</v>
      </c>
      <c r="M5">
        <v>0.1636603352317563</v>
      </c>
      <c r="N5">
        <v>0.47267939433838052</v>
      </c>
      <c r="O5">
        <v>0.17431637992024374</v>
      </c>
      <c r="P5">
        <v>0.30975609756097561</v>
      </c>
      <c r="Q5">
        <v>0.1022430577266808</v>
      </c>
      <c r="R5">
        <v>0.36762688614540467</v>
      </c>
      <c r="S5">
        <v>0.18656158353250596</v>
      </c>
    </row>
    <row r="6" spans="1:19" x14ac:dyDescent="0.45">
      <c r="A6" t="s">
        <v>19</v>
      </c>
      <c r="B6">
        <v>0.39343777712089861</v>
      </c>
      <c r="C6">
        <v>0.16122386180873119</v>
      </c>
      <c r="D6">
        <v>22</v>
      </c>
      <c r="E6">
        <v>100</v>
      </c>
      <c r="F6">
        <v>0.38675049838981751</v>
      </c>
      <c r="G6">
        <v>0.15789771028982671</v>
      </c>
      <c r="H6">
        <v>0.29142381348875934</v>
      </c>
      <c r="I6">
        <v>0.2179173326430954</v>
      </c>
      <c r="J6">
        <v>0.44133644133644134</v>
      </c>
      <c r="K6">
        <v>0.20683852987782367</v>
      </c>
      <c r="L6">
        <v>0.38846153846153847</v>
      </c>
      <c r="M6">
        <v>0.156509884582511</v>
      </c>
      <c r="N6">
        <v>0.47066666666666668</v>
      </c>
      <c r="O6">
        <v>0.16050389167204254</v>
      </c>
      <c r="P6">
        <v>0.29571984435797666</v>
      </c>
      <c r="Q6">
        <v>8.8670007331941733E-2</v>
      </c>
      <c r="R6">
        <v>0.36842105263157893</v>
      </c>
      <c r="S6">
        <v>0.17852755389247185</v>
      </c>
    </row>
    <row r="7" spans="1:19" x14ac:dyDescent="0.45">
      <c r="A7" s="2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45">
      <c r="B9">
        <f>AVERAGE(baseline2layer_test_results_1[best_micro])</f>
        <v>0.39204184625467386</v>
      </c>
      <c r="C9">
        <f>AVERAGE(baseline2layer_test_results_1[macro_at_best_micro])</f>
        <v>0.16067717425515479</v>
      </c>
      <c r="D9">
        <f>AVERAGE(baseline2layer_test_results_1[best_epoch])</f>
        <v>27.2</v>
      </c>
      <c r="E9">
        <f>AVERAGE(baseline2layer_test_results_1[seed])</f>
        <v>290.39999999999998</v>
      </c>
      <c r="F9" s="1">
        <f>AVERAGE(baseline2layer_test_results_1[test_micro_best])</f>
        <v>0.38957496679107606</v>
      </c>
      <c r="G9">
        <f>AVERAGE(baseline2layer_test_results_1[test_macro_best])</f>
        <v>0.16406313660743677</v>
      </c>
      <c r="H9">
        <f>AVERAGE(baseline2layer_test_results_1[en_best_micro])</f>
        <v>0.29365859505418757</v>
      </c>
      <c r="I9">
        <f>AVERAGE(baseline2layer_test_results_1[en_best_macro])</f>
        <v>0.22026739016321412</v>
      </c>
      <c r="J9">
        <f>AVERAGE(baseline2layer_test_results_1[fr_best_micro])</f>
        <v>0.43972985953333943</v>
      </c>
      <c r="K9">
        <f>AVERAGE(baseline2layer_test_results_1[fr_best_macro])</f>
        <v>0.20616826348803935</v>
      </c>
      <c r="L9">
        <f>AVERAGE(baseline2layer_test_results_1[ge_best_micro])</f>
        <v>0.39625815794435509</v>
      </c>
      <c r="M9">
        <f>AVERAGE(baseline2layer_test_results_1[ge_best_macro])</f>
        <v>0.16989387959297736</v>
      </c>
      <c r="N9">
        <f>AVERAGE(baseline2layer_test_results_1[it_best_micro])</f>
        <v>0.47377039311283548</v>
      </c>
      <c r="O9">
        <f>AVERAGE(baseline2layer_test_results_1[it_best_macro])</f>
        <v>0.17046330623411218</v>
      </c>
      <c r="P9">
        <f>AVERAGE(baseline2layer_test_results_1[po_best_micro])</f>
        <v>0.30115134239843255</v>
      </c>
      <c r="Q9">
        <f>AVERAGE(baseline2layer_test_results_1[po_best_macro])</f>
        <v>9.6374396678401336E-2</v>
      </c>
      <c r="R9">
        <f>AVERAGE(baseline2layer_test_results_1[ru_best_micro])</f>
        <v>0.37366629639185855</v>
      </c>
      <c r="S9">
        <f>AVERAGE(baseline2layer_test_results_1[ru_best_macro])</f>
        <v>0.18608074582474607</v>
      </c>
    </row>
  </sheetData>
  <mergeCells count="1">
    <mergeCell ref="A7:S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030D-3933-49B6-B19C-8C3F4224422E}">
  <dimension ref="A1:S11"/>
  <sheetViews>
    <sheetView topLeftCell="C1" zoomScale="160" zoomScaleNormal="160" workbookViewId="0">
      <selection activeCell="F11" sqref="F11"/>
    </sheetView>
  </sheetViews>
  <sheetFormatPr defaultRowHeight="14.25" x14ac:dyDescent="0.45"/>
  <cols>
    <col min="1" max="1" width="14.73046875" bestFit="1" customWidth="1"/>
    <col min="2" max="2" width="12.33203125" bestFit="1" customWidth="1"/>
    <col min="3" max="3" width="21.1328125" bestFit="1" customWidth="1"/>
    <col min="4" max="4" width="12.73046875" bestFit="1" customWidth="1"/>
    <col min="5" max="5" width="7.1328125" bestFit="1" customWidth="1"/>
    <col min="6" max="6" width="16.59765625" bestFit="1" customWidth="1"/>
    <col min="7" max="7" width="17" bestFit="1" customWidth="1"/>
    <col min="8" max="8" width="15.53125" bestFit="1" customWidth="1"/>
    <col min="9" max="9" width="15.9296875" bestFit="1" customWidth="1"/>
    <col min="10" max="10" width="14.73046875" bestFit="1" customWidth="1"/>
    <col min="11" max="11" width="15.1328125" bestFit="1" customWidth="1"/>
    <col min="12" max="12" width="15.3984375" bestFit="1" customWidth="1"/>
    <col min="13" max="13" width="15.796875" bestFit="1" customWidth="1"/>
    <col min="14" max="14" width="14.59765625" bestFit="1" customWidth="1"/>
    <col min="15" max="15" width="15" bestFit="1" customWidth="1"/>
    <col min="16" max="16" width="15.53125" bestFit="1" customWidth="1"/>
    <col min="17" max="17" width="15.9296875" bestFit="1" customWidth="1"/>
    <col min="18" max="18" width="15.1328125" bestFit="1" customWidth="1"/>
    <col min="19" max="19" width="15.5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20</v>
      </c>
      <c r="B2">
        <v>0.38810198300283288</v>
      </c>
      <c r="C2">
        <v>0.15846389469690078</v>
      </c>
      <c r="D2">
        <v>20</v>
      </c>
      <c r="E2">
        <v>42</v>
      </c>
      <c r="F2">
        <v>0.3861082737487232</v>
      </c>
      <c r="G2">
        <v>0.16351833643988758</v>
      </c>
      <c r="H2">
        <v>0.29189189189189191</v>
      </c>
      <c r="I2">
        <v>0.22216490048580015</v>
      </c>
      <c r="J2">
        <v>0.43895131086142319</v>
      </c>
      <c r="K2">
        <v>0.19849379900750846</v>
      </c>
      <c r="L2">
        <v>0.39028776978417268</v>
      </c>
      <c r="M2">
        <v>0.16986286347470764</v>
      </c>
      <c r="N2">
        <v>0.46783625730994149</v>
      </c>
      <c r="O2">
        <v>0.17445735362663081</v>
      </c>
      <c r="P2">
        <v>0.30133657351154314</v>
      </c>
      <c r="Q2">
        <v>0.10164018615972648</v>
      </c>
      <c r="R2">
        <v>0.37383177570093457</v>
      </c>
      <c r="S2">
        <v>0.18412348950946622</v>
      </c>
    </row>
    <row r="3" spans="1:19" x14ac:dyDescent="0.45">
      <c r="A3" t="s">
        <v>20</v>
      </c>
      <c r="B3">
        <v>0.39156542382348836</v>
      </c>
      <c r="C3">
        <v>0.16522958539283855</v>
      </c>
      <c r="D3">
        <v>15</v>
      </c>
      <c r="E3">
        <v>65</v>
      </c>
      <c r="F3">
        <v>0.38742857142857146</v>
      </c>
      <c r="G3">
        <v>0.16791343574005707</v>
      </c>
      <c r="H3">
        <v>0.30102442868400314</v>
      </c>
      <c r="I3">
        <v>0.22485116108215575</v>
      </c>
      <c r="J3">
        <v>0.4334763948497854</v>
      </c>
      <c r="K3">
        <v>0.20521271758704743</v>
      </c>
      <c r="L3">
        <v>0.3944636678200692</v>
      </c>
      <c r="M3">
        <v>0.18087243315905124</v>
      </c>
      <c r="N3">
        <v>0.46768060836501901</v>
      </c>
      <c r="O3">
        <v>0.17565710810206547</v>
      </c>
      <c r="P3">
        <v>0.28982035928143712</v>
      </c>
      <c r="Q3">
        <v>8.6298765688522086E-2</v>
      </c>
      <c r="R3">
        <v>0.37696335078534032</v>
      </c>
      <c r="S3">
        <v>0.20128999144949067</v>
      </c>
    </row>
    <row r="4" spans="1:19" x14ac:dyDescent="0.45">
      <c r="A4" t="s">
        <v>20</v>
      </c>
      <c r="B4">
        <v>0.38844591545057922</v>
      </c>
      <c r="C4">
        <v>0.1472974452730525</v>
      </c>
      <c r="D4">
        <v>16</v>
      </c>
      <c r="E4">
        <v>456</v>
      </c>
      <c r="F4">
        <v>0.38208862720793307</v>
      </c>
      <c r="G4">
        <v>0.14326406910986703</v>
      </c>
      <c r="H4">
        <v>0.29599999999999999</v>
      </c>
      <c r="I4">
        <v>0.22000171748331351</v>
      </c>
      <c r="J4">
        <v>0.42628205128205127</v>
      </c>
      <c r="K4">
        <v>0.17467526161541211</v>
      </c>
      <c r="L4">
        <v>0.37381404174573057</v>
      </c>
      <c r="M4">
        <v>0.14577776044710644</v>
      </c>
      <c r="N4">
        <v>0.47949965253648369</v>
      </c>
      <c r="O4">
        <v>0.1662544049177283</v>
      </c>
      <c r="P4">
        <v>0.29023746701846964</v>
      </c>
      <c r="Q4">
        <v>8.1912943033537772E-2</v>
      </c>
      <c r="R4">
        <v>0.36879432624113473</v>
      </c>
      <c r="S4">
        <v>0.1787235505061677</v>
      </c>
    </row>
    <row r="5" spans="1:19" x14ac:dyDescent="0.45">
      <c r="A5" t="s">
        <v>20</v>
      </c>
      <c r="B5">
        <v>0.3888722704157942</v>
      </c>
      <c r="C5">
        <v>0.15000752648233157</v>
      </c>
      <c r="D5">
        <v>14</v>
      </c>
      <c r="E5">
        <v>789</v>
      </c>
      <c r="F5">
        <v>0.38338461538461538</v>
      </c>
      <c r="G5">
        <v>0.14835113544940245</v>
      </c>
      <c r="H5">
        <v>0.29276315789473684</v>
      </c>
      <c r="I5">
        <v>0.21933524160463433</v>
      </c>
      <c r="J5">
        <v>0.42519685039370081</v>
      </c>
      <c r="K5">
        <v>0.17545714852189456</v>
      </c>
      <c r="L5">
        <v>0.38924930491195553</v>
      </c>
      <c r="M5">
        <v>0.16993210950177171</v>
      </c>
      <c r="N5">
        <v>0.47722637661454792</v>
      </c>
      <c r="O5">
        <v>0.16771242321896138</v>
      </c>
      <c r="P5">
        <v>0.28981723237597912</v>
      </c>
      <c r="Q5">
        <v>8.3816760250791308E-2</v>
      </c>
      <c r="R5">
        <v>0.36103151862464183</v>
      </c>
      <c r="S5">
        <v>0.1656218221227449</v>
      </c>
    </row>
    <row r="6" spans="1:19" x14ac:dyDescent="0.45">
      <c r="A6" t="s">
        <v>20</v>
      </c>
      <c r="B6">
        <v>0.3889686871588624</v>
      </c>
      <c r="C6">
        <v>0.14890463619249919</v>
      </c>
      <c r="D6">
        <v>20</v>
      </c>
      <c r="E6">
        <v>100</v>
      </c>
      <c r="F6">
        <v>0.38219741480611047</v>
      </c>
      <c r="G6">
        <v>0.15420315877751606</v>
      </c>
      <c r="H6">
        <v>0.29689807976366323</v>
      </c>
      <c r="I6">
        <v>0.22205971525035484</v>
      </c>
      <c r="J6">
        <v>0.43272171253822628</v>
      </c>
      <c r="K6">
        <v>0.19555672687332357</v>
      </c>
      <c r="L6">
        <v>0.38333333333333336</v>
      </c>
      <c r="M6">
        <v>0.15942451099714572</v>
      </c>
      <c r="N6">
        <v>0.47323198942498346</v>
      </c>
      <c r="O6">
        <v>0.16756991937797877</v>
      </c>
      <c r="P6">
        <v>0.28535980148883372</v>
      </c>
      <c r="Q6">
        <v>8.5428295879468735E-2</v>
      </c>
      <c r="R6">
        <v>0.36680053547523428</v>
      </c>
      <c r="S6">
        <v>0.17431080678276079</v>
      </c>
    </row>
    <row r="7" spans="1:19" x14ac:dyDescent="0.45">
      <c r="A7" s="2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45">
      <c r="B9">
        <f>AVERAGE(early_fuse2layer_test_results_1[best_micro])</f>
        <v>0.38919085597031139</v>
      </c>
      <c r="C9">
        <f>AVERAGE(early_fuse2layer_test_results_1[macro_at_best_micro])</f>
        <v>0.15398061760752452</v>
      </c>
      <c r="D9">
        <f>AVERAGE(early_fuse2layer_test_results_1[best_epoch])</f>
        <v>17</v>
      </c>
      <c r="E9">
        <f>AVERAGE(early_fuse2layer_test_results_1[seed])</f>
        <v>290.39999999999998</v>
      </c>
      <c r="F9" s="1">
        <f>AVERAGE(early_fuse2layer_test_results_1[test_micro_best])</f>
        <v>0.38424150051519074</v>
      </c>
      <c r="G9">
        <f>AVERAGE(early_fuse2layer_test_results_1[test_macro_best])</f>
        <v>0.15545002710334604</v>
      </c>
      <c r="H9">
        <f>AVERAGE(early_fuse2layer_test_results_1[en_best_micro])</f>
        <v>0.29571551164685905</v>
      </c>
      <c r="I9">
        <f>AVERAGE(early_fuse2layer_test_results_1[en_best_macro])</f>
        <v>0.22168254718125172</v>
      </c>
      <c r="J9">
        <f>AVERAGE(early_fuse2layer_test_results_1[fr_best_micro])</f>
        <v>0.43132566398503736</v>
      </c>
      <c r="K9">
        <f>AVERAGE(early_fuse2layer_test_results_1[fr_best_macro])</f>
        <v>0.18987913072103724</v>
      </c>
      <c r="L9">
        <f>AVERAGE(early_fuse2layer_test_results_1[ge_best_micro])</f>
        <v>0.38622962351905227</v>
      </c>
      <c r="M9">
        <f>AVERAGE(early_fuse2layer_test_results_1[ge_best_macro])</f>
        <v>0.16517393551595655</v>
      </c>
      <c r="N9">
        <f>AVERAGE(early_fuse2layer_test_results_1[it_best_micro])</f>
        <v>0.47309497685019508</v>
      </c>
      <c r="O9">
        <f>AVERAGE(early_fuse2layer_test_results_1[it_best_macro])</f>
        <v>0.17033024184867296</v>
      </c>
      <c r="P9">
        <f>AVERAGE(early_fuse2layer_test_results_1[po_best_micro])</f>
        <v>0.29131428673525256</v>
      </c>
      <c r="Q9">
        <f>AVERAGE(early_fuse2layer_test_results_1[po_best_macro])</f>
        <v>8.7819390202409281E-2</v>
      </c>
      <c r="R9">
        <f>AVERAGE(early_fuse2layer_test_results_1[ru_best_micro])</f>
        <v>0.36948430136545712</v>
      </c>
      <c r="S9">
        <f>AVERAGE(early_fuse2layer_test_results_1[ru_best_macro])</f>
        <v>0.18081393207412605</v>
      </c>
    </row>
    <row r="11" spans="1:19" x14ac:dyDescent="0.45">
      <c r="F11">
        <v>0.38424150051519101</v>
      </c>
    </row>
  </sheetData>
  <mergeCells count="1">
    <mergeCell ref="A7:S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5FAC-8FBA-400A-A4AA-4ADB26D078A0}">
  <dimension ref="A1:S11"/>
  <sheetViews>
    <sheetView tabSelected="1" topLeftCell="K1" zoomScale="145" zoomScaleNormal="145" workbookViewId="0">
      <selection activeCell="S19" sqref="S19"/>
    </sheetView>
  </sheetViews>
  <sheetFormatPr defaultRowHeight="14.25" x14ac:dyDescent="0.45"/>
  <cols>
    <col min="1" max="1" width="14.06640625" bestFit="1" customWidth="1"/>
    <col min="2" max="2" width="12.33203125" bestFit="1" customWidth="1"/>
    <col min="3" max="3" width="21.1328125" bestFit="1" customWidth="1"/>
    <col min="4" max="4" width="12.73046875" bestFit="1" customWidth="1"/>
    <col min="5" max="5" width="7.1328125" bestFit="1" customWidth="1"/>
    <col min="6" max="6" width="16.59765625" bestFit="1" customWidth="1"/>
    <col min="7" max="7" width="17" bestFit="1" customWidth="1"/>
    <col min="8" max="8" width="15.53125" bestFit="1" customWidth="1"/>
    <col min="9" max="9" width="15.9296875" bestFit="1" customWidth="1"/>
    <col min="10" max="10" width="14.73046875" bestFit="1" customWidth="1"/>
    <col min="11" max="11" width="15.1328125" bestFit="1" customWidth="1"/>
    <col min="12" max="12" width="15.3984375" bestFit="1" customWidth="1"/>
    <col min="13" max="13" width="15.796875" bestFit="1" customWidth="1"/>
    <col min="14" max="14" width="14.59765625" bestFit="1" customWidth="1"/>
    <col min="15" max="15" width="15" bestFit="1" customWidth="1"/>
    <col min="16" max="16" width="15.53125" bestFit="1" customWidth="1"/>
    <col min="17" max="17" width="15.9296875" bestFit="1" customWidth="1"/>
    <col min="18" max="18" width="15.1328125" bestFit="1" customWidth="1"/>
    <col min="19" max="19" width="15.531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21</v>
      </c>
      <c r="B2">
        <v>0.39124648824486175</v>
      </c>
      <c r="C2">
        <v>0.17261671866497122</v>
      </c>
      <c r="D2">
        <v>14</v>
      </c>
      <c r="E2">
        <v>42</v>
      </c>
      <c r="F2">
        <v>0.39382829208677056</v>
      </c>
      <c r="G2">
        <v>0.18090333709589768</v>
      </c>
      <c r="H2">
        <v>0.26896551724137929</v>
      </c>
      <c r="I2">
        <v>0.21988067873228942</v>
      </c>
      <c r="J2">
        <v>0.45225362872421698</v>
      </c>
      <c r="K2">
        <v>0.22566932788578697</v>
      </c>
      <c r="L2">
        <v>0.39849624060150374</v>
      </c>
      <c r="M2">
        <v>0.1783667627924426</v>
      </c>
      <c r="N2">
        <v>0.48598130841121495</v>
      </c>
      <c r="O2">
        <v>0.19090636428308241</v>
      </c>
      <c r="P2">
        <v>0.3146067415730337</v>
      </c>
      <c r="Q2">
        <v>0.11158730562812345</v>
      </c>
      <c r="R2">
        <v>0.37815126050420167</v>
      </c>
      <c r="S2">
        <v>0.18971590675029343</v>
      </c>
    </row>
    <row r="3" spans="1:19" x14ac:dyDescent="0.45">
      <c r="A3" t="s">
        <v>21</v>
      </c>
      <c r="B3">
        <v>0.39097521151848003</v>
      </c>
      <c r="C3">
        <v>0.16060230931212144</v>
      </c>
      <c r="D3">
        <v>13</v>
      </c>
      <c r="E3">
        <v>65</v>
      </c>
      <c r="F3">
        <v>0.38450983381613052</v>
      </c>
      <c r="G3">
        <v>0.15773982028801103</v>
      </c>
      <c r="H3">
        <v>0.28402366863905326</v>
      </c>
      <c r="I3">
        <v>0.2193253393630295</v>
      </c>
      <c r="J3">
        <v>0.44096950742767788</v>
      </c>
      <c r="K3">
        <v>0.19099965512174313</v>
      </c>
      <c r="L3">
        <v>0.38353601496725914</v>
      </c>
      <c r="M3">
        <v>0.16567867624152879</v>
      </c>
      <c r="N3">
        <v>0.4731182795698925</v>
      </c>
      <c r="O3">
        <v>0.17296740748699851</v>
      </c>
      <c r="P3">
        <v>0.29068322981366462</v>
      </c>
      <c r="Q3">
        <v>9.2528242418772416E-2</v>
      </c>
      <c r="R3">
        <v>0.3727891156462585</v>
      </c>
      <c r="S3">
        <v>0.18552182646324161</v>
      </c>
    </row>
    <row r="4" spans="1:19" x14ac:dyDescent="0.45">
      <c r="A4" t="s">
        <v>21</v>
      </c>
      <c r="B4">
        <v>0.39577384351798972</v>
      </c>
      <c r="C4">
        <v>0.18004489225199125</v>
      </c>
      <c r="D4">
        <v>23</v>
      </c>
      <c r="E4">
        <v>456</v>
      </c>
      <c r="F4">
        <v>0.39383259911894275</v>
      </c>
      <c r="G4">
        <v>0.1894324605099873</v>
      </c>
      <c r="H4">
        <v>0.28548644338118023</v>
      </c>
      <c r="I4">
        <v>0.22956463072634303</v>
      </c>
      <c r="J4">
        <v>0.44606413994169097</v>
      </c>
      <c r="K4">
        <v>0.23521534380370032</v>
      </c>
      <c r="L4">
        <v>0.40582347588717016</v>
      </c>
      <c r="M4">
        <v>0.19498607166056905</v>
      </c>
      <c r="N4">
        <v>0.48399999999999999</v>
      </c>
      <c r="O4">
        <v>0.18182755991382765</v>
      </c>
      <c r="P4">
        <v>0.31009615384615385</v>
      </c>
      <c r="Q4">
        <v>0.11374730626283937</v>
      </c>
      <c r="R4">
        <v>0.37450199203187251</v>
      </c>
      <c r="S4">
        <v>0.19228941766150492</v>
      </c>
    </row>
    <row r="5" spans="1:19" x14ac:dyDescent="0.45">
      <c r="A5" t="s">
        <v>21</v>
      </c>
      <c r="B5">
        <v>0.39360140886410333</v>
      </c>
      <c r="C5">
        <v>0.17387736652227301</v>
      </c>
      <c r="D5">
        <v>18</v>
      </c>
      <c r="E5">
        <v>789</v>
      </c>
      <c r="F5">
        <v>0.39284089185499771</v>
      </c>
      <c r="G5">
        <v>0.17827598068546707</v>
      </c>
      <c r="H5">
        <v>0.28329092451229854</v>
      </c>
      <c r="I5">
        <v>0.22868517472339162</v>
      </c>
      <c r="J5">
        <v>0.44444444444444442</v>
      </c>
      <c r="K5">
        <v>0.21041115424145487</v>
      </c>
      <c r="L5">
        <v>0.4030274361400189</v>
      </c>
      <c r="M5">
        <v>0.18668654981267471</v>
      </c>
      <c r="N5">
        <v>0.47930574098798395</v>
      </c>
      <c r="O5">
        <v>0.17945543901029137</v>
      </c>
      <c r="P5">
        <v>0.31</v>
      </c>
      <c r="Q5">
        <v>0.10880676147626719</v>
      </c>
      <c r="R5">
        <v>0.375</v>
      </c>
      <c r="S5">
        <v>0.18322235404076839</v>
      </c>
    </row>
    <row r="6" spans="1:19" x14ac:dyDescent="0.45">
      <c r="A6" t="s">
        <v>21</v>
      </c>
      <c r="B6">
        <v>0.39386889284247983</v>
      </c>
      <c r="C6">
        <v>0.18040529566629437</v>
      </c>
      <c r="D6">
        <v>17</v>
      </c>
      <c r="E6">
        <v>100</v>
      </c>
      <c r="F6">
        <v>0.39137833238797504</v>
      </c>
      <c r="G6">
        <v>0.185640758718774</v>
      </c>
      <c r="H6">
        <v>0.30185873605947955</v>
      </c>
      <c r="I6">
        <v>0.23103877543939266</v>
      </c>
      <c r="J6">
        <v>0.44412607449856734</v>
      </c>
      <c r="K6">
        <v>0.2312537100054359</v>
      </c>
      <c r="L6">
        <v>0.39372822299651566</v>
      </c>
      <c r="M6">
        <v>0.18126509948149996</v>
      </c>
      <c r="N6">
        <v>0.47898089171974523</v>
      </c>
      <c r="O6">
        <v>0.19140434565308934</v>
      </c>
      <c r="P6">
        <v>0.30288461538461536</v>
      </c>
      <c r="Q6">
        <v>0.10358415879143888</v>
      </c>
      <c r="R6">
        <v>0.36530880420499345</v>
      </c>
      <c r="S6">
        <v>0.18114777817976968</v>
      </c>
    </row>
    <row r="7" spans="1:19" x14ac:dyDescent="0.45">
      <c r="A7" s="2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4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45">
      <c r="B9">
        <f>AVERAGE(late_fuse2layer_test_results_1[best_micro])</f>
        <v>0.39309316899758295</v>
      </c>
      <c r="C9">
        <f>AVERAGE(late_fuse2layer_test_results_1[macro_at_best_micro])</f>
        <v>0.17350931648353027</v>
      </c>
      <c r="D9">
        <f>AVERAGE(late_fuse2layer_test_results_1[best_epoch])</f>
        <v>17</v>
      </c>
      <c r="E9">
        <f>AVERAGE(late_fuse2layer_test_results_1[seed])</f>
        <v>290.39999999999998</v>
      </c>
      <c r="F9" s="1">
        <f>AVERAGE(late_fuse2layer_test_results_1[test_micro_best])</f>
        <v>0.39127798985296336</v>
      </c>
      <c r="G9">
        <f>AVERAGE(late_fuse2layer_test_results_1[test_macro_best])</f>
        <v>0.17839847145962745</v>
      </c>
      <c r="H9">
        <f>AVERAGE(late_fuse2layer_test_results_1[en_best_micro])</f>
        <v>0.28472505796667813</v>
      </c>
      <c r="I9">
        <f>AVERAGE(late_fuse2layer_test_results_1[en_best_macro])</f>
        <v>0.22569891979688927</v>
      </c>
      <c r="J9">
        <f>AVERAGE(late_fuse2layer_test_results_1[fr_best_micro])</f>
        <v>0.44557155900731954</v>
      </c>
      <c r="K9">
        <f>AVERAGE(late_fuse2layer_test_results_1[fr_best_macro])</f>
        <v>0.21870983821162424</v>
      </c>
      <c r="L9">
        <f>AVERAGE(late_fuse2layer_test_results_1[ge_best_micro])</f>
        <v>0.39692227811849357</v>
      </c>
      <c r="M9">
        <f>AVERAGE(late_fuse2layer_test_results_1[ge_best_macro])</f>
        <v>0.18139663199774303</v>
      </c>
      <c r="N9">
        <f>AVERAGE(late_fuse2layer_test_results_1[it_best_micro])</f>
        <v>0.48027724413776729</v>
      </c>
      <c r="O9">
        <f>AVERAGE(late_fuse2layer_test_results_1[it_best_macro])</f>
        <v>0.18331222326945787</v>
      </c>
      <c r="P9">
        <f>AVERAGE(late_fuse2layer_test_results_1[po_best_micro])</f>
        <v>0.30565414812349351</v>
      </c>
      <c r="Q9">
        <f>AVERAGE(late_fuse2layer_test_results_1[po_best_macro])</f>
        <v>0.10605075491548825</v>
      </c>
      <c r="R9">
        <f>AVERAGE(late_fuse2layer_test_results_1[ru_best_micro])</f>
        <v>0.3731502344774652</v>
      </c>
      <c r="S9">
        <f>AVERAGE(late_fuse2layer_test_results_1[ru_best_macro])</f>
        <v>0.18637945661911559</v>
      </c>
    </row>
    <row r="11" spans="1:19" x14ac:dyDescent="0.45">
      <c r="B11">
        <v>0.39309316899758295</v>
      </c>
      <c r="C11">
        <v>0.17350931648353027</v>
      </c>
      <c r="D11">
        <v>17</v>
      </c>
      <c r="E11">
        <v>290.39999999999998</v>
      </c>
      <c r="F11">
        <v>0.39127798985296336</v>
      </c>
      <c r="G11">
        <v>0.17839847145962745</v>
      </c>
      <c r="H11">
        <v>0.28472505796667802</v>
      </c>
      <c r="I11">
        <v>0.22569891979688927</v>
      </c>
      <c r="J11">
        <v>0.44557155900731998</v>
      </c>
      <c r="K11">
        <v>0.21870983821162424</v>
      </c>
      <c r="L11">
        <v>0.39692227811849401</v>
      </c>
      <c r="M11">
        <v>0.18139663199774303</v>
      </c>
      <c r="N11">
        <v>0.48027724413776701</v>
      </c>
      <c r="O11">
        <v>0.18331222326945787</v>
      </c>
      <c r="P11">
        <v>0.30565414812349401</v>
      </c>
      <c r="Q11">
        <v>0.10605075491548825</v>
      </c>
      <c r="R11">
        <v>0.37315023447746498</v>
      </c>
      <c r="S11">
        <v>0.18637945661911559</v>
      </c>
    </row>
  </sheetData>
  <mergeCells count="1">
    <mergeCell ref="A7:S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685E4E-D7EF-4DFE-A71F-4D24782E5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baseline2layer_test_results_1</vt:lpstr>
      <vt:lpstr>early_fuse2layer_test_results_1</vt:lpstr>
      <vt:lpstr>late_fuse2layer_test_results_1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Pezo</dc:creator>
  <cp:lastModifiedBy>Vladimir Pezo</cp:lastModifiedBy>
  <dcterms:created xsi:type="dcterms:W3CDTF">2015-06-05T18:17:20Z</dcterms:created>
  <dcterms:modified xsi:type="dcterms:W3CDTF">2024-06-07T21:48:13Z</dcterms:modified>
</cp:coreProperties>
</file>