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esh.abeysuriya/projects/atomica/atomica/library/"/>
    </mc:Choice>
  </mc:AlternateContent>
  <xr:revisionPtr revIDLastSave="0" documentId="13_ncr:1_{702E66AB-57D4-0E4B-84BA-8C91FEA4882F}" xr6:coauthVersionLast="47" xr6:coauthVersionMax="47" xr10:uidLastSave="{00000000-0000-0000-0000-000000000000}"/>
  <bookViews>
    <workbookView xWindow="240" yWindow="760" windowWidth="228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A26" i="3"/>
  <c r="A23" i="3"/>
  <c r="A20" i="3"/>
  <c r="A17" i="3"/>
  <c r="A14" i="3"/>
  <c r="F11" i="3"/>
  <c r="F14" i="3" s="1"/>
  <c r="F17" i="3" s="1"/>
  <c r="A11" i="3"/>
  <c r="A8" i="3"/>
  <c r="A5" i="3"/>
  <c r="C2" i="3"/>
  <c r="A2" i="3"/>
  <c r="A23" i="2"/>
  <c r="A20" i="2"/>
  <c r="A17" i="2"/>
  <c r="H14" i="2"/>
  <c r="G14" i="2"/>
  <c r="F14" i="2"/>
  <c r="E14" i="2"/>
  <c r="A14" i="2"/>
  <c r="A11" i="2"/>
  <c r="A8" i="2"/>
  <c r="A5" i="2"/>
  <c r="G2" i="2"/>
  <c r="H2" i="2" s="1"/>
  <c r="H11" i="3" s="1"/>
  <c r="H14" i="3" s="1"/>
  <c r="H17" i="3" s="1"/>
  <c r="E2" i="2"/>
  <c r="E11" i="3" s="1"/>
  <c r="E14" i="3" s="1"/>
  <c r="E17" i="3" s="1"/>
  <c r="A2" i="2"/>
  <c r="G11" i="3" l="1"/>
  <c r="G14" i="3" s="1"/>
  <c r="G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</author>
    <author>Microsoft Office User</author>
  </authors>
  <commentList>
    <comment ref="E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85% of these uncomplicated (early vascular damage only)</t>
        </r>
      </text>
    </comment>
    <comment ref="F5" authorId="0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0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85% of these uncomplicated (early vascular damage only)</t>
        </r>
      </text>
    </comment>
    <comment ref="E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15% of these complicated (with important vascular damage already, pre-diagnosis)</t>
        </r>
      </text>
    </comment>
    <comment ref="F8" authorId="0" shapeId="0" xr:uid="{00000000-0006-0000-0100-000006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0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Nicole:
Assumed 27.5% of all diabetics undiagnosed, and 15% of these complicated (with important vascular damage already, pre-diagnosis)</t>
        </r>
      </text>
    </comment>
    <comment ref="E14" authorId="1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F14" authorId="1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G14" authorId="1" shapeId="0" xr:uid="{00000000-0006-0000-0100-00000B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H14" authorId="1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E17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Nicole:
Form 12, 2014. Row 5.8, all adults registered</t>
        </r>
      </text>
    </comment>
    <comment ref="F17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Nicole:
Form 12, 2015. Row 5.8, all adults registered</t>
        </r>
      </text>
    </comment>
    <comment ref="G17" authorId="0" shapeId="0" xr:uid="{00000000-0006-0000-0100-00000F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2016. Row 5.8, all adults registered</t>
        </r>
      </text>
    </comment>
    <comment ref="H17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Nicole:
Form 12, 2017. Row 5.8, all adults registered</t>
        </r>
      </text>
    </comment>
    <comment ref="E20" authorId="1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0" authorId="1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0" authorId="1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H20" authorId="1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E23" authorId="1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3" authorId="1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3" authorId="1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H23" authorId="1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  <author>Microsoft Office User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5" authorId="1" shapeId="0" xr:uid="{00000000-0006-0000-02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5" authorId="1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Nicole:
Table 3000 form 12 of 2016 (line 5.8) adult diabetes all forms, first time diagnosed</t>
        </r>
      </text>
    </comment>
    <comment ref="H5" authorId="1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Nicole:
Emailed value. Originates from Table 3000 form 12 of 2017 (line 5.8) adult diabetes all forms, first time diagnosed</t>
        </r>
      </text>
    </comment>
    <comment ref="E11" authorId="2" shapeId="0" xr:uid="{00000000-0006-0000-0200-000005000000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a 1% positive screening rate, that we end up identifying 70% of new cases</t>
        </r>
      </text>
    </comment>
    <comment ref="F11" authorId="2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Robyn Margaret:
Assume a 1% positive screening rate, that we end up identifying 70% of new cases</t>
        </r>
      </text>
    </comment>
    <comment ref="G11" authorId="2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Robyn Margaret:
Assume a 1% positive screening rate, that we end up identifying 70% of new cases</t>
        </r>
      </text>
    </comment>
    <comment ref="H11" authorId="2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Robyn Margaret:
Assume a 1% positive screening rate, that we end up identifying 70% of new cases</t>
        </r>
      </text>
    </comment>
    <comment ref="E14" authorId="2" shapeId="0" xr:uid="{00000000-0006-0000-0200-000009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8.4% loss</t>
        </r>
      </text>
    </comment>
    <comment ref="F14" authorId="2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Microsoft Office User:
Assume 8.4% loss</t>
        </r>
      </text>
    </comment>
    <comment ref="G14" authorId="2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Microsoft Office User:
Assume 8.4% loss</t>
        </r>
      </text>
    </comment>
    <comment ref="H14" authorId="2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Microsoft Office User:
Assume 8.4% loss</t>
        </r>
      </text>
    </comment>
    <comment ref="E17" authorId="2" shapeId="0" xr:uid="{00000000-0006-0000-0200-00000D000000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17" authorId="2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  <comment ref="G17" authorId="2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  <comment ref="H17" authorId="2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Microsoft Office User:
Assume 7.6% loss</t>
        </r>
      </text>
    </comment>
  </commentList>
</comments>
</file>

<file path=xl/sharedStrings.xml><?xml version="1.0" encoding="utf-8"?>
<sst xmlns="http://schemas.openxmlformats.org/spreadsheetml/2006/main" count="94" uniqueCount="28">
  <si>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</si>
  <si>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</si>
  <si>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</si>
  <si>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</si>
  <si>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</si>
  <si>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</si>
  <si>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</si>
  <si>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</si>
  <si>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</si>
  <si>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</si>
  <si>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</si>
  <si>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</si>
  <si>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</si>
  <si>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</si>
  <si>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</si>
  <si>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</si>
  <si>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</si>
  <si>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</si>
  <si>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</si>
  <si>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</si>
  <si>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</si>
  <si>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</si>
  <si>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</si>
  <si>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</si>
  <si>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Proportion of those experiencing treatment failure who are offered support</t>
  </si>
  <si>
    <t>Death rate for diabetes with vascular damage</t>
  </si>
  <si>
    <t>Background mortality rate</t>
  </si>
  <si>
    <t>Rate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</si>
</sst>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36"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3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4" bestFit="1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1440386.9479999999</v>
      </c>
      <c r="F2" s="2">
        <v>1438948</v>
      </c>
      <c r="G2" s="2">
        <f>F2*0.999</f>
        <v>1437509.0519999999</v>
      </c>
      <c r="H2" s="2">
        <f>G2*0.999</f>
        <v>1436071.5429479999</v>
      </c>
    </row>
    <row r="4" spans="1:8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10830</v>
      </c>
      <c r="F5" s="2">
        <v>11009</v>
      </c>
      <c r="G5" s="2">
        <v>11117</v>
      </c>
      <c r="H5" s="2">
        <v>11248</v>
      </c>
    </row>
    <row r="7" spans="1:8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1911</v>
      </c>
      <c r="F8" s="2">
        <v>1943</v>
      </c>
      <c r="G8" s="2">
        <v>1962</v>
      </c>
      <c r="H8" s="2">
        <v>1985</v>
      </c>
    </row>
    <row r="10" spans="1:8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63706</v>
      </c>
      <c r="F11" s="2">
        <v>64758</v>
      </c>
      <c r="G11" s="2">
        <v>65394</v>
      </c>
      <c r="H11" s="2">
        <v>66163</v>
      </c>
    </row>
    <row r="13" spans="1:8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>
        <f>ROUND(E11*0.8,0)</f>
        <v>50965</v>
      </c>
      <c r="F14" s="2">
        <f>ROUND(F11*0.8,0)</f>
        <v>51806</v>
      </c>
      <c r="G14" s="2">
        <f>ROUND(G11*0.8,0)</f>
        <v>52315</v>
      </c>
      <c r="H14" s="2">
        <f>ROUND(H11*0.8,0)</f>
        <v>52930</v>
      </c>
    </row>
    <row r="16" spans="1:8" x14ac:dyDescent="0.2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" t="str">
        <f>'Population Definitions'!$A$2</f>
        <v>adults</v>
      </c>
      <c r="B17" t="s">
        <v>7</v>
      </c>
      <c r="C17" s="2"/>
      <c r="D17" s="3" t="s">
        <v>8</v>
      </c>
      <c r="E17" s="2">
        <v>46132</v>
      </c>
      <c r="F17" s="2">
        <v>46894</v>
      </c>
      <c r="G17" s="2">
        <v>47354</v>
      </c>
      <c r="H17" s="2">
        <v>47911</v>
      </c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" t="str">
        <f>'Population Definitions'!$A$2</f>
        <v>adults</v>
      </c>
      <c r="B20" t="s">
        <v>7</v>
      </c>
      <c r="C20" s="2"/>
      <c r="D20" s="3" t="s">
        <v>8</v>
      </c>
      <c r="E20" s="2">
        <v>39074</v>
      </c>
      <c r="F20" s="2">
        <v>39719</v>
      </c>
      <c r="G20" s="2">
        <v>40109</v>
      </c>
      <c r="H20" s="2">
        <v>40580</v>
      </c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" t="str">
        <f>'Population Definitions'!$A$2</f>
        <v>adults</v>
      </c>
      <c r="B23" t="s">
        <v>7</v>
      </c>
      <c r="C23" s="2"/>
      <c r="D23" s="3" t="s">
        <v>8</v>
      </c>
      <c r="E23" s="2">
        <v>10589</v>
      </c>
      <c r="F23" s="2">
        <v>10764</v>
      </c>
      <c r="G23" s="2">
        <v>10870</v>
      </c>
      <c r="H23" s="2">
        <v>10998</v>
      </c>
    </row>
  </sheetData>
  <conditionalFormatting sqref="C2">
    <cfRule type="expression" dxfId="35" priority="1">
      <formula>COUNTIF(E2:H2,"&lt;&gt;" &amp; "")&gt;0</formula>
    </cfRule>
    <cfRule type="expression" dxfId="34" priority="2">
      <formula>AND(COUNTIF(E2:H2,"&lt;&gt;" &amp; "")&gt;0,NOT(ISBLANK(C2)))</formula>
    </cfRule>
  </conditionalFormatting>
  <conditionalFormatting sqref="C5">
    <cfRule type="expression" dxfId="33" priority="3">
      <formula>COUNTIF(E5:H5,"&lt;&gt;" &amp; "")&gt;0</formula>
    </cfRule>
    <cfRule type="expression" dxfId="32" priority="4">
      <formula>AND(COUNTIF(E5:H5,"&lt;&gt;" &amp; "")&gt;0,NOT(ISBLANK(C5)))</formula>
    </cfRule>
  </conditionalFormatting>
  <conditionalFormatting sqref="C8">
    <cfRule type="expression" dxfId="31" priority="5">
      <formula>COUNTIF(E8:H8,"&lt;&gt;" &amp; "")&gt;0</formula>
    </cfRule>
    <cfRule type="expression" dxfId="30" priority="6">
      <formula>AND(COUNTIF(E8:H8,"&lt;&gt;" &amp; "")&gt;0,NOT(ISBLANK(C8)))</formula>
    </cfRule>
  </conditionalFormatting>
  <conditionalFormatting sqref="C11">
    <cfRule type="expression" dxfId="29" priority="7">
      <formula>COUNTIF(E11:H11,"&lt;&gt;" &amp; "")&gt;0</formula>
    </cfRule>
    <cfRule type="expression" dxfId="28" priority="8">
      <formula>AND(COUNTIF(E11:H11,"&lt;&gt;" &amp; "")&gt;0,NOT(ISBLANK(C11)))</formula>
    </cfRule>
  </conditionalFormatting>
  <conditionalFormatting sqref="C14">
    <cfRule type="expression" dxfId="27" priority="9">
      <formula>COUNTIF(E14:H14,"&lt;&gt;" &amp; "")&gt;0</formula>
    </cfRule>
    <cfRule type="expression" dxfId="26" priority="10">
      <formula>AND(COUNTIF(E14:H14,"&lt;&gt;" &amp; "")&gt;0,NOT(ISBLANK(C14)))</formula>
    </cfRule>
  </conditionalFormatting>
  <conditionalFormatting sqref="C17">
    <cfRule type="expression" dxfId="25" priority="11">
      <formula>COUNTIF(E17:H17,"&lt;&gt;" &amp; "")&gt;0</formula>
    </cfRule>
    <cfRule type="expression" dxfId="24" priority="12">
      <formula>AND(COUNTIF(E17:H17,"&lt;&gt;" &amp; "")&gt;0,NOT(ISBLANK(C17)))</formula>
    </cfRule>
  </conditionalFormatting>
  <conditionalFormatting sqref="C20">
    <cfRule type="expression" dxfId="23" priority="13">
      <formula>COUNTIF(E20:H20,"&lt;&gt;" &amp; "")&gt;0</formula>
    </cfRule>
    <cfRule type="expression" dxfId="22" priority="14">
      <formula>AND(COUNTIF(E20:H20,"&lt;&gt;" &amp; "")&gt;0,NOT(ISBLANK(C20)))</formula>
    </cfRule>
  </conditionalFormatting>
  <conditionalFormatting sqref="C23">
    <cfRule type="expression" dxfId="21" priority="15">
      <formula>COUNTIF(E23:H23,"&lt;&gt;" &amp; "")&gt;0</formula>
    </cfRule>
    <cfRule type="expression" dxfId="20" priority="16">
      <formula>AND(COUNTIF(E23:H23,"&lt;&gt;" &amp; "")&gt;0,NOT(ISBLANK(C23)))</formula>
    </cfRule>
  </conditionalFormatting>
  <dataValidations count="1">
    <dataValidation type="list" showInputMessage="1" showErrorMessage="1" sqref="B8 B23 B20 B17 B14 B11 B5 B2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29"/>
  <sheetViews>
    <sheetView tabSelected="1" workbookViewId="0">
      <selection activeCell="B29" activeCellId="2" sqref="B23 B26 B29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15828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v>3769</v>
      </c>
      <c r="F5" s="2">
        <v>3494</v>
      </c>
      <c r="G5" s="2">
        <v>3227</v>
      </c>
      <c r="H5" s="2">
        <v>3978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ROUND(E5*(1-0.3)/((Stocks!E5+Stocks!E8)/(Stocks!E2+Stocks!E5+Stocks!E8)),0)</f>
        <v>300902</v>
      </c>
      <c r="F11" s="2">
        <f>ROUND(F5*(1-0.3)/((Stocks!F5+Stocks!F8)/(Stocks!F2+Stocks!F5+Stocks!F8)),0)</f>
        <v>274171</v>
      </c>
      <c r="G11" s="2">
        <f>ROUND(G5*(1-0.3)/((Stocks!G5+Stocks!G8)/(Stocks!G2+Stocks!G5+Stocks!G8)),0)</f>
        <v>250534</v>
      </c>
      <c r="H11" s="2">
        <f>ROUND(H5*(1-0.3)/((Stocks!H5+Stocks!H8)/(Stocks!H2+Stocks!H5+Stocks!H8)),0)</f>
        <v>304975</v>
      </c>
    </row>
    <row r="12" spans="1:8" x14ac:dyDescent="0.2">
      <c r="A12" s="7"/>
    </row>
    <row r="13" spans="1:8" x14ac:dyDescent="0.2">
      <c r="A13" s="6" t="s">
        <v>21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7</v>
      </c>
      <c r="C14" s="2"/>
      <c r="D14" s="3" t="s">
        <v>8</v>
      </c>
      <c r="E14" s="2">
        <f>ROUND(E11*((Stocks!E5+Stocks!E8)/(Stocks!E2+Stocks!E5+Stocks!E8))*(1-0.084),0)</f>
        <v>2417</v>
      </c>
      <c r="F14" s="2">
        <f>ROUND(F11*((Stocks!F5+Stocks!F8)/(Stocks!F2+Stocks!F5+Stocks!F8))*(1-0.084),0)</f>
        <v>2240</v>
      </c>
      <c r="G14" s="2">
        <f>ROUND(G11*((Stocks!G5+Stocks!G8)/(Stocks!G2+Stocks!G5+Stocks!G8))*(1-0.084),0)</f>
        <v>2069</v>
      </c>
      <c r="H14" s="2">
        <f>ROUND(H11*((Stocks!H5+Stocks!H8)/(Stocks!H2+Stocks!H5+Stocks!H8))*(1-0.084),0)</f>
        <v>2551</v>
      </c>
    </row>
    <row r="15" spans="1:8" x14ac:dyDescent="0.2">
      <c r="A15" s="7"/>
    </row>
    <row r="16" spans="1:8" x14ac:dyDescent="0.2">
      <c r="A16" s="6" t="s">
        <v>22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2">
        <f>ROUND(E14*(1-0.076),0)</f>
        <v>2233</v>
      </c>
      <c r="F17" s="2">
        <f>ROUND(F14*(1-0.076),0)</f>
        <v>2070</v>
      </c>
      <c r="G17" s="2">
        <f>ROUND(G14*(1-0.076),0)</f>
        <v>1912</v>
      </c>
      <c r="H17" s="2">
        <f>ROUND(H14*(1-0.076),0)</f>
        <v>2357</v>
      </c>
    </row>
    <row r="18" spans="1:8" x14ac:dyDescent="0.2">
      <c r="A18" s="7"/>
    </row>
    <row r="19" spans="1:8" x14ac:dyDescent="0.2">
      <c r="A19" s="6" t="s">
        <v>23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27</v>
      </c>
      <c r="C20" s="4">
        <v>0.5</v>
      </c>
      <c r="D20" s="3" t="s">
        <v>8</v>
      </c>
      <c r="E20" s="4"/>
      <c r="F20" s="4"/>
      <c r="G20" s="4"/>
      <c r="H20" s="4"/>
    </row>
    <row r="21" spans="1:8" x14ac:dyDescent="0.2">
      <c r="A21" s="7"/>
    </row>
    <row r="22" spans="1:8" x14ac:dyDescent="0.2">
      <c r="A22" s="6" t="s">
        <v>24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27</v>
      </c>
      <c r="C23" s="5">
        <v>0.12</v>
      </c>
      <c r="D23" s="3" t="s">
        <v>8</v>
      </c>
      <c r="E23" s="2"/>
      <c r="F23" s="2"/>
      <c r="G23" s="5"/>
      <c r="H23" s="2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27</v>
      </c>
      <c r="C26" s="4">
        <v>2.5000000000000001E-2</v>
      </c>
      <c r="D26" s="3" t="s">
        <v>8</v>
      </c>
      <c r="E26" s="4"/>
      <c r="F26" s="4"/>
      <c r="G26" s="4"/>
      <c r="H26" s="4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27</v>
      </c>
      <c r="C29" s="4">
        <v>1.4999999999999999E-2</v>
      </c>
      <c r="D29" s="3" t="s">
        <v>8</v>
      </c>
      <c r="E29" s="4"/>
      <c r="F29" s="4"/>
      <c r="G29" s="4"/>
      <c r="H29" s="4"/>
    </row>
  </sheetData>
  <conditionalFormatting sqref="C2">
    <cfRule type="expression" dxfId="19" priority="1">
      <formula>COUNTIF(E2:H2,"&lt;&gt;" &amp; "")&gt;0</formula>
    </cfRule>
    <cfRule type="expression" dxfId="18" priority="2">
      <formula>AND(COUNTIF(E2:H2,"&lt;&gt;" &amp; "")&gt;0,NOT(ISBLANK(C2)))</formula>
    </cfRule>
  </conditionalFormatting>
  <conditionalFormatting sqref="C5">
    <cfRule type="expression" dxfId="17" priority="5">
      <formula>COUNTIF(E5:H5,"&lt;&gt;" &amp; "")&gt;0</formula>
    </cfRule>
    <cfRule type="expression" dxfId="16" priority="6">
      <formula>AND(COUNTIF(E5:H5,"&lt;&gt;" &amp; "")&gt;0,NOT(ISBLANK(C5)))</formula>
    </cfRule>
  </conditionalFormatting>
  <conditionalFormatting sqref="C8">
    <cfRule type="expression" dxfId="15" priority="7">
      <formula>COUNTIF(E8:H8,"&lt;&gt;" &amp; "")&gt;0</formula>
    </cfRule>
    <cfRule type="expression" dxfId="14" priority="8">
      <formula>AND(COUNTIF(E8:H8,"&lt;&gt;" &amp; "")&gt;0,NOT(ISBLANK(C8)))</formula>
    </cfRule>
  </conditionalFormatting>
  <conditionalFormatting sqref="C11">
    <cfRule type="expression" dxfId="13" priority="24">
      <formula>AND(COUNTIF(E12:H12,"&lt;&gt;" &amp; "")&gt;0,NOT(ISBLANK(C11)))</formula>
    </cfRule>
    <cfRule type="expression" dxfId="12" priority="23">
      <formula>COUNTIF(E12:H12,"&lt;&gt;" &amp; "")&gt;0</formula>
    </cfRule>
  </conditionalFormatting>
  <conditionalFormatting sqref="C14">
    <cfRule type="expression" dxfId="11" priority="12">
      <formula>AND(COUNTIF(E14:H14,"&lt;&gt;" &amp; "")&gt;0,NOT(ISBLANK(C14)))</formula>
    </cfRule>
    <cfRule type="expression" dxfId="10" priority="11">
      <formula>COUNTIF(E14:H14,"&lt;&gt;" &amp; "")&gt;0</formula>
    </cfRule>
  </conditionalFormatting>
  <conditionalFormatting sqref="C17">
    <cfRule type="expression" dxfId="9" priority="13">
      <formula>COUNTIF(E17:H17,"&lt;&gt;" &amp; "")&gt;0</formula>
    </cfRule>
    <cfRule type="expression" dxfId="8" priority="14">
      <formula>AND(COUNTIF(E17:H17,"&lt;&gt;" &amp; "")&gt;0,NOT(ISBLANK(C17)))</formula>
    </cfRule>
  </conditionalFormatting>
  <conditionalFormatting sqref="C20">
    <cfRule type="expression" dxfId="7" priority="15">
      <formula>COUNTIF(E20:H20,"&lt;&gt;" &amp; "")&gt;0</formula>
    </cfRule>
    <cfRule type="expression" dxfId="6" priority="16">
      <formula>AND(COUNTIF(E20:H20,"&lt;&gt;" &amp; "")&gt;0,NOT(ISBLANK(C20)))</formula>
    </cfRule>
  </conditionalFormatting>
  <conditionalFormatting sqref="C23">
    <cfRule type="expression" dxfId="5" priority="18">
      <formula>AND(COUNTIF(E23:H23,"&lt;&gt;" &amp; "")&gt;0,NOT(ISBLANK(C23)))</formula>
    </cfRule>
    <cfRule type="expression" dxfId="4" priority="17">
      <formula>COUNTIF(E23:H23,"&lt;&gt;" &amp; "")&gt;0</formula>
    </cfRule>
  </conditionalFormatting>
  <conditionalFormatting sqref="C26">
    <cfRule type="expression" dxfId="3" priority="20">
      <formula>AND(COUNTIF(E26:H26,"&lt;&gt;" &amp; "")&gt;0,NOT(ISBLANK(C26)))</formula>
    </cfRule>
    <cfRule type="expression" dxfId="2" priority="19">
      <formula>COUNTIF(E26:H26,"&lt;&gt;" &amp; "")&gt;0</formula>
    </cfRule>
  </conditionalFormatting>
  <conditionalFormatting sqref="C29">
    <cfRule type="expression" dxfId="1" priority="22">
      <formula>AND(COUNTIF(E29:H29,"&lt;&gt;" &amp; "")&gt;0,NOT(ISBLANK(C29)))</formula>
    </cfRule>
    <cfRule type="expression" dxfId="0" priority="21">
      <formula>COUNTIF(E29:H29,"&lt;&gt;" &amp; "")&gt;0</formula>
    </cfRule>
  </conditionalFormatting>
  <dataValidations count="3">
    <dataValidation type="list" showInputMessage="1" showErrorMessage="1" sqref="B5 B17 B14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0 B26 B23 B29" xr:uid="{669E68E0-C454-E74F-9469-4AD1ACD233EA}">
      <formula1>"Rate (per year)"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 Abeysuriya</cp:lastModifiedBy>
  <dcterms:created xsi:type="dcterms:W3CDTF">2018-09-05T13:13:59Z</dcterms:created>
  <dcterms:modified xsi:type="dcterms:W3CDTF">2024-02-05T04:22:54Z</dcterms:modified>
  <cp:category>atomica:databook</cp:category>
</cp:coreProperties>
</file>