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E:\projects\atomica\atomica\tests\"/>
    </mc:Choice>
  </mc:AlternateContent>
  <xr:revisionPtr revIDLastSave="0" documentId="13_ncr:1_{B480E4D9-D71F-4BAD-B272-EF0A8AE9EEC2}" xr6:coauthVersionLast="34" xr6:coauthVersionMax="34" xr10:uidLastSave="{00000000-0000-0000-0000-000000000000}"/>
  <bookViews>
    <workbookView xWindow="0" yWindow="0" windowWidth="18570" windowHeight="14430" xr2:uid="{34937AB8-C7CA-470A-8219-B04DA646EAAE}"/>
  </bookViews>
  <sheets>
    <sheet name="Additive-Random illustration" sheetId="4" r:id="rId1"/>
    <sheet name="4 programs" sheetId="5" r:id="rId2"/>
    <sheet name="3 programs" sheetId="3" r:id="rId3"/>
    <sheet name="4 program randomized" sheetId="2" r:id="rId4"/>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3" i="5" l="1"/>
  <c r="D63" i="5"/>
  <c r="E63" i="5"/>
  <c r="B63" i="5"/>
  <c r="C1" i="5"/>
  <c r="D1" i="5"/>
  <c r="E1" i="5"/>
  <c r="B1" i="5"/>
  <c r="L5" i="5"/>
  <c r="A67" i="2"/>
  <c r="A66" i="2"/>
  <c r="A65" i="2"/>
  <c r="E64" i="2"/>
  <c r="D64" i="2"/>
  <c r="C64" i="2"/>
  <c r="B64" i="2"/>
  <c r="A64" i="2"/>
  <c r="A64" i="5"/>
  <c r="A65" i="5"/>
  <c r="A66" i="5"/>
  <c r="A67" i="5"/>
  <c r="B65" i="5"/>
  <c r="C65" i="5"/>
  <c r="D65" i="5"/>
  <c r="E65" i="5"/>
  <c r="B66" i="5"/>
  <c r="C66" i="5"/>
  <c r="D66" i="5"/>
  <c r="E66" i="5"/>
  <c r="C64" i="5"/>
  <c r="D64" i="5"/>
  <c r="E64" i="5"/>
  <c r="B64" i="5"/>
  <c r="E5" i="5"/>
  <c r="E67" i="5" s="1"/>
  <c r="D5" i="5"/>
  <c r="D67" i="5" s="1"/>
  <c r="C5" i="5"/>
  <c r="C67" i="5" s="1"/>
  <c r="B5" i="5"/>
  <c r="B67" i="5" s="1"/>
  <c r="E5" i="4"/>
  <c r="E6" i="4" s="1"/>
  <c r="D5" i="4"/>
  <c r="D6" i="4" s="1"/>
  <c r="C5" i="4"/>
  <c r="C6" i="4" s="1"/>
  <c r="E1" i="4" s="1"/>
  <c r="B5" i="4"/>
  <c r="B6" i="4" s="1"/>
  <c r="F4" i="4"/>
  <c r="B1" i="4" l="1"/>
  <c r="C1" i="4"/>
  <c r="D1" i="4"/>
  <c r="D70" i="5"/>
  <c r="C70" i="5"/>
  <c r="B71" i="5"/>
  <c r="E71" i="5"/>
  <c r="E72" i="5" s="1"/>
  <c r="D71" i="5"/>
  <c r="C71" i="5"/>
  <c r="E70" i="5"/>
  <c r="B70" i="5"/>
  <c r="C10" i="4"/>
  <c r="C9" i="4"/>
  <c r="X59" i="5"/>
  <c r="AC59" i="5" s="1"/>
  <c r="X55" i="5"/>
  <c r="AC55" i="5" s="1"/>
  <c r="X51" i="5"/>
  <c r="AC51" i="5" s="1"/>
  <c r="X47" i="5"/>
  <c r="AC47" i="5" s="1"/>
  <c r="X56" i="5"/>
  <c r="AC56" i="5" s="1"/>
  <c r="X52" i="5"/>
  <c r="AC52" i="5" s="1"/>
  <c r="X48" i="5"/>
  <c r="AC48" i="5" s="1"/>
  <c r="X57" i="5"/>
  <c r="AC57" i="5" s="1"/>
  <c r="X53" i="5"/>
  <c r="AC53" i="5" s="1"/>
  <c r="X49" i="5"/>
  <c r="AC49" i="5" s="1"/>
  <c r="X45" i="5"/>
  <c r="AC45" i="5" s="1"/>
  <c r="X46" i="5"/>
  <c r="AC46" i="5" s="1"/>
  <c r="AH39" i="5"/>
  <c r="AM39" i="5" s="1"/>
  <c r="X50" i="5"/>
  <c r="AC50" i="5" s="1"/>
  <c r="AH40" i="5"/>
  <c r="AM40" i="5" s="1"/>
  <c r="AH36" i="5"/>
  <c r="AM36" i="5" s="1"/>
  <c r="X54" i="5"/>
  <c r="AC54" i="5" s="1"/>
  <c r="X44" i="5"/>
  <c r="AC44" i="5" s="1"/>
  <c r="AH37" i="5"/>
  <c r="AM37" i="5" s="1"/>
  <c r="AH33" i="5"/>
  <c r="AM33" i="5" s="1"/>
  <c r="AH30" i="5"/>
  <c r="AM30" i="5" s="1"/>
  <c r="AH26" i="5"/>
  <c r="AM26" i="5" s="1"/>
  <c r="X58" i="5"/>
  <c r="AC58" i="5" s="1"/>
  <c r="AH38" i="5"/>
  <c r="AM38" i="5" s="1"/>
  <c r="AH31" i="5"/>
  <c r="AM31" i="5" s="1"/>
  <c r="AH27" i="5"/>
  <c r="AM27" i="5" s="1"/>
  <c r="AH34" i="5"/>
  <c r="AM34" i="5" s="1"/>
  <c r="AH32" i="5"/>
  <c r="AM32" i="5" s="1"/>
  <c r="AH28" i="5"/>
  <c r="AM28" i="5" s="1"/>
  <c r="AH35" i="5"/>
  <c r="AM35" i="5" s="1"/>
  <c r="C6" i="5"/>
  <c r="AH29" i="5"/>
  <c r="AM29" i="5" s="1"/>
  <c r="AH25" i="5"/>
  <c r="AM25" i="5" s="1"/>
  <c r="W58" i="5"/>
  <c r="AB58" i="5" s="1"/>
  <c r="W54" i="5"/>
  <c r="AB54" i="5" s="1"/>
  <c r="W50" i="5"/>
  <c r="AB50" i="5" s="1"/>
  <c r="W46" i="5"/>
  <c r="AB46" i="5" s="1"/>
  <c r="W59" i="5"/>
  <c r="AB59" i="5" s="1"/>
  <c r="W55" i="5"/>
  <c r="AB55" i="5" s="1"/>
  <c r="W51" i="5"/>
  <c r="AB51" i="5" s="1"/>
  <c r="W47" i="5"/>
  <c r="AB47" i="5" s="1"/>
  <c r="W56" i="5"/>
  <c r="AB56" i="5" s="1"/>
  <c r="W52" i="5"/>
  <c r="AB52" i="5" s="1"/>
  <c r="W48" i="5"/>
  <c r="AB48" i="5" s="1"/>
  <c r="W53" i="5"/>
  <c r="AB53" i="5" s="1"/>
  <c r="AG38" i="5"/>
  <c r="AL38" i="5" s="1"/>
  <c r="W57" i="5"/>
  <c r="AB57" i="5" s="1"/>
  <c r="AG39" i="5"/>
  <c r="AL39" i="5" s="1"/>
  <c r="AG35" i="5"/>
  <c r="AL35" i="5" s="1"/>
  <c r="W45" i="5"/>
  <c r="AB45" i="5" s="1"/>
  <c r="AG40" i="5"/>
  <c r="AL40" i="5" s="1"/>
  <c r="AG36" i="5"/>
  <c r="AL36" i="5" s="1"/>
  <c r="W44" i="5"/>
  <c r="AB44" i="5" s="1"/>
  <c r="AG29" i="5"/>
  <c r="AL29" i="5" s="1"/>
  <c r="AG37" i="5"/>
  <c r="AL37" i="5" s="1"/>
  <c r="AG30" i="5"/>
  <c r="AL30" i="5" s="1"/>
  <c r="AG26" i="5"/>
  <c r="AL26" i="5" s="1"/>
  <c r="W49" i="5"/>
  <c r="AB49" i="5" s="1"/>
  <c r="AG33" i="5"/>
  <c r="AL33" i="5" s="1"/>
  <c r="AG31" i="5"/>
  <c r="AL31" i="5" s="1"/>
  <c r="AG27" i="5"/>
  <c r="AL27" i="5" s="1"/>
  <c r="AG34" i="5"/>
  <c r="AL34" i="5" s="1"/>
  <c r="AG25" i="5"/>
  <c r="AL25" i="5" s="1"/>
  <c r="B6" i="5"/>
  <c r="AG28" i="5"/>
  <c r="AL28" i="5" s="1"/>
  <c r="AG32" i="5"/>
  <c r="AL32" i="5" s="1"/>
  <c r="Z57" i="5"/>
  <c r="AE57" i="5" s="1"/>
  <c r="Z53" i="5"/>
  <c r="AE53" i="5" s="1"/>
  <c r="Z49" i="5"/>
  <c r="AE49" i="5" s="1"/>
  <c r="Z45" i="5"/>
  <c r="AE45" i="5" s="1"/>
  <c r="Z58" i="5"/>
  <c r="AE58" i="5" s="1"/>
  <c r="Z54" i="5"/>
  <c r="AE54" i="5" s="1"/>
  <c r="Z50" i="5"/>
  <c r="AE50" i="5" s="1"/>
  <c r="Z46" i="5"/>
  <c r="AE46" i="5" s="1"/>
  <c r="Z59" i="5"/>
  <c r="AE59" i="5" s="1"/>
  <c r="Z55" i="5"/>
  <c r="AE55" i="5" s="1"/>
  <c r="Z51" i="5"/>
  <c r="AE51" i="5" s="1"/>
  <c r="Z47" i="5"/>
  <c r="AE47" i="5" s="1"/>
  <c r="Z48" i="5"/>
  <c r="AE48" i="5" s="1"/>
  <c r="Z44" i="5"/>
  <c r="AE44" i="5" s="1"/>
  <c r="AJ37" i="5"/>
  <c r="AO37" i="5" s="1"/>
  <c r="Z52" i="5"/>
  <c r="AE52" i="5" s="1"/>
  <c r="AJ38" i="5"/>
  <c r="AO38" i="5" s="1"/>
  <c r="AJ34" i="5"/>
  <c r="AO34" i="5" s="1"/>
  <c r="Z56" i="5"/>
  <c r="AE56" i="5" s="1"/>
  <c r="AJ39" i="5"/>
  <c r="AO39" i="5" s="1"/>
  <c r="AJ35" i="5"/>
  <c r="AO35" i="5" s="1"/>
  <c r="AJ32" i="5"/>
  <c r="AO32" i="5" s="1"/>
  <c r="AJ28" i="5"/>
  <c r="AO28" i="5" s="1"/>
  <c r="AJ40" i="5"/>
  <c r="AO40" i="5" s="1"/>
  <c r="AJ33" i="5"/>
  <c r="AO33" i="5" s="1"/>
  <c r="AJ29" i="5"/>
  <c r="AO29" i="5" s="1"/>
  <c r="AJ36" i="5"/>
  <c r="AO36" i="5" s="1"/>
  <c r="AJ30" i="5"/>
  <c r="AO30" i="5" s="1"/>
  <c r="AJ26" i="5"/>
  <c r="AO26" i="5" s="1"/>
  <c r="AJ27" i="5"/>
  <c r="AO27" i="5" s="1"/>
  <c r="AJ25" i="5"/>
  <c r="AO25" i="5" s="1"/>
  <c r="AJ31" i="5"/>
  <c r="AO31" i="5" s="1"/>
  <c r="E6" i="5"/>
  <c r="M2" i="5"/>
  <c r="Y56" i="5"/>
  <c r="AD56" i="5" s="1"/>
  <c r="Y52" i="5"/>
  <c r="AD52" i="5" s="1"/>
  <c r="Y48" i="5"/>
  <c r="AD48" i="5" s="1"/>
  <c r="Y57" i="5"/>
  <c r="AD57" i="5" s="1"/>
  <c r="Y53" i="5"/>
  <c r="AD53" i="5" s="1"/>
  <c r="Y49" i="5"/>
  <c r="AD49" i="5" s="1"/>
  <c r="Y45" i="5"/>
  <c r="AD45" i="5" s="1"/>
  <c r="Y58" i="5"/>
  <c r="AD58" i="5" s="1"/>
  <c r="Y54" i="5"/>
  <c r="AD54" i="5" s="1"/>
  <c r="Y50" i="5"/>
  <c r="AD50" i="5" s="1"/>
  <c r="Y46" i="5"/>
  <c r="AD46" i="5" s="1"/>
  <c r="Y55" i="5"/>
  <c r="AD55" i="5" s="1"/>
  <c r="AI40" i="5"/>
  <c r="AN40" i="5" s="1"/>
  <c r="Y59" i="5"/>
  <c r="AD59" i="5" s="1"/>
  <c r="Y44" i="5"/>
  <c r="AD44" i="5" s="1"/>
  <c r="AI37" i="5"/>
  <c r="AN37" i="5" s="1"/>
  <c r="AI33" i="5"/>
  <c r="AN33" i="5" s="1"/>
  <c r="Y47" i="5"/>
  <c r="AD47" i="5" s="1"/>
  <c r="AI38" i="5"/>
  <c r="AN38" i="5" s="1"/>
  <c r="AI34" i="5"/>
  <c r="AN34" i="5" s="1"/>
  <c r="AI31" i="5"/>
  <c r="AN31" i="5" s="1"/>
  <c r="AI27" i="5"/>
  <c r="AN27" i="5" s="1"/>
  <c r="AI39" i="5"/>
  <c r="AN39" i="5" s="1"/>
  <c r="AI32" i="5"/>
  <c r="AN32" i="5" s="1"/>
  <c r="AI28" i="5"/>
  <c r="AN28" i="5" s="1"/>
  <c r="AI35" i="5"/>
  <c r="AN35" i="5" s="1"/>
  <c r="AI29" i="5"/>
  <c r="AN29" i="5" s="1"/>
  <c r="L58" i="5"/>
  <c r="G58" i="5"/>
  <c r="L54" i="5"/>
  <c r="G54" i="5"/>
  <c r="L50" i="5"/>
  <c r="G50" i="5"/>
  <c r="L46" i="5"/>
  <c r="G46" i="5"/>
  <c r="L59" i="5"/>
  <c r="G59" i="5"/>
  <c r="L55" i="5"/>
  <c r="G55" i="5"/>
  <c r="L51" i="5"/>
  <c r="G51" i="5"/>
  <c r="L47" i="5"/>
  <c r="G47" i="5"/>
  <c r="L56" i="5"/>
  <c r="G56" i="5"/>
  <c r="L52" i="5"/>
  <c r="G52" i="5"/>
  <c r="L48" i="5"/>
  <c r="G48" i="5"/>
  <c r="G57" i="5"/>
  <c r="L45" i="5"/>
  <c r="G45" i="5"/>
  <c r="L49" i="5"/>
  <c r="L53" i="5"/>
  <c r="G49" i="5"/>
  <c r="G53" i="5"/>
  <c r="L44" i="5"/>
  <c r="AI25" i="5"/>
  <c r="AN25" i="5" s="1"/>
  <c r="AI30" i="5"/>
  <c r="AN30" i="5" s="1"/>
  <c r="G44" i="5"/>
  <c r="Q44" i="5" s="1"/>
  <c r="Y51" i="5"/>
  <c r="AD51" i="5" s="1"/>
  <c r="K57" i="5"/>
  <c r="F57" i="5"/>
  <c r="K53" i="5"/>
  <c r="F53" i="5"/>
  <c r="K49" i="5"/>
  <c r="F49" i="5"/>
  <c r="K58" i="5"/>
  <c r="F58" i="5"/>
  <c r="K54" i="5"/>
  <c r="F54" i="5"/>
  <c r="K50" i="5"/>
  <c r="F50" i="5"/>
  <c r="K46" i="5"/>
  <c r="F46" i="5"/>
  <c r="K59" i="5"/>
  <c r="F59" i="5"/>
  <c r="K55" i="5"/>
  <c r="F55" i="5"/>
  <c r="K51" i="5"/>
  <c r="F51" i="5"/>
  <c r="K47" i="5"/>
  <c r="F47" i="5"/>
  <c r="K52" i="5"/>
  <c r="F48" i="5"/>
  <c r="K44" i="5"/>
  <c r="F44" i="5"/>
  <c r="K56" i="5"/>
  <c r="F52" i="5"/>
  <c r="K45" i="5"/>
  <c r="F45" i="5"/>
  <c r="F56" i="5"/>
  <c r="P56" i="5" s="1"/>
  <c r="K48" i="5"/>
  <c r="D6" i="5"/>
  <c r="M59" i="5"/>
  <c r="H59" i="5"/>
  <c r="M55" i="5"/>
  <c r="H55" i="5"/>
  <c r="M51" i="5"/>
  <c r="H51" i="5"/>
  <c r="M47" i="5"/>
  <c r="H47" i="5"/>
  <c r="M56" i="5"/>
  <c r="H56" i="5"/>
  <c r="M52" i="5"/>
  <c r="H52" i="5"/>
  <c r="M48" i="5"/>
  <c r="H48" i="5"/>
  <c r="M57" i="5"/>
  <c r="H57" i="5"/>
  <c r="R57" i="5" s="1"/>
  <c r="M53" i="5"/>
  <c r="H53" i="5"/>
  <c r="M49" i="5"/>
  <c r="H49" i="5"/>
  <c r="R49" i="5" s="1"/>
  <c r="M45" i="5"/>
  <c r="M54" i="5"/>
  <c r="H50" i="5"/>
  <c r="M58" i="5"/>
  <c r="H54" i="5"/>
  <c r="H58" i="5"/>
  <c r="M46" i="5"/>
  <c r="M44" i="5"/>
  <c r="H44" i="5"/>
  <c r="M50" i="5"/>
  <c r="H45" i="5"/>
  <c r="AI26" i="5"/>
  <c r="AN26" i="5" s="1"/>
  <c r="F4" i="5"/>
  <c r="N56" i="5"/>
  <c r="I56" i="5"/>
  <c r="N52" i="5"/>
  <c r="I52" i="5"/>
  <c r="N48" i="5"/>
  <c r="I48" i="5"/>
  <c r="N57" i="5"/>
  <c r="I57" i="5"/>
  <c r="N53" i="5"/>
  <c r="I53" i="5"/>
  <c r="N49" i="5"/>
  <c r="I49" i="5"/>
  <c r="N45" i="5"/>
  <c r="N58" i="5"/>
  <c r="I58" i="5"/>
  <c r="S58" i="5" s="1"/>
  <c r="N54" i="5"/>
  <c r="I54" i="5"/>
  <c r="N50" i="5"/>
  <c r="I50" i="5"/>
  <c r="S50" i="5" s="1"/>
  <c r="N46" i="5"/>
  <c r="I46" i="5"/>
  <c r="I59" i="5"/>
  <c r="N47" i="5"/>
  <c r="N51" i="5"/>
  <c r="I47" i="5"/>
  <c r="N44" i="5"/>
  <c r="I44" i="5"/>
  <c r="S44" i="5" s="1"/>
  <c r="N55" i="5"/>
  <c r="I51" i="5"/>
  <c r="I45" i="5"/>
  <c r="N59" i="5"/>
  <c r="I55" i="5"/>
  <c r="S55" i="5" s="1"/>
  <c r="AI36" i="5"/>
  <c r="AN36" i="5" s="1"/>
  <c r="H46" i="5"/>
  <c r="R46" i="5" s="1"/>
  <c r="L57" i="5"/>
  <c r="C72" i="5" l="1"/>
  <c r="C73" i="5" s="1"/>
  <c r="D72" i="5"/>
  <c r="D73" i="5" s="1"/>
  <c r="E73" i="5"/>
  <c r="B72" i="5"/>
  <c r="B73" i="5" s="1"/>
  <c r="S51" i="5"/>
  <c r="S46" i="5"/>
  <c r="S54" i="5"/>
  <c r="R53" i="5"/>
  <c r="R48" i="5"/>
  <c r="R56" i="5"/>
  <c r="R51" i="5"/>
  <c r="R59" i="5"/>
  <c r="Q45" i="5"/>
  <c r="E9" i="4"/>
  <c r="Q49" i="5"/>
  <c r="S47" i="5"/>
  <c r="S49" i="5"/>
  <c r="S57" i="5"/>
  <c r="S52" i="5"/>
  <c r="R58" i="5"/>
  <c r="R44" i="5"/>
  <c r="Q53" i="5"/>
  <c r="Q52" i="5"/>
  <c r="Q47" i="5"/>
  <c r="Q55" i="5"/>
  <c r="Q46" i="5"/>
  <c r="Q54" i="5"/>
  <c r="P45" i="5"/>
  <c r="P44" i="5"/>
  <c r="P47" i="5"/>
  <c r="P55" i="5"/>
  <c r="P46" i="5"/>
  <c r="P54" i="5"/>
  <c r="P49" i="5"/>
  <c r="P57" i="5"/>
  <c r="E10" i="4"/>
  <c r="B9" i="4"/>
  <c r="D9" i="4"/>
  <c r="D10" i="4"/>
  <c r="B10" i="4"/>
  <c r="AQ31" i="5"/>
  <c r="AR31" i="5" s="1"/>
  <c r="AQ30" i="5"/>
  <c r="AR30" i="5" s="1"/>
  <c r="AQ39" i="5"/>
  <c r="AR39" i="5" s="1"/>
  <c r="AG48" i="5"/>
  <c r="AH48" i="5" s="1"/>
  <c r="AG51" i="5"/>
  <c r="AH51" i="5" s="1"/>
  <c r="AG50" i="5"/>
  <c r="AH50" i="5" s="1"/>
  <c r="R54" i="5"/>
  <c r="U44" i="5"/>
  <c r="AQ25" i="5"/>
  <c r="AR25" i="5" s="1"/>
  <c r="AQ33" i="5"/>
  <c r="AR33" i="5" s="1"/>
  <c r="AQ37" i="5"/>
  <c r="AR37" i="5" s="1"/>
  <c r="AQ40" i="5"/>
  <c r="AR40" i="5" s="1"/>
  <c r="AG57" i="5"/>
  <c r="AH57" i="5" s="1"/>
  <c r="AG52" i="5"/>
  <c r="AH52" i="5" s="1"/>
  <c r="AG55" i="5"/>
  <c r="AH55" i="5" s="1"/>
  <c r="AG54" i="5"/>
  <c r="AH54" i="5" s="1"/>
  <c r="AQ36" i="5"/>
  <c r="AR36" i="5" s="1"/>
  <c r="R52" i="5"/>
  <c r="R47" i="5"/>
  <c r="R55" i="5"/>
  <c r="Q57" i="5"/>
  <c r="AQ32" i="5"/>
  <c r="AR32" i="5" s="1"/>
  <c r="AQ34" i="5"/>
  <c r="AR34" i="5" s="1"/>
  <c r="AG49" i="5"/>
  <c r="AH49" i="5" s="1"/>
  <c r="AQ29" i="5"/>
  <c r="AR29" i="5" s="1"/>
  <c r="AG45" i="5"/>
  <c r="AH45" i="5" s="1"/>
  <c r="AQ38" i="5"/>
  <c r="AR38" i="5" s="1"/>
  <c r="AG56" i="5"/>
  <c r="AH56" i="5" s="1"/>
  <c r="AG59" i="5"/>
  <c r="AH59" i="5" s="1"/>
  <c r="AG58" i="5"/>
  <c r="AH58" i="5" s="1"/>
  <c r="S45" i="5"/>
  <c r="S59" i="5"/>
  <c r="S53" i="5"/>
  <c r="S48" i="5"/>
  <c r="S56" i="5"/>
  <c r="R45" i="5"/>
  <c r="R50" i="5"/>
  <c r="P52" i="5"/>
  <c r="P48" i="5"/>
  <c r="P51" i="5"/>
  <c r="P59" i="5"/>
  <c r="P50" i="5"/>
  <c r="P58" i="5"/>
  <c r="P53" i="5"/>
  <c r="Q48" i="5"/>
  <c r="Q56" i="5"/>
  <c r="Q51" i="5"/>
  <c r="Q59" i="5"/>
  <c r="Q50" i="5"/>
  <c r="Q58" i="5"/>
  <c r="AQ28" i="5"/>
  <c r="AR28" i="5" s="1"/>
  <c r="AQ27" i="5"/>
  <c r="AR27" i="5" s="1"/>
  <c r="AQ26" i="5"/>
  <c r="AR26" i="5" s="1"/>
  <c r="AG44" i="5"/>
  <c r="AH44" i="5" s="1"/>
  <c r="AQ35" i="5"/>
  <c r="AR35" i="5" s="1"/>
  <c r="AG53" i="5"/>
  <c r="AH53" i="5" s="1"/>
  <c r="AG47" i="5"/>
  <c r="AH47" i="5" s="1"/>
  <c r="AG46" i="5"/>
  <c r="AH46" i="5" s="1"/>
  <c r="B12" i="5" l="1"/>
  <c r="U49" i="5"/>
  <c r="U46" i="5"/>
  <c r="U54" i="5"/>
  <c r="B13" i="5"/>
  <c r="B14" i="5" s="1"/>
  <c r="B15" i="5" s="1"/>
  <c r="B16" i="5" s="1"/>
  <c r="U47" i="5"/>
  <c r="U56" i="5"/>
  <c r="U52" i="5"/>
  <c r="U45" i="5"/>
  <c r="U55" i="5"/>
  <c r="U57" i="5"/>
  <c r="C11" i="4"/>
  <c r="D11" i="4"/>
  <c r="B11" i="4"/>
  <c r="E11" i="4"/>
  <c r="B11" i="5"/>
  <c r="U58" i="5"/>
  <c r="U48" i="5"/>
  <c r="U59" i="5"/>
  <c r="D11" i="5"/>
  <c r="C11" i="5"/>
  <c r="U50" i="5"/>
  <c r="E12" i="5"/>
  <c r="C12" i="5"/>
  <c r="E13" i="5"/>
  <c r="C13" i="5"/>
  <c r="E11" i="5"/>
  <c r="U53" i="5"/>
  <c r="U51" i="5"/>
  <c r="D12" i="5"/>
  <c r="D13" i="5"/>
  <c r="I3" i="5" l="1"/>
  <c r="B74" i="5"/>
  <c r="I4" i="5" s="1"/>
  <c r="D14" i="5"/>
  <c r="D15" i="5" s="1"/>
  <c r="E14" i="5"/>
  <c r="E15" i="5" s="1"/>
  <c r="E16" i="5" s="1"/>
  <c r="C14" i="5"/>
  <c r="C15" i="5" s="1"/>
  <c r="B18" i="5" s="1"/>
  <c r="D18" i="5" l="1"/>
  <c r="C18" i="5"/>
  <c r="E18" i="5"/>
  <c r="I34" i="5" s="1"/>
  <c r="F39" i="5"/>
  <c r="F33" i="5"/>
  <c r="F40" i="5"/>
  <c r="F27" i="5"/>
  <c r="F28" i="5"/>
  <c r="B19" i="5"/>
  <c r="F35" i="5"/>
  <c r="F29" i="5"/>
  <c r="F31" i="5"/>
  <c r="F26" i="5"/>
  <c r="F34" i="5"/>
  <c r="F30" i="5"/>
  <c r="F38" i="5"/>
  <c r="F32" i="5"/>
  <c r="F36" i="5"/>
  <c r="F25" i="5"/>
  <c r="F37" i="5"/>
  <c r="G39" i="5"/>
  <c r="C16" i="5"/>
  <c r="H39" i="5"/>
  <c r="H40" i="5"/>
  <c r="H36" i="5"/>
  <c r="H37" i="5"/>
  <c r="H34" i="5"/>
  <c r="H30" i="5"/>
  <c r="H35" i="5"/>
  <c r="H31" i="5"/>
  <c r="H27" i="5"/>
  <c r="H38" i="5"/>
  <c r="H32" i="5"/>
  <c r="H28" i="5"/>
  <c r="H33" i="5"/>
  <c r="H26" i="5"/>
  <c r="D19" i="5"/>
  <c r="H29" i="5"/>
  <c r="H25" i="5"/>
  <c r="D16" i="5"/>
  <c r="D20" i="5" s="1"/>
  <c r="C20" i="5" l="1"/>
  <c r="E20" i="5"/>
  <c r="I39" i="5"/>
  <c r="I27" i="5"/>
  <c r="I35" i="5"/>
  <c r="G38" i="5"/>
  <c r="I30" i="5"/>
  <c r="I25" i="5"/>
  <c r="G28" i="5"/>
  <c r="G26" i="5"/>
  <c r="I33" i="5"/>
  <c r="I38" i="5"/>
  <c r="G27" i="5"/>
  <c r="E19" i="5"/>
  <c r="I32" i="5"/>
  <c r="G31" i="5"/>
  <c r="G34" i="5"/>
  <c r="I26" i="5"/>
  <c r="I29" i="5"/>
  <c r="I36" i="5"/>
  <c r="I37" i="5"/>
  <c r="G32" i="5"/>
  <c r="G29" i="5"/>
  <c r="G36" i="5"/>
  <c r="I28" i="5"/>
  <c r="I31" i="5"/>
  <c r="I40" i="5"/>
  <c r="C19" i="5"/>
  <c r="G30" i="5"/>
  <c r="G40" i="5"/>
  <c r="G35" i="5"/>
  <c r="G25" i="5"/>
  <c r="G37" i="5"/>
  <c r="G33" i="5"/>
  <c r="B20" i="5"/>
  <c r="B21" i="5" s="1"/>
  <c r="D21" i="5"/>
  <c r="E21" i="5" l="1"/>
  <c r="S37" i="5" s="1"/>
  <c r="C21" i="5"/>
  <c r="L36" i="5" s="1"/>
  <c r="K38" i="5"/>
  <c r="K39" i="5"/>
  <c r="P32" i="5"/>
  <c r="P40" i="5"/>
  <c r="P29" i="5"/>
  <c r="P30" i="5"/>
  <c r="K25" i="5"/>
  <c r="P31" i="5"/>
  <c r="K36" i="5"/>
  <c r="K33" i="5"/>
  <c r="P34" i="5"/>
  <c r="P35" i="5"/>
  <c r="K32" i="5"/>
  <c r="K37" i="5"/>
  <c r="K29" i="5"/>
  <c r="K30" i="5"/>
  <c r="K31" i="5"/>
  <c r="K27" i="5"/>
  <c r="P38" i="5"/>
  <c r="K28" i="5"/>
  <c r="P25" i="5"/>
  <c r="K34" i="5"/>
  <c r="K35" i="5"/>
  <c r="P28" i="5"/>
  <c r="P33" i="5"/>
  <c r="K40" i="5"/>
  <c r="P27" i="5"/>
  <c r="P26" i="5"/>
  <c r="K26" i="5"/>
  <c r="P39" i="5"/>
  <c r="P36" i="5"/>
  <c r="P37" i="5"/>
  <c r="L30" i="5"/>
  <c r="Q36" i="5"/>
  <c r="L34" i="5"/>
  <c r="L37" i="5"/>
  <c r="L29" i="5"/>
  <c r="L25" i="5"/>
  <c r="L28" i="5"/>
  <c r="L39" i="5"/>
  <c r="L40" i="5"/>
  <c r="L26" i="5"/>
  <c r="Q27" i="5"/>
  <c r="Q38" i="5"/>
  <c r="L33" i="5"/>
  <c r="S40" i="5"/>
  <c r="N40" i="5"/>
  <c r="S38" i="5"/>
  <c r="S34" i="5"/>
  <c r="N34" i="5"/>
  <c r="S39" i="5"/>
  <c r="S31" i="5"/>
  <c r="N31" i="5"/>
  <c r="S27" i="5"/>
  <c r="N39" i="5"/>
  <c r="S36" i="5"/>
  <c r="S32" i="5"/>
  <c r="S28" i="5"/>
  <c r="N28" i="5"/>
  <c r="N35" i="5"/>
  <c r="N33" i="5"/>
  <c r="S29" i="5"/>
  <c r="N29" i="5"/>
  <c r="S30" i="5"/>
  <c r="S26" i="5"/>
  <c r="N36" i="5"/>
  <c r="S25" i="5"/>
  <c r="N25" i="5"/>
  <c r="R39" i="5"/>
  <c r="M39" i="5"/>
  <c r="R40" i="5"/>
  <c r="M40" i="5"/>
  <c r="R36" i="5"/>
  <c r="M36" i="5"/>
  <c r="R37" i="5"/>
  <c r="M37" i="5"/>
  <c r="R38" i="5"/>
  <c r="R34" i="5"/>
  <c r="R30" i="5"/>
  <c r="M30" i="5"/>
  <c r="M38" i="5"/>
  <c r="R35" i="5"/>
  <c r="R31" i="5"/>
  <c r="M31" i="5"/>
  <c r="R27" i="5"/>
  <c r="M27" i="5"/>
  <c r="M34" i="5"/>
  <c r="R32" i="5"/>
  <c r="M32" i="5"/>
  <c r="R28" i="5"/>
  <c r="M28" i="5"/>
  <c r="M33" i="5"/>
  <c r="R29" i="5"/>
  <c r="M26" i="5"/>
  <c r="M25" i="5"/>
  <c r="M35" i="5"/>
  <c r="R33" i="5"/>
  <c r="M29" i="5"/>
  <c r="R26" i="5"/>
  <c r="R25" i="5"/>
  <c r="N30" i="5" l="1"/>
  <c r="N26" i="5"/>
  <c r="S33" i="5"/>
  <c r="X33" i="5" s="1"/>
  <c r="N32" i="5"/>
  <c r="X32" i="5" s="1"/>
  <c r="N27" i="5"/>
  <c r="X27" i="5" s="1"/>
  <c r="S35" i="5"/>
  <c r="N38" i="5"/>
  <c r="X38" i="5" s="1"/>
  <c r="L27" i="5"/>
  <c r="V27" i="5" s="1"/>
  <c r="Q28" i="5"/>
  <c r="V28" i="5" s="1"/>
  <c r="Q33" i="5"/>
  <c r="Q35" i="5"/>
  <c r="Q26" i="5"/>
  <c r="V26" i="5" s="1"/>
  <c r="Q39" i="5"/>
  <c r="V39" i="5" s="1"/>
  <c r="Q25" i="5"/>
  <c r="L32" i="5"/>
  <c r="Q34" i="5"/>
  <c r="V34" i="5" s="1"/>
  <c r="Q37" i="5"/>
  <c r="V37" i="5" s="1"/>
  <c r="L31" i="5"/>
  <c r="Q40" i="5"/>
  <c r="V40" i="5" s="1"/>
  <c r="Q32" i="5"/>
  <c r="V32" i="5" s="1"/>
  <c r="L35" i="5"/>
  <c r="Q30" i="5"/>
  <c r="Q31" i="5"/>
  <c r="W38" i="5"/>
  <c r="N37" i="5"/>
  <c r="X37" i="5" s="1"/>
  <c r="X40" i="5"/>
  <c r="W29" i="5"/>
  <c r="L38" i="5"/>
  <c r="V38" i="5" s="1"/>
  <c r="Q29" i="5"/>
  <c r="V29" i="5" s="1"/>
  <c r="U29" i="5"/>
  <c r="V33" i="5"/>
  <c r="U30" i="5"/>
  <c r="U28" i="5"/>
  <c r="V25" i="5"/>
  <c r="U34" i="5"/>
  <c r="U32" i="5"/>
  <c r="V36" i="5"/>
  <c r="U35" i="5"/>
  <c r="U25" i="5"/>
  <c r="X26" i="5"/>
  <c r="U40" i="5"/>
  <c r="U27" i="5"/>
  <c r="U37" i="5"/>
  <c r="U33" i="5"/>
  <c r="U39" i="5"/>
  <c r="W32" i="5"/>
  <c r="X36" i="5"/>
  <c r="V31" i="5"/>
  <c r="U26" i="5"/>
  <c r="U31" i="5"/>
  <c r="U36" i="5"/>
  <c r="U38" i="5"/>
  <c r="X30" i="5"/>
  <c r="W35" i="5"/>
  <c r="W25" i="5"/>
  <c r="W28" i="5"/>
  <c r="W34" i="5"/>
  <c r="X25" i="5"/>
  <c r="X28" i="5"/>
  <c r="X31" i="5"/>
  <c r="X34" i="5"/>
  <c r="V30" i="5"/>
  <c r="W26" i="5"/>
  <c r="W27" i="5"/>
  <c r="W36" i="5"/>
  <c r="W39" i="5"/>
  <c r="X29" i="5"/>
  <c r="X35" i="5"/>
  <c r="W33" i="5"/>
  <c r="W31" i="5"/>
  <c r="W30" i="5"/>
  <c r="W37" i="5"/>
  <c r="W40" i="5"/>
  <c r="X39" i="5"/>
  <c r="AA29" i="5" l="1"/>
  <c r="V35" i="5"/>
  <c r="AB25" i="5"/>
  <c r="AB40" i="5"/>
  <c r="AC29" i="5"/>
  <c r="AA38" i="5"/>
  <c r="Z38" i="5"/>
  <c r="Z34" i="5"/>
  <c r="AB39" i="5"/>
  <c r="AB27" i="5"/>
  <c r="AC28" i="5"/>
  <c r="AC32" i="5"/>
  <c r="Z28" i="5"/>
  <c r="AA32" i="5"/>
  <c r="AB37" i="5"/>
  <c r="AC35" i="5"/>
  <c r="AA27" i="5"/>
  <c r="AB28" i="5"/>
  <c r="AB34" i="5"/>
  <c r="AC34" i="5"/>
  <c r="AC27" i="5"/>
  <c r="AC38" i="5"/>
  <c r="AB35" i="5"/>
  <c r="AA25" i="5"/>
  <c r="AB26" i="5"/>
  <c r="AB36" i="5"/>
  <c r="Z25" i="5"/>
  <c r="AB33" i="5"/>
  <c r="AB31" i="5"/>
  <c r="AB32" i="5"/>
  <c r="Z32" i="5"/>
  <c r="AA34" i="5"/>
  <c r="AB30" i="5"/>
  <c r="AC25" i="5"/>
  <c r="AA28" i="5"/>
  <c r="AB38" i="5"/>
  <c r="AC30" i="5"/>
  <c r="AA30" i="5"/>
  <c r="Z30" i="5"/>
  <c r="AA36" i="5"/>
  <c r="Z36" i="5"/>
  <c r="AC36" i="5"/>
  <c r="AA40" i="5"/>
  <c r="AC40" i="5"/>
  <c r="Z40" i="5"/>
  <c r="AA33" i="5"/>
  <c r="AC33" i="5"/>
  <c r="AB29" i="5"/>
  <c r="Z29" i="5"/>
  <c r="Z27" i="5"/>
  <c r="AE28" i="5"/>
  <c r="AA31" i="5"/>
  <c r="AC31" i="5"/>
  <c r="Z31" i="5"/>
  <c r="AC37" i="5"/>
  <c r="AA37" i="5"/>
  <c r="Z37" i="5"/>
  <c r="AA35" i="5"/>
  <c r="Z33" i="5"/>
  <c r="AA26" i="5"/>
  <c r="Z26" i="5"/>
  <c r="AC26" i="5"/>
  <c r="Z35" i="5"/>
  <c r="AA39" i="5"/>
  <c r="AC39" i="5"/>
  <c r="Z39" i="5"/>
  <c r="AE38" i="5" l="1"/>
  <c r="AE34" i="5"/>
  <c r="AE27" i="5"/>
  <c r="AE25" i="5"/>
  <c r="AE32" i="5"/>
  <c r="AE26" i="5"/>
  <c r="AE35" i="5"/>
  <c r="AE33" i="5"/>
  <c r="AE30" i="5"/>
  <c r="AE39" i="5"/>
  <c r="AE31" i="5"/>
  <c r="AE37" i="5"/>
  <c r="AE29" i="5"/>
  <c r="AE40" i="5"/>
  <c r="AE36" i="5"/>
  <c r="I2" i="5" l="1"/>
  <c r="J23" i="3" l="1"/>
  <c r="J20" i="3"/>
  <c r="J18" i="3"/>
  <c r="J16" i="3"/>
  <c r="C15" i="3"/>
  <c r="C14" i="3"/>
  <c r="C13" i="3"/>
  <c r="J12" i="3"/>
  <c r="J11" i="3"/>
  <c r="J10" i="3"/>
  <c r="J9" i="3"/>
  <c r="J8" i="3"/>
  <c r="E8" i="3"/>
  <c r="F8" i="3" s="1"/>
  <c r="J7" i="3"/>
  <c r="E7" i="3"/>
  <c r="F7" i="3" s="1"/>
  <c r="I16" i="3" s="1"/>
  <c r="J6" i="3"/>
  <c r="E6" i="3"/>
  <c r="F6" i="3" s="1"/>
  <c r="J5" i="3"/>
  <c r="B18" i="3" l="1"/>
  <c r="I20" i="3"/>
  <c r="I5" i="3"/>
  <c r="I11" i="3"/>
  <c r="I12" i="3"/>
  <c r="I10" i="3"/>
  <c r="I8" i="3"/>
  <c r="I7" i="3"/>
  <c r="I6" i="3"/>
  <c r="I9" i="3"/>
  <c r="I23" i="3"/>
  <c r="I18" i="3"/>
  <c r="I24" i="3" s="1"/>
  <c r="B20" i="3" l="1"/>
  <c r="B19" i="3"/>
  <c r="I13" i="3"/>
  <c r="B4" i="2" l="1"/>
  <c r="C4" i="2"/>
  <c r="D4" i="2"/>
  <c r="E4" i="2"/>
  <c r="C3" i="2"/>
  <c r="C65" i="2" s="1"/>
  <c r="D3" i="2"/>
  <c r="D65" i="2" s="1"/>
  <c r="E3" i="2"/>
  <c r="E65" i="2" s="1"/>
  <c r="B3" i="2"/>
  <c r="B65" i="2" s="1"/>
  <c r="E63" i="2" l="1"/>
  <c r="E66" i="2"/>
  <c r="C66" i="2"/>
  <c r="C63" i="2"/>
  <c r="D66" i="2"/>
  <c r="D63" i="2"/>
  <c r="B63" i="2"/>
  <c r="B66" i="2"/>
  <c r="B70" i="2" l="1"/>
  <c r="E70" i="2"/>
  <c r="D70" i="2"/>
  <c r="C70" i="2"/>
  <c r="K45" i="2" l="1"/>
  <c r="L45" i="2"/>
  <c r="M45" i="2"/>
  <c r="N45" i="2"/>
  <c r="K46" i="2"/>
  <c r="L46" i="2"/>
  <c r="M46" i="2"/>
  <c r="N46" i="2"/>
  <c r="K47" i="2"/>
  <c r="L47" i="2"/>
  <c r="M47" i="2"/>
  <c r="N47" i="2"/>
  <c r="K48" i="2"/>
  <c r="L48" i="2"/>
  <c r="M48" i="2"/>
  <c r="N48" i="2"/>
  <c r="K49" i="2"/>
  <c r="L49" i="2"/>
  <c r="M49" i="2"/>
  <c r="N49" i="2"/>
  <c r="K50" i="2"/>
  <c r="L50" i="2"/>
  <c r="M50" i="2"/>
  <c r="N50" i="2"/>
  <c r="K51" i="2"/>
  <c r="L51" i="2"/>
  <c r="M51" i="2"/>
  <c r="N51" i="2"/>
  <c r="K52" i="2"/>
  <c r="L52" i="2"/>
  <c r="M52" i="2"/>
  <c r="N52" i="2"/>
  <c r="K53" i="2"/>
  <c r="L53" i="2"/>
  <c r="M53" i="2"/>
  <c r="N53" i="2"/>
  <c r="K54" i="2"/>
  <c r="L54" i="2"/>
  <c r="M54" i="2"/>
  <c r="N54" i="2"/>
  <c r="K55" i="2"/>
  <c r="L55" i="2"/>
  <c r="M55" i="2"/>
  <c r="N55" i="2"/>
  <c r="K56" i="2"/>
  <c r="L56" i="2"/>
  <c r="M56" i="2"/>
  <c r="N56" i="2"/>
  <c r="K57" i="2"/>
  <c r="L57" i="2"/>
  <c r="M57" i="2"/>
  <c r="N57" i="2"/>
  <c r="K58" i="2"/>
  <c r="L58" i="2"/>
  <c r="M58" i="2"/>
  <c r="N58" i="2"/>
  <c r="K59" i="2"/>
  <c r="L59" i="2"/>
  <c r="M59" i="2"/>
  <c r="N59" i="2"/>
  <c r="L44" i="2"/>
  <c r="M44" i="2"/>
  <c r="N44" i="2"/>
  <c r="K44" i="2"/>
  <c r="F45" i="2"/>
  <c r="G45" i="2"/>
  <c r="H45" i="2"/>
  <c r="I45" i="2"/>
  <c r="F46" i="2"/>
  <c r="G46" i="2"/>
  <c r="H46" i="2"/>
  <c r="I46" i="2"/>
  <c r="F47" i="2"/>
  <c r="G47" i="2"/>
  <c r="H47" i="2"/>
  <c r="I47" i="2"/>
  <c r="F48" i="2"/>
  <c r="G48" i="2"/>
  <c r="H48" i="2"/>
  <c r="I48" i="2"/>
  <c r="F49" i="2"/>
  <c r="G49" i="2"/>
  <c r="H49" i="2"/>
  <c r="I49" i="2"/>
  <c r="F50" i="2"/>
  <c r="G50" i="2"/>
  <c r="H50" i="2"/>
  <c r="I50" i="2"/>
  <c r="F51" i="2"/>
  <c r="G51" i="2"/>
  <c r="H51" i="2"/>
  <c r="I51" i="2"/>
  <c r="F52" i="2"/>
  <c r="G52" i="2"/>
  <c r="H52" i="2"/>
  <c r="I52" i="2"/>
  <c r="F53" i="2"/>
  <c r="G53" i="2"/>
  <c r="H53" i="2"/>
  <c r="I53" i="2"/>
  <c r="F54" i="2"/>
  <c r="G54" i="2"/>
  <c r="H54" i="2"/>
  <c r="I54" i="2"/>
  <c r="F55" i="2"/>
  <c r="G55" i="2"/>
  <c r="H55" i="2"/>
  <c r="I55" i="2"/>
  <c r="F56" i="2"/>
  <c r="G56" i="2"/>
  <c r="H56" i="2"/>
  <c r="I56" i="2"/>
  <c r="F57" i="2"/>
  <c r="G57" i="2"/>
  <c r="H57" i="2"/>
  <c r="I57" i="2"/>
  <c r="F58" i="2"/>
  <c r="G58" i="2"/>
  <c r="H58" i="2"/>
  <c r="I58" i="2"/>
  <c r="F59" i="2"/>
  <c r="G59" i="2"/>
  <c r="H59" i="2"/>
  <c r="I59" i="2"/>
  <c r="G44" i="2"/>
  <c r="H44" i="2"/>
  <c r="I44" i="2"/>
  <c r="F44" i="2"/>
  <c r="P44" i="2" l="1"/>
  <c r="F4" i="2"/>
  <c r="C5" i="2"/>
  <c r="C67" i="2" s="1"/>
  <c r="D5" i="2"/>
  <c r="D67" i="2" s="1"/>
  <c r="E5" i="2"/>
  <c r="E67" i="2" s="1"/>
  <c r="B5" i="2"/>
  <c r="B67" i="2" s="1"/>
  <c r="P45" i="2"/>
  <c r="Q45" i="2"/>
  <c r="R45" i="2"/>
  <c r="S45" i="2"/>
  <c r="P46" i="2"/>
  <c r="Q46" i="2"/>
  <c r="R46" i="2"/>
  <c r="S46" i="2"/>
  <c r="P47" i="2"/>
  <c r="Q47" i="2"/>
  <c r="R47" i="2"/>
  <c r="S47" i="2"/>
  <c r="P48" i="2"/>
  <c r="Q48" i="2"/>
  <c r="R48" i="2"/>
  <c r="S48" i="2"/>
  <c r="P49" i="2"/>
  <c r="Q49" i="2"/>
  <c r="R49" i="2"/>
  <c r="S49" i="2"/>
  <c r="P50" i="2"/>
  <c r="Q50" i="2"/>
  <c r="R50" i="2"/>
  <c r="S50" i="2"/>
  <c r="P51" i="2"/>
  <c r="Q51" i="2"/>
  <c r="R51" i="2"/>
  <c r="S51" i="2"/>
  <c r="P52" i="2"/>
  <c r="Q52" i="2"/>
  <c r="R52" i="2"/>
  <c r="S52" i="2"/>
  <c r="P53" i="2"/>
  <c r="Q53" i="2"/>
  <c r="R53" i="2"/>
  <c r="S53" i="2"/>
  <c r="P54" i="2"/>
  <c r="Q54" i="2"/>
  <c r="R54" i="2"/>
  <c r="S54" i="2"/>
  <c r="Q55" i="2"/>
  <c r="R55" i="2"/>
  <c r="S55" i="2"/>
  <c r="P56" i="2"/>
  <c r="Q56" i="2"/>
  <c r="R56" i="2"/>
  <c r="S56" i="2"/>
  <c r="P57" i="2"/>
  <c r="Q57" i="2"/>
  <c r="R57" i="2"/>
  <c r="S57" i="2"/>
  <c r="P58" i="2"/>
  <c r="Q58" i="2"/>
  <c r="R58" i="2"/>
  <c r="S58" i="2"/>
  <c r="P59" i="2"/>
  <c r="Q59" i="2"/>
  <c r="R59" i="2"/>
  <c r="S59" i="2"/>
  <c r="Q44" i="2"/>
  <c r="R44" i="2"/>
  <c r="S44" i="2"/>
  <c r="E71" i="2" l="1"/>
  <c r="E72" i="2" s="1"/>
  <c r="E73" i="2" s="1"/>
  <c r="C71" i="2"/>
  <c r="D71" i="2"/>
  <c r="B71" i="2"/>
  <c r="B72" i="2" s="1"/>
  <c r="B73" i="2" s="1"/>
  <c r="M2" i="2"/>
  <c r="AJ36" i="2"/>
  <c r="AO36" i="2" s="1"/>
  <c r="AI28" i="2"/>
  <c r="AN28" i="2" s="1"/>
  <c r="AH27" i="2"/>
  <c r="AM27" i="2" s="1"/>
  <c r="AG26" i="2"/>
  <c r="AL26" i="2" s="1"/>
  <c r="AI38" i="2"/>
  <c r="AN38" i="2" s="1"/>
  <c r="AI36" i="2"/>
  <c r="AN36" i="2" s="1"/>
  <c r="AI27" i="2"/>
  <c r="AN27" i="2" s="1"/>
  <c r="AI40" i="2"/>
  <c r="AN40" i="2" s="1"/>
  <c r="AG32" i="2"/>
  <c r="AL32" i="2" s="1"/>
  <c r="AJ39" i="2"/>
  <c r="AO39" i="2" s="1"/>
  <c r="AJ37" i="2"/>
  <c r="AO37" i="2" s="1"/>
  <c r="AJ35" i="2"/>
  <c r="AO35" i="2" s="1"/>
  <c r="AI31" i="2"/>
  <c r="AN31" i="2" s="1"/>
  <c r="AI26" i="2"/>
  <c r="AN26" i="2" s="1"/>
  <c r="AI39" i="2"/>
  <c r="AN39" i="2" s="1"/>
  <c r="AI37" i="2"/>
  <c r="AN37" i="2" s="1"/>
  <c r="AI35" i="2"/>
  <c r="AN35" i="2" s="1"/>
  <c r="AI30" i="2"/>
  <c r="AN30" i="2" s="1"/>
  <c r="AJ40" i="2"/>
  <c r="AO40" i="2" s="1"/>
  <c r="AJ38" i="2"/>
  <c r="AO38" i="2" s="1"/>
  <c r="AI34" i="2"/>
  <c r="AN34" i="2" s="1"/>
  <c r="AG28" i="2"/>
  <c r="AL28" i="2" s="1"/>
  <c r="AG25" i="2"/>
  <c r="AL25" i="2" s="1"/>
  <c r="AH34" i="2"/>
  <c r="AM34" i="2" s="1"/>
  <c r="AG33" i="2"/>
  <c r="AL33" i="2" s="1"/>
  <c r="AH30" i="2"/>
  <c r="AM30" i="2" s="1"/>
  <c r="AH26" i="2"/>
  <c r="AM26" i="2" s="1"/>
  <c r="AJ25" i="2"/>
  <c r="AO25" i="2" s="1"/>
  <c r="Z44" i="2"/>
  <c r="AE44" i="2" s="1"/>
  <c r="Z45" i="2"/>
  <c r="AE45" i="2" s="1"/>
  <c r="Z46" i="2"/>
  <c r="AE46" i="2" s="1"/>
  <c r="Z47" i="2"/>
  <c r="AE47" i="2" s="1"/>
  <c r="Z48" i="2"/>
  <c r="AE48" i="2" s="1"/>
  <c r="Z49" i="2"/>
  <c r="AE49" i="2" s="1"/>
  <c r="Z50" i="2"/>
  <c r="AE50" i="2" s="1"/>
  <c r="Z51" i="2"/>
  <c r="AE51" i="2" s="1"/>
  <c r="Z52" i="2"/>
  <c r="AE52" i="2" s="1"/>
  <c r="Z53" i="2"/>
  <c r="AE53" i="2" s="1"/>
  <c r="Z54" i="2"/>
  <c r="AE54" i="2" s="1"/>
  <c r="Z55" i="2"/>
  <c r="AE55" i="2" s="1"/>
  <c r="Z56" i="2"/>
  <c r="AE56" i="2" s="1"/>
  <c r="Z57" i="2"/>
  <c r="AE57" i="2" s="1"/>
  <c r="Z58" i="2"/>
  <c r="AE58" i="2" s="1"/>
  <c r="Z59" i="2"/>
  <c r="AE59" i="2" s="1"/>
  <c r="AI25" i="2"/>
  <c r="AN25" i="2" s="1"/>
  <c r="AH40" i="2"/>
  <c r="AM40" i="2" s="1"/>
  <c r="AH39" i="2"/>
  <c r="AM39" i="2" s="1"/>
  <c r="AH38" i="2"/>
  <c r="AM38" i="2" s="1"/>
  <c r="AH37" i="2"/>
  <c r="AM37" i="2" s="1"/>
  <c r="AH36" i="2"/>
  <c r="AM36" i="2" s="1"/>
  <c r="AH35" i="2"/>
  <c r="AM35" i="2" s="1"/>
  <c r="AG34" i="2"/>
  <c r="AL34" i="2" s="1"/>
  <c r="AI32" i="2"/>
  <c r="AN32" i="2" s="1"/>
  <c r="AH31" i="2"/>
  <c r="AM31" i="2" s="1"/>
  <c r="AG30" i="2"/>
  <c r="AL30" i="2" s="1"/>
  <c r="C6" i="2"/>
  <c r="X44" i="2"/>
  <c r="AC44" i="2" s="1"/>
  <c r="X45" i="2"/>
  <c r="AC45" i="2" s="1"/>
  <c r="X46" i="2"/>
  <c r="AC46" i="2" s="1"/>
  <c r="X47" i="2"/>
  <c r="AC47" i="2" s="1"/>
  <c r="X48" i="2"/>
  <c r="AC48" i="2" s="1"/>
  <c r="X49" i="2"/>
  <c r="AC49" i="2" s="1"/>
  <c r="X50" i="2"/>
  <c r="AC50" i="2" s="1"/>
  <c r="X51" i="2"/>
  <c r="AC51" i="2" s="1"/>
  <c r="X52" i="2"/>
  <c r="AC52" i="2" s="1"/>
  <c r="X53" i="2"/>
  <c r="AC53" i="2" s="1"/>
  <c r="X54" i="2"/>
  <c r="AC54" i="2" s="1"/>
  <c r="X55" i="2"/>
  <c r="AC55" i="2" s="1"/>
  <c r="X56" i="2"/>
  <c r="AC56" i="2" s="1"/>
  <c r="X57" i="2"/>
  <c r="AC57" i="2" s="1"/>
  <c r="X58" i="2"/>
  <c r="AC58" i="2" s="1"/>
  <c r="X59" i="2"/>
  <c r="AC59" i="2" s="1"/>
  <c r="AH33" i="2"/>
  <c r="AM33" i="2" s="1"/>
  <c r="AH29" i="2"/>
  <c r="AM29" i="2" s="1"/>
  <c r="W45" i="2"/>
  <c r="AB45" i="2" s="1"/>
  <c r="W52" i="2"/>
  <c r="AB52" i="2" s="1"/>
  <c r="W55" i="2"/>
  <c r="AB55" i="2" s="1"/>
  <c r="W57" i="2"/>
  <c r="AB57" i="2" s="1"/>
  <c r="W59" i="2"/>
  <c r="AB59" i="2" s="1"/>
  <c r="W44" i="2"/>
  <c r="AB44" i="2" s="1"/>
  <c r="W46" i="2"/>
  <c r="AB46" i="2" s="1"/>
  <c r="W47" i="2"/>
  <c r="AB47" i="2" s="1"/>
  <c r="W48" i="2"/>
  <c r="AB48" i="2" s="1"/>
  <c r="W49" i="2"/>
  <c r="AB49" i="2" s="1"/>
  <c r="W50" i="2"/>
  <c r="AB50" i="2" s="1"/>
  <c r="W51" i="2"/>
  <c r="AB51" i="2" s="1"/>
  <c r="W53" i="2"/>
  <c r="AB53" i="2" s="1"/>
  <c r="W54" i="2"/>
  <c r="AB54" i="2" s="1"/>
  <c r="W56" i="2"/>
  <c r="AB56" i="2" s="1"/>
  <c r="W58" i="2"/>
  <c r="AB58" i="2" s="1"/>
  <c r="AG29" i="2"/>
  <c r="AL29" i="2" s="1"/>
  <c r="D6" i="2"/>
  <c r="Y45" i="2"/>
  <c r="AD45" i="2" s="1"/>
  <c r="Y46" i="2"/>
  <c r="AD46" i="2" s="1"/>
  <c r="Y47" i="2"/>
  <c r="AD47" i="2" s="1"/>
  <c r="Y48" i="2"/>
  <c r="AD48" i="2" s="1"/>
  <c r="Y49" i="2"/>
  <c r="AD49" i="2" s="1"/>
  <c r="Y50" i="2"/>
  <c r="AD50" i="2" s="1"/>
  <c r="Y51" i="2"/>
  <c r="AD51" i="2" s="1"/>
  <c r="Y52" i="2"/>
  <c r="AD52" i="2" s="1"/>
  <c r="Y53" i="2"/>
  <c r="AD53" i="2" s="1"/>
  <c r="Y54" i="2"/>
  <c r="AD54" i="2" s="1"/>
  <c r="Y55" i="2"/>
  <c r="AD55" i="2" s="1"/>
  <c r="Y56" i="2"/>
  <c r="AD56" i="2" s="1"/>
  <c r="Y57" i="2"/>
  <c r="AD57" i="2" s="1"/>
  <c r="Y58" i="2"/>
  <c r="AD58" i="2" s="1"/>
  <c r="Y59" i="2"/>
  <c r="AD59" i="2" s="1"/>
  <c r="Y44" i="2"/>
  <c r="AD44" i="2" s="1"/>
  <c r="AH25" i="2"/>
  <c r="AM25" i="2" s="1"/>
  <c r="AG40" i="2"/>
  <c r="AL40" i="2" s="1"/>
  <c r="AG39" i="2"/>
  <c r="AL39" i="2" s="1"/>
  <c r="AG38" i="2"/>
  <c r="AL38" i="2" s="1"/>
  <c r="AG37" i="2"/>
  <c r="AL37" i="2" s="1"/>
  <c r="AG36" i="2"/>
  <c r="AL36" i="2" s="1"/>
  <c r="AG35" i="2"/>
  <c r="AL35" i="2" s="1"/>
  <c r="AI33" i="2"/>
  <c r="AN33" i="2" s="1"/>
  <c r="AH32" i="2"/>
  <c r="AM32" i="2" s="1"/>
  <c r="AG31" i="2"/>
  <c r="AL31" i="2" s="1"/>
  <c r="AI29" i="2"/>
  <c r="AN29" i="2" s="1"/>
  <c r="AH28" i="2"/>
  <c r="AM28" i="2" s="1"/>
  <c r="AG27" i="2"/>
  <c r="AL27" i="2" s="1"/>
  <c r="AJ34" i="2"/>
  <c r="AO34" i="2" s="1"/>
  <c r="AJ33" i="2"/>
  <c r="AO33" i="2" s="1"/>
  <c r="AJ32" i="2"/>
  <c r="AO32" i="2" s="1"/>
  <c r="AJ31" i="2"/>
  <c r="AO31" i="2" s="1"/>
  <c r="AJ30" i="2"/>
  <c r="AO30" i="2" s="1"/>
  <c r="AJ29" i="2"/>
  <c r="AO29" i="2" s="1"/>
  <c r="AJ28" i="2"/>
  <c r="AO28" i="2" s="1"/>
  <c r="AJ27" i="2"/>
  <c r="AO27" i="2" s="1"/>
  <c r="AJ26" i="2"/>
  <c r="AO26" i="2" s="1"/>
  <c r="P55" i="2"/>
  <c r="U55" i="2" s="1"/>
  <c r="E6" i="2"/>
  <c r="B6" i="2"/>
  <c r="U44" i="2"/>
  <c r="U57" i="2"/>
  <c r="U52" i="2"/>
  <c r="U58" i="2"/>
  <c r="U53" i="2"/>
  <c r="U59" i="2"/>
  <c r="U56" i="2"/>
  <c r="U54" i="2"/>
  <c r="U51" i="2"/>
  <c r="U50" i="2"/>
  <c r="U49" i="2"/>
  <c r="U48" i="2"/>
  <c r="U47" i="2"/>
  <c r="U46" i="2"/>
  <c r="U45" i="2"/>
  <c r="D72" i="2" l="1"/>
  <c r="D73" i="2" s="1"/>
  <c r="C72" i="2"/>
  <c r="C73" i="2" s="1"/>
  <c r="B74" i="2" s="1"/>
  <c r="AQ39" i="2"/>
  <c r="AR39" i="2" s="1"/>
  <c r="AQ29" i="2"/>
  <c r="AR29" i="2" s="1"/>
  <c r="AQ28" i="2"/>
  <c r="AR28" i="2" s="1"/>
  <c r="AQ38" i="2"/>
  <c r="AR38" i="2" s="1"/>
  <c r="AG54" i="2"/>
  <c r="AH54" i="2" s="1"/>
  <c r="AQ27" i="2"/>
  <c r="AR27" i="2" s="1"/>
  <c r="AQ40" i="2"/>
  <c r="AR40" i="2" s="1"/>
  <c r="AQ37" i="2"/>
  <c r="AR37" i="2" s="1"/>
  <c r="AG49" i="2"/>
  <c r="AH49" i="2" s="1"/>
  <c r="AQ35" i="2"/>
  <c r="AR35" i="2" s="1"/>
  <c r="AG53" i="2"/>
  <c r="AH53" i="2" s="1"/>
  <c r="AG45" i="2"/>
  <c r="AH45" i="2" s="1"/>
  <c r="B1" i="2"/>
  <c r="AQ34" i="2"/>
  <c r="AR34" i="2" s="1"/>
  <c r="AQ32" i="2"/>
  <c r="AR32" i="2" s="1"/>
  <c r="AQ36" i="2"/>
  <c r="AR36" i="2" s="1"/>
  <c r="AG52" i="2"/>
  <c r="AH52" i="2" s="1"/>
  <c r="AQ33" i="2"/>
  <c r="AR33" i="2" s="1"/>
  <c r="AG59" i="2"/>
  <c r="AH59" i="2" s="1"/>
  <c r="AQ26" i="2"/>
  <c r="AR26" i="2" s="1"/>
  <c r="AQ30" i="2"/>
  <c r="AR30" i="2" s="1"/>
  <c r="AG58" i="2"/>
  <c r="AH58" i="2" s="1"/>
  <c r="AG51" i="2"/>
  <c r="AH51" i="2" s="1"/>
  <c r="AG47" i="2"/>
  <c r="AH47" i="2" s="1"/>
  <c r="AG57" i="2"/>
  <c r="AH57" i="2" s="1"/>
  <c r="AG44" i="2"/>
  <c r="AH44" i="2" s="1"/>
  <c r="AG48" i="2"/>
  <c r="AH48" i="2" s="1"/>
  <c r="AQ31" i="2"/>
  <c r="AR31" i="2" s="1"/>
  <c r="AG56" i="2"/>
  <c r="AH56" i="2" s="1"/>
  <c r="AG50" i="2"/>
  <c r="AH50" i="2" s="1"/>
  <c r="AG46" i="2"/>
  <c r="AH46" i="2" s="1"/>
  <c r="AG55" i="2"/>
  <c r="AH55" i="2" s="1"/>
  <c r="AQ25" i="2"/>
  <c r="AR25" i="2" s="1"/>
  <c r="C1" i="2"/>
  <c r="D1" i="2"/>
  <c r="E1" i="2"/>
  <c r="I3" i="2" l="1"/>
  <c r="C13" i="2"/>
  <c r="B12" i="2"/>
  <c r="C12" i="2"/>
  <c r="C11" i="2"/>
  <c r="D13" i="2"/>
  <c r="E11" i="2"/>
  <c r="D11" i="2"/>
  <c r="B11" i="2"/>
  <c r="B13" i="2"/>
  <c r="B14" i="2" s="1"/>
  <c r="B15" i="2" s="1"/>
  <c r="B16" i="2" s="1"/>
  <c r="E13" i="2"/>
  <c r="D12" i="2"/>
  <c r="E12" i="2"/>
  <c r="I4" i="2" l="1"/>
  <c r="C14" i="2"/>
  <c r="C15" i="2" s="1"/>
  <c r="C16" i="2" s="1"/>
  <c r="E14" i="2"/>
  <c r="E15" i="2" s="1"/>
  <c r="E16" i="2" s="1"/>
  <c r="D14" i="2"/>
  <c r="D15" i="2" s="1"/>
  <c r="D18" i="2" l="1"/>
  <c r="H27" i="2" s="1"/>
  <c r="C18" i="2"/>
  <c r="G27" i="2" s="1"/>
  <c r="B18" i="2"/>
  <c r="F27" i="2" s="1"/>
  <c r="E18" i="2"/>
  <c r="I29" i="2" s="1"/>
  <c r="D19" i="2"/>
  <c r="H35" i="2"/>
  <c r="H34" i="2"/>
  <c r="H40" i="2"/>
  <c r="D16" i="2"/>
  <c r="D20" i="2" s="1"/>
  <c r="H33" i="2" l="1"/>
  <c r="H32" i="2"/>
  <c r="H26" i="2"/>
  <c r="H38" i="2"/>
  <c r="H39" i="2"/>
  <c r="H30" i="2"/>
  <c r="H36" i="2"/>
  <c r="H37" i="2"/>
  <c r="H28" i="2"/>
  <c r="H25" i="2"/>
  <c r="H31" i="2"/>
  <c r="H29" i="2"/>
  <c r="G34" i="2"/>
  <c r="G29" i="2"/>
  <c r="G33" i="2"/>
  <c r="G37" i="2"/>
  <c r="G32" i="2"/>
  <c r="G26" i="2"/>
  <c r="G40" i="2"/>
  <c r="C19" i="2"/>
  <c r="G38" i="2"/>
  <c r="G28" i="2"/>
  <c r="G36" i="2"/>
  <c r="G30" i="2"/>
  <c r="G25" i="2"/>
  <c r="G39" i="2"/>
  <c r="G35" i="2"/>
  <c r="G31" i="2"/>
  <c r="B20" i="2"/>
  <c r="I31" i="2"/>
  <c r="I36" i="2"/>
  <c r="C20" i="2"/>
  <c r="C21" i="2" s="1"/>
  <c r="Q25" i="2" s="1"/>
  <c r="I27" i="2"/>
  <c r="I39" i="2"/>
  <c r="I30" i="2"/>
  <c r="E19" i="2"/>
  <c r="I28" i="2"/>
  <c r="I34" i="2"/>
  <c r="I37" i="2"/>
  <c r="I40" i="2"/>
  <c r="E20" i="2"/>
  <c r="F25" i="2"/>
  <c r="F40" i="2"/>
  <c r="F37" i="2"/>
  <c r="F38" i="2"/>
  <c r="I33" i="2"/>
  <c r="I26" i="2"/>
  <c r="I32" i="2"/>
  <c r="F36" i="2"/>
  <c r="F34" i="2"/>
  <c r="F33" i="2"/>
  <c r="F32" i="2"/>
  <c r="I35" i="2"/>
  <c r="I25" i="2"/>
  <c r="I38" i="2"/>
  <c r="F30" i="2"/>
  <c r="D21" i="2"/>
  <c r="R28" i="2" s="1"/>
  <c r="F28" i="2"/>
  <c r="B19" i="2"/>
  <c r="F29" i="2"/>
  <c r="F26" i="2"/>
  <c r="F39" i="2"/>
  <c r="F35" i="2"/>
  <c r="F31" i="2"/>
  <c r="R26" i="2" l="1"/>
  <c r="B21" i="2"/>
  <c r="P26" i="2" s="1"/>
  <c r="L40" i="2"/>
  <c r="Q39" i="2"/>
  <c r="L36" i="2"/>
  <c r="Q35" i="2"/>
  <c r="L32" i="2"/>
  <c r="Q31" i="2"/>
  <c r="L28" i="2"/>
  <c r="Q27" i="2"/>
  <c r="L35" i="2"/>
  <c r="L27" i="2"/>
  <c r="Q34" i="2"/>
  <c r="Q30" i="2"/>
  <c r="Q26" i="2"/>
  <c r="L39" i="2"/>
  <c r="L31" i="2"/>
  <c r="Q38" i="2"/>
  <c r="L38" i="2"/>
  <c r="L34" i="2"/>
  <c r="L30" i="2"/>
  <c r="L26" i="2"/>
  <c r="Q37" i="2"/>
  <c r="Q33" i="2"/>
  <c r="Q29" i="2"/>
  <c r="L25" i="2"/>
  <c r="V25" i="2" s="1"/>
  <c r="L37" i="2"/>
  <c r="V37" i="2" s="1"/>
  <c r="L33" i="2"/>
  <c r="V33" i="2" s="1"/>
  <c r="L29" i="2"/>
  <c r="V29" i="2" s="1"/>
  <c r="Q40" i="2"/>
  <c r="Q36" i="2"/>
  <c r="Q32" i="2"/>
  <c r="Q28" i="2"/>
  <c r="V28" i="2" s="1"/>
  <c r="E21" i="2"/>
  <c r="S29" i="2" s="1"/>
  <c r="M25" i="2"/>
  <c r="M34" i="2"/>
  <c r="M26" i="2"/>
  <c r="M35" i="2"/>
  <c r="M27" i="2"/>
  <c r="R33" i="2"/>
  <c r="R34" i="2"/>
  <c r="M40" i="2"/>
  <c r="M33" i="2"/>
  <c r="R39" i="2"/>
  <c r="R31" i="2"/>
  <c r="R25" i="2"/>
  <c r="M32" i="2"/>
  <c r="R40" i="2"/>
  <c r="R32" i="2"/>
  <c r="M38" i="2"/>
  <c r="M31" i="2"/>
  <c r="R37" i="2"/>
  <c r="R29" i="2"/>
  <c r="M39" i="2"/>
  <c r="M30" i="2"/>
  <c r="R38" i="2"/>
  <c r="R30" i="2"/>
  <c r="M36" i="2"/>
  <c r="M29" i="2"/>
  <c r="R35" i="2"/>
  <c r="R27" i="2"/>
  <c r="M37" i="2"/>
  <c r="M28" i="2"/>
  <c r="W28" i="2" s="1"/>
  <c r="R36" i="2"/>
  <c r="W26" i="2" l="1"/>
  <c r="V32" i="2"/>
  <c r="P39" i="2"/>
  <c r="U39" i="2" s="1"/>
  <c r="K26" i="2"/>
  <c r="U26" i="2" s="1"/>
  <c r="P38" i="2"/>
  <c r="K32" i="2"/>
  <c r="P29" i="2"/>
  <c r="K31" i="2"/>
  <c r="P28" i="2"/>
  <c r="K39" i="2"/>
  <c r="K33" i="2"/>
  <c r="P30" i="2"/>
  <c r="P31" i="2"/>
  <c r="P36" i="2"/>
  <c r="K34" i="2"/>
  <c r="K27" i="2"/>
  <c r="P27" i="2"/>
  <c r="K28" i="2"/>
  <c r="P32" i="2"/>
  <c r="K37" i="2"/>
  <c r="P33" i="2"/>
  <c r="P34" i="2"/>
  <c r="K35" i="2"/>
  <c r="P35" i="2"/>
  <c r="K36" i="2"/>
  <c r="K29" i="2"/>
  <c r="K25" i="2"/>
  <c r="P37" i="2"/>
  <c r="K40" i="2"/>
  <c r="P40" i="2"/>
  <c r="P25" i="2"/>
  <c r="K30" i="2"/>
  <c r="U30" i="2" s="1"/>
  <c r="K38" i="2"/>
  <c r="U38" i="2" s="1"/>
  <c r="V39" i="2"/>
  <c r="V40" i="2"/>
  <c r="V26" i="2"/>
  <c r="AC26" i="2" s="1"/>
  <c r="V30" i="2"/>
  <c r="V35" i="2"/>
  <c r="V36" i="2"/>
  <c r="V34" i="2"/>
  <c r="N28" i="2"/>
  <c r="N31" i="2"/>
  <c r="V27" i="2"/>
  <c r="V31" i="2"/>
  <c r="N37" i="2"/>
  <c r="N26" i="2"/>
  <c r="N36" i="2"/>
  <c r="V38" i="2"/>
  <c r="W25" i="2"/>
  <c r="S32" i="2"/>
  <c r="N39" i="2"/>
  <c r="N34" i="2"/>
  <c r="S31" i="2"/>
  <c r="S28" i="2"/>
  <c r="S26" i="2"/>
  <c r="N29" i="2"/>
  <c r="X29" i="2" s="1"/>
  <c r="S39" i="2"/>
  <c r="S33" i="2"/>
  <c r="S36" i="2"/>
  <c r="S34" i="2"/>
  <c r="W39" i="2"/>
  <c r="S30" i="2"/>
  <c r="N27" i="2"/>
  <c r="S37" i="2"/>
  <c r="N40" i="2"/>
  <c r="N38" i="2"/>
  <c r="N32" i="2"/>
  <c r="N35" i="2"/>
  <c r="N33" i="2"/>
  <c r="S25" i="2"/>
  <c r="S27" i="2"/>
  <c r="N25" i="2"/>
  <c r="S40" i="2"/>
  <c r="S38" i="2"/>
  <c r="N30" i="2"/>
  <c r="S35" i="2"/>
  <c r="W37" i="2"/>
  <c r="W35" i="2"/>
  <c r="W33" i="2"/>
  <c r="W27" i="2"/>
  <c r="W29" i="2"/>
  <c r="W31" i="2"/>
  <c r="W34" i="2"/>
  <c r="W30" i="2"/>
  <c r="W32" i="2"/>
  <c r="W36" i="2"/>
  <c r="W38" i="2"/>
  <c r="W40" i="2"/>
  <c r="U37" i="2" l="1"/>
  <c r="U28" i="2"/>
  <c r="AC28" i="2" s="1"/>
  <c r="U32" i="2"/>
  <c r="AC32" i="2" s="1"/>
  <c r="U31" i="2"/>
  <c r="U29" i="2"/>
  <c r="AA29" i="2" s="1"/>
  <c r="U33" i="2"/>
  <c r="AC33" i="2" s="1"/>
  <c r="U34" i="2"/>
  <c r="AC34" i="2" s="1"/>
  <c r="U36" i="2"/>
  <c r="AC36" i="2" s="1"/>
  <c r="U25" i="2"/>
  <c r="AC25" i="2" s="1"/>
  <c r="U35" i="2"/>
  <c r="AC35" i="2" s="1"/>
  <c r="AC39" i="2"/>
  <c r="U27" i="2"/>
  <c r="AC27" i="2" s="1"/>
  <c r="U40" i="2"/>
  <c r="AC40" i="2" s="1"/>
  <c r="X30" i="2"/>
  <c r="AA30" i="2" s="1"/>
  <c r="X32" i="2"/>
  <c r="AB32" i="2" s="1"/>
  <c r="X26" i="2"/>
  <c r="Z26" i="2" s="1"/>
  <c r="AC37" i="2"/>
  <c r="X28" i="2"/>
  <c r="Z28" i="2" s="1"/>
  <c r="X37" i="2"/>
  <c r="AB37" i="2" s="1"/>
  <c r="X39" i="2"/>
  <c r="Z39" i="2" s="1"/>
  <c r="X36" i="2"/>
  <c r="X34" i="2"/>
  <c r="Z29" i="2"/>
  <c r="AC31" i="2"/>
  <c r="X31" i="2"/>
  <c r="X38" i="2"/>
  <c r="Z38" i="2" s="1"/>
  <c r="X33" i="2"/>
  <c r="Z33" i="2" s="1"/>
  <c r="X40" i="2"/>
  <c r="X27" i="2"/>
  <c r="X25" i="2"/>
  <c r="Z25" i="2" s="1"/>
  <c r="X35" i="2"/>
  <c r="AC38" i="2"/>
  <c r="AC30" i="2"/>
  <c r="AB31" i="2" l="1"/>
  <c r="AC29" i="2"/>
  <c r="AB29" i="2"/>
  <c r="AB36" i="2"/>
  <c r="AB40" i="2"/>
  <c r="AB34" i="2"/>
  <c r="AA40" i="2"/>
  <c r="AB35" i="2"/>
  <c r="AB27" i="2"/>
  <c r="AA28" i="2"/>
  <c r="AB30" i="2"/>
  <c r="AB28" i="2"/>
  <c r="AA32" i="2"/>
  <c r="Z30" i="2"/>
  <c r="Z32" i="2"/>
  <c r="AB26" i="2"/>
  <c r="AA26" i="2"/>
  <c r="AA34" i="2"/>
  <c r="Z34" i="2"/>
  <c r="AA36" i="2"/>
  <c r="Z36" i="2"/>
  <c r="AA35" i="2"/>
  <c r="Z31" i="2"/>
  <c r="AB39" i="2"/>
  <c r="Z37" i="2"/>
  <c r="AA39" i="2"/>
  <c r="AA37" i="2"/>
  <c r="Z40" i="2"/>
  <c r="Z27" i="2"/>
  <c r="AA31" i="2"/>
  <c r="AA27" i="2"/>
  <c r="AB33" i="2"/>
  <c r="AA33" i="2"/>
  <c r="AB25" i="2"/>
  <c r="AB38" i="2"/>
  <c r="AA38" i="2"/>
  <c r="AA25" i="2"/>
  <c r="Z35" i="2"/>
  <c r="AE29" i="2"/>
  <c r="AE40" i="2" l="1"/>
  <c r="AE35" i="2"/>
  <c r="AE28" i="2"/>
  <c r="AE30" i="2"/>
  <c r="AE32" i="2"/>
  <c r="AE26" i="2"/>
  <c r="AE34" i="2"/>
  <c r="AE36" i="2"/>
  <c r="AE37" i="2"/>
  <c r="AE31" i="2"/>
  <c r="AE39" i="2"/>
  <c r="AE33" i="2"/>
  <c r="AE27" i="2"/>
  <c r="AE38" i="2"/>
  <c r="AE25" i="2"/>
  <c r="I2" i="2" l="1"/>
  <c r="B12" i="4"/>
  <c r="D12" i="4"/>
  <c r="E12" i="4"/>
  <c r="E17" i="4" s="1"/>
  <c r="E18" i="4" s="1"/>
  <c r="C12" i="4"/>
  <c r="D13" i="4" l="1"/>
  <c r="D19" i="4" s="1"/>
  <c r="D17" i="4"/>
  <c r="D18" i="4" s="1"/>
  <c r="D20" i="4" s="1"/>
  <c r="C13" i="4"/>
  <c r="B19" i="4" s="1"/>
  <c r="B17" i="4"/>
  <c r="B18" i="4" s="1"/>
  <c r="B13" i="4"/>
  <c r="C19" i="4" s="1"/>
  <c r="C17" i="4"/>
  <c r="C18" i="4" s="1"/>
  <c r="E13" i="4"/>
  <c r="E19" i="4" s="1"/>
  <c r="E20" i="4" s="1"/>
  <c r="C20" i="4" l="1"/>
  <c r="B20" i="4"/>
  <c r="V50" i="4" l="1"/>
  <c r="W50" i="4" s="1"/>
  <c r="P47" i="4"/>
  <c r="Q47" i="4" s="1"/>
  <c r="P51" i="4"/>
  <c r="Q51" i="4" s="1"/>
  <c r="J48" i="4"/>
  <c r="K48" i="4" s="1"/>
  <c r="J52" i="4"/>
  <c r="K52" i="4" s="1"/>
  <c r="J46" i="4"/>
  <c r="V48" i="4"/>
  <c r="W48" i="4" s="1"/>
  <c r="P53" i="4"/>
  <c r="Q53" i="4" s="1"/>
  <c r="V46" i="4"/>
  <c r="V49" i="4"/>
  <c r="W49" i="4" s="1"/>
  <c r="P50" i="4"/>
  <c r="Q50" i="4" s="1"/>
  <c r="J51" i="4"/>
  <c r="K51" i="4" s="1"/>
  <c r="V47" i="4"/>
  <c r="W47" i="4" s="1"/>
  <c r="V51" i="4"/>
  <c r="W51" i="4" s="1"/>
  <c r="P48" i="4"/>
  <c r="Q48" i="4" s="1"/>
  <c r="P52" i="4"/>
  <c r="Q52" i="4" s="1"/>
  <c r="J49" i="4"/>
  <c r="K49" i="4" s="1"/>
  <c r="J53" i="4"/>
  <c r="K53" i="4" s="1"/>
  <c r="V52" i="4"/>
  <c r="W52" i="4" s="1"/>
  <c r="P49" i="4"/>
  <c r="Q49" i="4" s="1"/>
  <c r="E36" i="4" s="1"/>
  <c r="J50" i="4"/>
  <c r="K50" i="4" s="1"/>
  <c r="V53" i="4"/>
  <c r="W53" i="4" s="1"/>
  <c r="J47" i="4"/>
  <c r="K47" i="4" s="1"/>
  <c r="P46" i="4"/>
  <c r="D50" i="4"/>
  <c r="E50" i="4" s="1"/>
  <c r="D46" i="4"/>
  <c r="D52" i="4"/>
  <c r="E52" i="4" s="1"/>
  <c r="E39" i="4" s="1"/>
  <c r="D49" i="4"/>
  <c r="E49" i="4" s="1"/>
  <c r="D47" i="4"/>
  <c r="E47" i="4" s="1"/>
  <c r="D51" i="4"/>
  <c r="E51" i="4" s="1"/>
  <c r="D48" i="4"/>
  <c r="E48" i="4" s="1"/>
  <c r="D53" i="4"/>
  <c r="E53" i="4" s="1"/>
  <c r="E41" i="4" s="1"/>
  <c r="E34" i="4" l="1"/>
  <c r="E33" i="4"/>
  <c r="E38" i="4"/>
  <c r="D54" i="4"/>
  <c r="E46" i="4"/>
  <c r="K46" i="4"/>
  <c r="E28" i="4" s="1"/>
  <c r="J54" i="4"/>
  <c r="Q46" i="4"/>
  <c r="P54" i="4"/>
  <c r="E32" i="4"/>
  <c r="J27" i="4"/>
  <c r="E31" i="4"/>
  <c r="E37" i="4"/>
  <c r="K54" i="4"/>
  <c r="E35" i="4"/>
  <c r="W46" i="4"/>
  <c r="K27" i="4" s="1"/>
  <c r="V54" i="4"/>
  <c r="E40" i="4"/>
  <c r="Q54" i="4" l="1"/>
  <c r="E29" i="4"/>
  <c r="J28" i="4" s="1"/>
  <c r="I28" i="4"/>
  <c r="W54" i="4"/>
  <c r="E30" i="4"/>
  <c r="K28" i="4" s="1"/>
  <c r="I27" i="4"/>
  <c r="E54" i="4"/>
  <c r="E27" i="4"/>
  <c r="H27" i="4"/>
  <c r="E42" i="4" l="1"/>
  <c r="H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20" authorId="0" shapeId="0" xr:uid="{3510B7DD-0B5A-49AA-B5EA-D6647AD763E4}">
      <text>
        <r>
          <rPr>
            <b/>
            <sz val="9"/>
            <color indexed="81"/>
            <rFont val="Tahoma"/>
            <family val="2"/>
          </rPr>
          <t>Romesh:</t>
        </r>
        <r>
          <rPr>
            <sz val="9"/>
            <color indexed="81"/>
            <rFont val="Tahoma"/>
            <family val="2"/>
          </rPr>
          <t xml:space="preserve">
This row is saying, of the people that are NOT covered by this program's additive coverage, what proportion are covered by the random coverage. For instance, if all programs have a coverage of 1, then the additive coverage is 0.25 and the random coverage is 0.75. But 0.75 is the portion of the total population that is covered by the random section, not including the 0.25 that are covered additively. So the effective coverage within the other programs is 0.75/(1-0.25)=1. If we don't take this step, then when setting all net coverages to 1, there are some people who are not covered by some of the programs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21" authorId="0" shapeId="0" xr:uid="{E70B4BFA-AE1D-4440-8F61-A436A5E51450}">
      <text>
        <r>
          <rPr>
            <b/>
            <sz val="9"/>
            <color indexed="81"/>
            <rFont val="Tahoma"/>
            <family val="2"/>
          </rPr>
          <t>Romesh:</t>
        </r>
        <r>
          <rPr>
            <sz val="9"/>
            <color indexed="81"/>
            <rFont val="Tahoma"/>
            <family val="2"/>
          </rPr>
          <t xml:space="preserve">
This row is saying, of the people that are NOT covered by this program's additive coverage, what proportion are covered by the random coverage. For instance, if all programs have a coverage of 1, then the additive coverage is 0.25 and the random coverage is 0.75. But 0.75 is the portion of the total population that is covered by the random section, not including the 0.25 that are covered additively. So the effective coverage within the other programs is 0.75/(1-0.25)=1. If we don't take this step, then when setting all net coverages to 1, there are some people who are not covered by some of the programs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Nicholas Garner</author>
  </authors>
  <commentList>
    <comment ref="B1" authorId="0" shapeId="0" xr:uid="{1F30CA14-B4F2-4E33-8CF0-89C8180B89C9}">
      <text>
        <r>
          <rPr>
            <b/>
            <sz val="10"/>
            <color indexed="81"/>
            <rFont val="Calibri"/>
          </rPr>
          <t>Nicholas Garner:</t>
        </r>
        <r>
          <rPr>
            <sz val="10"/>
            <color indexed="81"/>
            <rFont val="Calibri"/>
          </rPr>
          <t xml:space="preserve">
Example target pop taken from one of the demo projects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Romesh</author>
  </authors>
  <commentList>
    <comment ref="A21" authorId="0" shapeId="0" xr:uid="{E3ABC5BD-BDBA-402A-92BA-EAABB5FEA291}">
      <text>
        <r>
          <rPr>
            <b/>
            <sz val="9"/>
            <color indexed="81"/>
            <rFont val="Tahoma"/>
            <family val="2"/>
          </rPr>
          <t>Romesh:</t>
        </r>
        <r>
          <rPr>
            <sz val="9"/>
            <color indexed="81"/>
            <rFont val="Tahoma"/>
            <family val="2"/>
          </rPr>
          <t xml:space="preserve">
This row is saying, of the people that are NOT covered by this program's additive coverage, what proportion are covered by the random coverage. For instance, if all programs have a coverage of 1, then the additive coverage is 0.25 and the random coverage is 0.75. But 0.75 is the portion of the total population that is covered by the random section, not including the 0.25 that are covered additively. So the effective coverage within the other programs is 0.75/(1-0.25)=1. If we don't take this step, then when setting all net coverages to 1, there are some people who are not covered by some of the programs</t>
        </r>
      </text>
    </comment>
  </commentList>
</comments>
</file>

<file path=xl/sharedStrings.xml><?xml version="1.0" encoding="utf-8"?>
<sst xmlns="http://schemas.openxmlformats.org/spreadsheetml/2006/main" count="237" uniqueCount="86">
  <si>
    <t>P1</t>
  </si>
  <si>
    <t>P2</t>
  </si>
  <si>
    <t>P3</t>
  </si>
  <si>
    <t>P4</t>
  </si>
  <si>
    <t>Additive</t>
  </si>
  <si>
    <t>Random</t>
  </si>
  <si>
    <t>Net</t>
  </si>
  <si>
    <t>COMBINATIONS</t>
  </si>
  <si>
    <t>With P1</t>
  </si>
  <si>
    <t>With P2</t>
  </si>
  <si>
    <t>With P3</t>
  </si>
  <si>
    <t>With P4</t>
  </si>
  <si>
    <t>From random</t>
  </si>
  <si>
    <t>Random portion</t>
  </si>
  <si>
    <t>Portion</t>
  </si>
  <si>
    <t>Coverage check</t>
  </si>
  <si>
    <t>Total coverage</t>
  </si>
  <si>
    <t>Additive+Random</t>
  </si>
  <si>
    <t>Additive portion coverage</t>
  </si>
  <si>
    <t>Total coverage contribution</t>
  </si>
  <si>
    <t>Net coverage</t>
  </si>
  <si>
    <t>Outcome (100% coverage)</t>
  </si>
  <si>
    <t>Baseline</t>
  </si>
  <si>
    <t>ADDITIVE</t>
  </si>
  <si>
    <t>Outcome</t>
  </si>
  <si>
    <t>Final coverage</t>
  </si>
  <si>
    <t>Nested</t>
  </si>
  <si>
    <t>RANDOM</t>
  </si>
  <si>
    <t>Not covered</t>
  </si>
  <si>
    <t>Covered</t>
  </si>
  <si>
    <t>NESTED</t>
  </si>
  <si>
    <t>Coverage rank</t>
  </si>
  <si>
    <t>Coverage</t>
  </si>
  <si>
    <t>Program</t>
  </si>
  <si>
    <t>Interaction</t>
  </si>
  <si>
    <t>Pure additive</t>
  </si>
  <si>
    <t>Cumulative</t>
  </si>
  <si>
    <t>Random covered</t>
  </si>
  <si>
    <t>Random not covered</t>
  </si>
  <si>
    <t>Deltas</t>
  </si>
  <si>
    <t>Abs. delta</t>
  </si>
  <si>
    <t>Delta rank</t>
  </si>
  <si>
    <t>Ranked program</t>
  </si>
  <si>
    <t>Net Random</t>
  </si>
  <si>
    <t>Abs deltas</t>
  </si>
  <si>
    <t>Max abs</t>
  </si>
  <si>
    <t>Target pop size</t>
  </si>
  <si>
    <t>Cost-coverage parameters</t>
  </si>
  <si>
    <t>Additional calculations for random interactions</t>
  </si>
  <si>
    <t>Proportion covered…</t>
  </si>
  <si>
    <t>Outcome for this group</t>
  </si>
  <si>
    <t>Saturation</t>
  </si>
  <si>
    <t>Unit cost</t>
  </si>
  <si>
    <t>Current spend</t>
  </si>
  <si>
    <t>Number covered (calc)</t>
  </si>
  <si>
    <t>Coverage (calc)</t>
  </si>
  <si>
    <t>Covered by all 3 programs</t>
  </si>
  <si>
    <t>HTC clinics</t>
  </si>
  <si>
    <t>Covered by clinics and outreach</t>
  </si>
  <si>
    <t>HTC outreach</t>
  </si>
  <si>
    <t>Covered by clinics and home test</t>
  </si>
  <si>
    <t>HTC home test</t>
  </si>
  <si>
    <t>Covered by outreach and home test</t>
  </si>
  <si>
    <t>Covered by clinics only</t>
  </si>
  <si>
    <t>Coverage-outcome parameters</t>
  </si>
  <si>
    <t>Covered by outreach only</t>
  </si>
  <si>
    <t>Testing rate</t>
  </si>
  <si>
    <t>Improvement in testing rate</t>
  </si>
  <si>
    <t>Covered by home test only</t>
  </si>
  <si>
    <t>Value with no programs</t>
  </si>
  <si>
    <t>Covered by no programs</t>
  </si>
  <si>
    <t>Value under 100% coverage of HTC clinics</t>
  </si>
  <si>
    <t>Value under 100% coverage of HTC outreach</t>
  </si>
  <si>
    <t>Value under 100% coverage of HTC home test</t>
  </si>
  <si>
    <t>Additional calculations for nested interactions</t>
  </si>
  <si>
    <t>Outcomes -- calculated testing rates based on coverage and program effects</t>
  </si>
  <si>
    <t>Delta ordering</t>
  </si>
  <si>
    <t>Additive coverage</t>
  </si>
  <si>
    <t>Random coverage</t>
  </si>
  <si>
    <t>Portion not covered additively</t>
  </si>
  <si>
    <t>Random coverage of portion</t>
  </si>
  <si>
    <t>Program normal order</t>
  </si>
  <si>
    <t>Delta</t>
  </si>
  <si>
    <t>Contribution</t>
  </si>
  <si>
    <t>Coverage order</t>
  </si>
  <si>
    <t>Overlap outcome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</si>
</sst>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8" formatCode="0.0000%"/>
    <numFmt numFmtId="169" formatCode="0.00000%"/>
  </numFmts>
  <fonts count="13"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1"/>
      <name val="Calibri"/>
      <family val="2"/>
      <scheme val="minor"/>
    </font>
    <font>
      <b/>
      <sz val="20"/>
      <color theme="1"/>
      <name val="Calibri"/>
      <family val="2"/>
      <scheme val="minor"/>
    </font>
    <font>
      <i/>
      <sz val="11"/>
      <color theme="1"/>
      <name val="Calibri"/>
      <family val="2"/>
      <scheme val="minor"/>
    </font>
    <font>
      <sz val="10"/>
      <color theme="1"/>
      <name val="Arial Unicode MS"/>
      <family val="2"/>
    </font>
    <font>
      <sz val="10"/>
      <name val="Arial"/>
    </font>
    <font>
      <b/>
      <sz val="10"/>
      <name val="Arial"/>
    </font>
    <font>
      <b/>
      <sz val="10"/>
      <color indexed="81"/>
      <name val="Calibri"/>
    </font>
    <font>
      <sz val="10"/>
      <color indexed="81"/>
      <name val="Calibri"/>
    </font>
    <font>
      <sz val="11"/>
      <name val="Calibri"/>
      <family val="2"/>
      <scheme val="minor"/>
    </font>
  </fonts>
  <fills count="4">
    <fill>
      <patternFill patternType="none"/>
    </fill>
    <fill>
      <patternFill patternType="gray125"/>
    </fill>
    <fill>
      <patternFill patternType="solid">
        <fgColor theme="2"/>
        <bgColor indexed="64"/>
      </patternFill>
    </fill>
    <fill>
      <patternFill patternType="solid">
        <fgColor rgb="FF92D050"/>
        <bgColor indexed="64"/>
      </patternFill>
    </fill>
  </fills>
  <borders count="10">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4" fillId="0" borderId="0" applyFont="0" applyFill="0" applyBorder="0" applyAlignment="0" applyProtection="0"/>
  </cellStyleXfs>
  <cellXfs count="45">
    <xf numFmtId="0" fontId="0" fillId="0" borderId="0" xfId="0"/>
    <xf numFmtId="0" fontId="0" fillId="0" borderId="4" xfId="0" applyBorder="1"/>
    <xf numFmtId="0" fontId="0" fillId="0" borderId="0" xfId="0" applyFill="1" applyBorder="1"/>
    <xf numFmtId="0" fontId="0" fillId="0" borderId="4" xfId="0" applyBorder="1" applyAlignment="1">
      <alignment horizontal="center"/>
    </xf>
    <xf numFmtId="0" fontId="0" fillId="0" borderId="0"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1" fillId="0" borderId="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0" xfId="0" applyFont="1"/>
    <xf numFmtId="0" fontId="5" fillId="0" borderId="0" xfId="0" applyFont="1"/>
    <xf numFmtId="0" fontId="1" fillId="0" borderId="0" xfId="0" applyFont="1" applyFill="1" applyBorder="1" applyAlignment="1">
      <alignment horizontal="center"/>
    </xf>
    <xf numFmtId="0" fontId="6" fillId="0" borderId="0" xfId="0" applyFont="1"/>
    <xf numFmtId="0" fontId="0" fillId="0" borderId="0" xfId="0" applyFont="1"/>
    <xf numFmtId="0" fontId="0" fillId="2" borderId="0" xfId="0" applyFill="1"/>
    <xf numFmtId="0" fontId="7" fillId="0" borderId="0" xfId="0" applyFont="1" applyAlignment="1">
      <alignment vertical="center"/>
    </xf>
    <xf numFmtId="0" fontId="0" fillId="0" borderId="0" xfId="0" applyFont="1" applyAlignment="1"/>
    <xf numFmtId="0" fontId="8" fillId="0" borderId="0" xfId="0" applyFont="1" applyAlignment="1"/>
    <xf numFmtId="0" fontId="9" fillId="0" borderId="0" xfId="0" applyFont="1" applyAlignment="1"/>
    <xf numFmtId="10" fontId="0" fillId="0" borderId="0" xfId="1" applyNumberFormat="1" applyFont="1" applyAlignment="1"/>
    <xf numFmtId="9" fontId="0" fillId="0" borderId="0" xfId="0" applyNumberFormat="1" applyFont="1" applyAlignment="1"/>
    <xf numFmtId="9" fontId="8" fillId="0" borderId="0" xfId="0" applyNumberFormat="1" applyFont="1" applyAlignment="1"/>
    <xf numFmtId="3" fontId="8" fillId="0" borderId="0" xfId="0" applyNumberFormat="1" applyFont="1" applyAlignment="1"/>
    <xf numFmtId="3" fontId="8" fillId="0" borderId="0" xfId="0" applyNumberFormat="1" applyFont="1"/>
    <xf numFmtId="168" fontId="8" fillId="0" borderId="0" xfId="0" applyNumberFormat="1" applyFont="1"/>
    <xf numFmtId="9" fontId="8" fillId="0" borderId="0" xfId="0" applyNumberFormat="1" applyFont="1"/>
    <xf numFmtId="10" fontId="0" fillId="0" borderId="0" xfId="0" applyNumberFormat="1" applyFont="1" applyAlignment="1"/>
    <xf numFmtId="169" fontId="8" fillId="0" borderId="0" xfId="0" applyNumberFormat="1" applyFont="1"/>
    <xf numFmtId="169" fontId="0" fillId="0" borderId="0" xfId="1" applyNumberFormat="1" applyFont="1" applyAlignment="1"/>
    <xf numFmtId="0" fontId="0" fillId="0" borderId="0" xfId="0" applyAlignment="1">
      <alignment horizontal="center"/>
    </xf>
    <xf numFmtId="0" fontId="0" fillId="0" borderId="0" xfId="0" applyAlignment="1">
      <alignment horizontal="center" vertical="center"/>
    </xf>
    <xf numFmtId="0" fontId="0" fillId="2" borderId="0" xfId="0" applyFill="1" applyAlignment="1">
      <alignment horizontal="center" vertical="center"/>
    </xf>
    <xf numFmtId="0" fontId="0" fillId="2" borderId="0" xfId="0" applyFill="1" applyBorder="1" applyAlignment="1">
      <alignment horizontal="center" vertical="center"/>
    </xf>
    <xf numFmtId="0" fontId="12" fillId="3" borderId="9" xfId="0" applyFont="1" applyFill="1" applyBorder="1" applyAlignment="1">
      <alignment horizontal="center" vertical="center"/>
    </xf>
    <xf numFmtId="0" fontId="0" fillId="0" borderId="0" xfId="0" applyFill="1"/>
    <xf numFmtId="0" fontId="1" fillId="0" borderId="0" xfId="0" applyFont="1" applyBorder="1"/>
    <xf numFmtId="0" fontId="0" fillId="0" borderId="0" xfId="0" applyBorder="1"/>
    <xf numFmtId="0" fontId="1" fillId="0" borderId="0" xfId="0" applyFont="1" applyBorder="1" applyAlignment="1">
      <alignment horizontal="center"/>
    </xf>
    <xf numFmtId="0" fontId="6" fillId="0" borderId="0" xfId="0" applyFont="1" applyBorder="1"/>
    <xf numFmtId="0" fontId="5" fillId="0" borderId="0" xfId="0" applyFont="1" applyBorder="1"/>
    <xf numFmtId="0" fontId="0" fillId="0" borderId="0" xfId="0" applyFont="1" applyBorder="1"/>
    <xf numFmtId="0" fontId="0" fillId="0" borderId="0" xfId="0" applyFont="1" applyFill="1" applyBorder="1"/>
  </cellXfs>
  <cellStyles count="2">
    <cellStyle name="Normal" xfId="0" builtinId="0"/>
    <cellStyle name="Percent" xfId="1" builtinId="5"/>
  </cellStyles>
  <dxfs count="3">
    <dxf>
      <fill>
        <patternFill patternType="lightUp">
          <bgColor rgb="FFFFB3B3"/>
        </patternFill>
      </fill>
    </dxf>
    <dxf>
      <fill>
        <patternFill patternType="lightUp">
          <bgColor rgb="FFFFB3B3"/>
        </patternFill>
      </fill>
    </dxf>
    <dxf>
      <fill>
        <patternFill patternType="lightUp">
          <bgColor rgb="FFFFB3B3"/>
        </patternFill>
      </fill>
    </dxf>
  </dxfs>
  <tableStyles count="0" defaultTableStyle="TableStyleMedium2" defaultPivotStyle="PivotStyleLight16"/>
  <colors>
    <mruColors>
      <color rgb="FFFFB3B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4AB2D7-0C08-4121-ACDE-F11C52AB9415}">
  <dimension ref="A1:W54"/>
  <sheetViews>
    <sheetView tabSelected="1" workbookViewId="0">
      <selection activeCell="C3" sqref="C3"/>
    </sheetView>
  </sheetViews>
  <sheetFormatPr defaultRowHeight="15" x14ac:dyDescent="0.25"/>
  <cols>
    <col min="1" max="1" width="28.42578125" bestFit="1" customWidth="1"/>
    <col min="2" max="5" width="13.5703125" customWidth="1"/>
    <col min="6" max="6" width="9.5703125" customWidth="1"/>
    <col min="7" max="7" width="13.7109375" customWidth="1"/>
    <col min="8" max="8" width="9.7109375" customWidth="1"/>
    <col min="9" max="10" width="12" bestFit="1" customWidth="1"/>
    <col min="11" max="11" width="13.85546875" customWidth="1"/>
  </cols>
  <sheetData>
    <row r="1" spans="1:7" x14ac:dyDescent="0.25">
      <c r="A1" t="s">
        <v>41</v>
      </c>
      <c r="B1">
        <f>RANK(B6,$B$6:$E$6)+COUNTIF($B$6:B6,B6)-1</f>
        <v>2</v>
      </c>
      <c r="C1">
        <f>RANK(C6,$B$6:$E$6)+COUNTIF($B$6:C6,C6)-1</f>
        <v>1</v>
      </c>
      <c r="D1">
        <f>RANK(D6,$B$6:$E$6)+COUNTIF($B$6:D6,D6)-1</f>
        <v>3</v>
      </c>
      <c r="E1">
        <f>RANK(E6,$B$6:$E$6)+COUNTIF($B$6:E6,E6)-1</f>
        <v>4</v>
      </c>
    </row>
    <row r="2" spans="1:7" x14ac:dyDescent="0.25">
      <c r="A2" t="s">
        <v>33</v>
      </c>
      <c r="B2" s="33" t="s">
        <v>0</v>
      </c>
      <c r="C2" s="33" t="s">
        <v>1</v>
      </c>
      <c r="D2" s="33" t="s">
        <v>2</v>
      </c>
      <c r="E2" s="33" t="s">
        <v>3</v>
      </c>
    </row>
    <row r="3" spans="1:7" x14ac:dyDescent="0.25">
      <c r="A3" t="s">
        <v>21</v>
      </c>
      <c r="B3" s="36">
        <v>0.8</v>
      </c>
      <c r="C3" s="36">
        <v>0.9</v>
      </c>
      <c r="D3" s="36">
        <v>0.4</v>
      </c>
      <c r="E3" s="36">
        <v>0.35</v>
      </c>
      <c r="F3">
        <v>0.3</v>
      </c>
      <c r="G3" t="s">
        <v>22</v>
      </c>
    </row>
    <row r="4" spans="1:7" x14ac:dyDescent="0.25">
      <c r="A4" t="s">
        <v>20</v>
      </c>
      <c r="B4" s="36">
        <v>0.5</v>
      </c>
      <c r="C4" s="36">
        <v>0.4</v>
      </c>
      <c r="D4" s="36">
        <v>0.2</v>
      </c>
      <c r="E4" s="36">
        <v>0.3</v>
      </c>
      <c r="F4">
        <f>SUM(B4:E4)</f>
        <v>1.4000000000000001</v>
      </c>
      <c r="G4" t="s">
        <v>16</v>
      </c>
    </row>
    <row r="5" spans="1:7" x14ac:dyDescent="0.25">
      <c r="A5" t="s">
        <v>39</v>
      </c>
      <c r="B5" s="33">
        <f>B3-$F$3</f>
        <v>0.5</v>
      </c>
      <c r="C5" s="33">
        <f t="shared" ref="C5:E5" si="0">C3-$F$3</f>
        <v>0.60000000000000009</v>
      </c>
      <c r="D5" s="33">
        <f t="shared" si="0"/>
        <v>0.10000000000000003</v>
      </c>
      <c r="E5" s="33">
        <f t="shared" si="0"/>
        <v>4.9999999999999989E-2</v>
      </c>
    </row>
    <row r="6" spans="1:7" ht="15.75" customHeight="1" x14ac:dyDescent="0.25">
      <c r="A6" t="s">
        <v>40</v>
      </c>
      <c r="B6" s="33">
        <f>ABS(B5)</f>
        <v>0.5</v>
      </c>
      <c r="C6" s="33">
        <f t="shared" ref="C6" si="1">ABS(C5)</f>
        <v>0.60000000000000009</v>
      </c>
      <c r="D6" s="33">
        <f t="shared" ref="D6" si="2">ABS(D5)</f>
        <v>0.10000000000000003</v>
      </c>
      <c r="E6" s="33">
        <f t="shared" ref="E6" si="3">ABS(E5)</f>
        <v>4.9999999999999989E-2</v>
      </c>
    </row>
    <row r="7" spans="1:7" x14ac:dyDescent="0.25">
      <c r="B7" s="33"/>
      <c r="C7" s="33"/>
      <c r="D7" s="33"/>
      <c r="E7" s="33"/>
    </row>
    <row r="8" spans="1:7" ht="17.25" customHeight="1" x14ac:dyDescent="0.25">
      <c r="A8" s="17" t="s">
        <v>76</v>
      </c>
      <c r="B8" s="34">
        <v>1</v>
      </c>
      <c r="C8" s="34">
        <v>2</v>
      </c>
      <c r="D8" s="34">
        <v>3</v>
      </c>
      <c r="E8" s="34">
        <v>4</v>
      </c>
    </row>
    <row r="9" spans="1:7" ht="17.25" customHeight="1" x14ac:dyDescent="0.25">
      <c r="A9" s="17" t="s">
        <v>42</v>
      </c>
      <c r="B9" s="34" t="str">
        <f>HLOOKUP(B$8,$B$1:$E$4,2,FALSE)</f>
        <v>P2</v>
      </c>
      <c r="C9" s="34" t="str">
        <f t="shared" ref="C9:E9" si="4">HLOOKUP(C$8,$B$1:$E$4,2,FALSE)</f>
        <v>P1</v>
      </c>
      <c r="D9" s="34" t="str">
        <f t="shared" si="4"/>
        <v>P3</v>
      </c>
      <c r="E9" s="34" t="str">
        <f t="shared" si="4"/>
        <v>P4</v>
      </c>
    </row>
    <row r="10" spans="1:7" x14ac:dyDescent="0.25">
      <c r="A10" s="17" t="s">
        <v>32</v>
      </c>
      <c r="B10" s="35">
        <f>HLOOKUP(B$8,$B$1:$E$4,4,FALSE)</f>
        <v>0.4</v>
      </c>
      <c r="C10" s="35">
        <f t="shared" ref="C10:E10" si="5">HLOOKUP(C$8,$B$1:$E$4,4,FALSE)</f>
        <v>0.5</v>
      </c>
      <c r="D10" s="35">
        <f t="shared" si="5"/>
        <v>0.2</v>
      </c>
      <c r="E10" s="35">
        <f t="shared" si="5"/>
        <v>0.3</v>
      </c>
    </row>
    <row r="11" spans="1:7" x14ac:dyDescent="0.25">
      <c r="A11" s="17" t="s">
        <v>36</v>
      </c>
      <c r="B11" s="34">
        <f>SUM($B$10:B$10)</f>
        <v>0.4</v>
      </c>
      <c r="C11" s="34">
        <f>SUM($B$10:C$10)</f>
        <v>0.9</v>
      </c>
      <c r="D11" s="34">
        <f>SUM($B$10:D$10)</f>
        <v>1.1000000000000001</v>
      </c>
      <c r="E11" s="34">
        <f>SUM($B$10:E$10)</f>
        <v>1.4000000000000001</v>
      </c>
    </row>
    <row r="12" spans="1:7" x14ac:dyDescent="0.25">
      <c r="A12" s="17" t="s">
        <v>77</v>
      </c>
      <c r="B12" s="34">
        <f>IF(B11&lt;1,B10,MAX(1-(B11-B10),0))</f>
        <v>0.4</v>
      </c>
      <c r="C12" s="34">
        <f t="shared" ref="C12:E12" si="6">IF(C11&lt;1,C10,MAX(1-(C11-C10),0))</f>
        <v>0.5</v>
      </c>
      <c r="D12" s="34">
        <f t="shared" si="6"/>
        <v>9.9999999999999867E-2</v>
      </c>
      <c r="E12" s="34">
        <f t="shared" si="6"/>
        <v>0</v>
      </c>
    </row>
    <row r="13" spans="1:7" x14ac:dyDescent="0.25">
      <c r="A13" s="17" t="s">
        <v>78</v>
      </c>
      <c r="B13" s="34">
        <f>B10-B12</f>
        <v>0</v>
      </c>
      <c r="C13" s="34">
        <f t="shared" ref="C13:E13" si="7">C10-C12</f>
        <v>0</v>
      </c>
      <c r="D13" s="34">
        <f t="shared" si="7"/>
        <v>0.10000000000000014</v>
      </c>
      <c r="E13" s="34">
        <f t="shared" si="7"/>
        <v>0.3</v>
      </c>
    </row>
    <row r="14" spans="1:7" x14ac:dyDescent="0.25">
      <c r="A14" s="17"/>
      <c r="B14" s="34"/>
      <c r="C14" s="34"/>
      <c r="D14" s="34"/>
      <c r="E14" s="34"/>
    </row>
    <row r="16" spans="1:7" x14ac:dyDescent="0.25">
      <c r="A16" s="37" t="s">
        <v>81</v>
      </c>
      <c r="B16" s="32" t="s">
        <v>0</v>
      </c>
      <c r="C16" s="32" t="s">
        <v>1</v>
      </c>
      <c r="D16" s="32" t="s">
        <v>2</v>
      </c>
      <c r="E16" s="32" t="s">
        <v>3</v>
      </c>
    </row>
    <row r="17" spans="1:16" x14ac:dyDescent="0.25">
      <c r="A17" t="s">
        <v>4</v>
      </c>
      <c r="B17">
        <f>HLOOKUP(B$16,$B$9:$E$13,4,FALSE)</f>
        <v>0.5</v>
      </c>
      <c r="C17">
        <f t="shared" ref="C17:D17" si="8">HLOOKUP(C$16,$B$9:$E$14,4,FALSE)</f>
        <v>0.4</v>
      </c>
      <c r="D17">
        <f t="shared" si="8"/>
        <v>9.9999999999999867E-2</v>
      </c>
      <c r="E17">
        <f>HLOOKUP(E$16,$B$9:$E$14,4,FALSE)</f>
        <v>0</v>
      </c>
    </row>
    <row r="18" spans="1:16" x14ac:dyDescent="0.25">
      <c r="A18" t="s">
        <v>79</v>
      </c>
      <c r="B18">
        <f>1-B17</f>
        <v>0.5</v>
      </c>
      <c r="C18">
        <f t="shared" ref="C18:E18" si="9">1-C17</f>
        <v>0.6</v>
      </c>
      <c r="D18">
        <f t="shared" si="9"/>
        <v>0.90000000000000013</v>
      </c>
      <c r="E18">
        <f t="shared" si="9"/>
        <v>1</v>
      </c>
    </row>
    <row r="19" spans="1:16" x14ac:dyDescent="0.25">
      <c r="A19" t="s">
        <v>78</v>
      </c>
      <c r="B19">
        <f>HLOOKUP(B$16,$B$9:$E$13,5,FALSE)</f>
        <v>0</v>
      </c>
      <c r="C19">
        <f t="shared" ref="C19:E19" si="10">HLOOKUP(C$16,$B$9:$E$13,5,FALSE)</f>
        <v>0</v>
      </c>
      <c r="D19">
        <f t="shared" si="10"/>
        <v>0.10000000000000014</v>
      </c>
      <c r="E19">
        <f t="shared" si="10"/>
        <v>0.3</v>
      </c>
      <c r="P19" s="18"/>
    </row>
    <row r="20" spans="1:16" x14ac:dyDescent="0.25">
      <c r="A20" t="s">
        <v>80</v>
      </c>
      <c r="B20">
        <f t="shared" ref="B20:E20" si="11">B19/B18</f>
        <v>0</v>
      </c>
      <c r="C20">
        <f t="shared" si="11"/>
        <v>0</v>
      </c>
      <c r="D20">
        <f t="shared" si="11"/>
        <v>0.11111111111111126</v>
      </c>
      <c r="E20">
        <f t="shared" si="11"/>
        <v>0.3</v>
      </c>
    </row>
    <row r="23" spans="1:16" x14ac:dyDescent="0.25">
      <c r="A23" t="s">
        <v>7</v>
      </c>
    </row>
    <row r="25" spans="1:16" x14ac:dyDescent="0.25">
      <c r="A25" s="9" t="s">
        <v>0</v>
      </c>
      <c r="B25" s="10" t="s">
        <v>1</v>
      </c>
      <c r="C25" s="10" t="s">
        <v>2</v>
      </c>
      <c r="D25" s="11" t="s">
        <v>3</v>
      </c>
      <c r="E25" s="2" t="s">
        <v>17</v>
      </c>
      <c r="F25" s="2"/>
      <c r="G25" t="s">
        <v>15</v>
      </c>
    </row>
    <row r="26" spans="1:16" x14ac:dyDescent="0.25">
      <c r="A26" s="3"/>
      <c r="B26" s="4"/>
      <c r="C26" s="4"/>
      <c r="D26" s="5"/>
      <c r="E26">
        <v>0</v>
      </c>
      <c r="H26" t="s">
        <v>0</v>
      </c>
      <c r="I26" t="s">
        <v>1</v>
      </c>
      <c r="J26" t="s">
        <v>2</v>
      </c>
      <c r="K26" t="s">
        <v>3</v>
      </c>
    </row>
    <row r="27" spans="1:16" x14ac:dyDescent="0.25">
      <c r="A27" s="3">
        <v>1</v>
      </c>
      <c r="B27" s="4"/>
      <c r="C27" s="4"/>
      <c r="D27" s="5"/>
      <c r="E27">
        <f>E46</f>
        <v>0.31111111111111106</v>
      </c>
      <c r="G27" t="s">
        <v>12</v>
      </c>
      <c r="H27">
        <f>SUM(E46:E53)+SUMIF(G46:G53,"&gt;0",K46:K53)+SUMIF(M46:M53,"&gt;0",Q46:Q53)+SUMIF(S46:S53,"&gt;0",W46:W53)</f>
        <v>0.49999999999999994</v>
      </c>
      <c r="I27">
        <f>SUMIF(A46:A53,"&gt;0",E46:E53)+SUM(K46:K53)+SUMIF(N46:N53,"&gt;0",Q46:Q53)+SUMIF(T46:T53,"&gt;0",W46:W53)</f>
        <v>0.4</v>
      </c>
      <c r="J27">
        <f>SUMIF(B46:B53,"&gt;0",E46:E53)+SUMIF(H46:H53,"&gt;0",K46:K53)+SUM(Q46:Q53)+SUMIF(U46:U53,"&gt;0",W46:W53)</f>
        <v>0.19999999999999996</v>
      </c>
      <c r="K27">
        <f>SUMIF(C46:C53,"&gt;0",E46:E53)+SUMIF(I46:I53,"&gt;0",K46:K53)+SUMIF(O46:O53,"&gt;0",Q46:Q53)+SUM(W46:W53)</f>
        <v>0.3</v>
      </c>
    </row>
    <row r="28" spans="1:16" x14ac:dyDescent="0.25">
      <c r="A28" s="3"/>
      <c r="B28" s="4">
        <v>1</v>
      </c>
      <c r="C28" s="4"/>
      <c r="D28" s="5"/>
      <c r="E28">
        <f>K46</f>
        <v>0.24888888888888885</v>
      </c>
      <c r="G28" t="s">
        <v>6</v>
      </c>
      <c r="H28">
        <f>SUMIF(A26:A41,"&gt;0",$E26:$E41)</f>
        <v>0.49999999999999994</v>
      </c>
      <c r="I28">
        <f>SUMIF(B26:B41,"&gt;0",$E26:$E41)</f>
        <v>0.4</v>
      </c>
      <c r="J28">
        <f>SUMIF(C26:C41,"&gt;0",$E26:$E41)</f>
        <v>0.19999999999999996</v>
      </c>
      <c r="K28">
        <f>SUMIF(D26:D41,"&gt;0",$E26:$E41)</f>
        <v>0.29999999999999993</v>
      </c>
    </row>
    <row r="29" spans="1:16" x14ac:dyDescent="0.25">
      <c r="A29" s="3"/>
      <c r="B29" s="4"/>
      <c r="C29" s="4">
        <v>1</v>
      </c>
      <c r="D29" s="5"/>
      <c r="E29">
        <f>Q46</f>
        <v>6.9999999999999896E-2</v>
      </c>
    </row>
    <row r="30" spans="1:16" x14ac:dyDescent="0.25">
      <c r="A30" s="3"/>
      <c r="B30" s="4"/>
      <c r="C30" s="4"/>
      <c r="D30" s="5">
        <v>1</v>
      </c>
      <c r="E30">
        <f>W46</f>
        <v>0</v>
      </c>
    </row>
    <row r="31" spans="1:16" x14ac:dyDescent="0.25">
      <c r="A31" s="3">
        <v>1</v>
      </c>
      <c r="B31" s="4">
        <v>1</v>
      </c>
      <c r="C31" s="4"/>
      <c r="D31" s="5"/>
      <c r="E31">
        <f>E47+K47</f>
        <v>0</v>
      </c>
    </row>
    <row r="32" spans="1:16" x14ac:dyDescent="0.25">
      <c r="A32" s="3">
        <v>1</v>
      </c>
      <c r="B32" s="4"/>
      <c r="C32" s="4">
        <v>1</v>
      </c>
      <c r="D32" s="5"/>
      <c r="E32">
        <f>E48+Q47</f>
        <v>3.8888888888888938E-2</v>
      </c>
    </row>
    <row r="33" spans="1:23" x14ac:dyDescent="0.25">
      <c r="A33" s="3">
        <v>1</v>
      </c>
      <c r="B33" s="4"/>
      <c r="C33" s="4"/>
      <c r="D33" s="5">
        <v>1</v>
      </c>
      <c r="E33">
        <f>E49+W47</f>
        <v>0.1333333333333333</v>
      </c>
    </row>
    <row r="34" spans="1:23" x14ac:dyDescent="0.25">
      <c r="A34" s="3"/>
      <c r="B34" s="4">
        <v>1</v>
      </c>
      <c r="C34" s="4">
        <v>1</v>
      </c>
      <c r="D34" s="5"/>
      <c r="E34">
        <f>K48+Q48</f>
        <v>3.1111111111111152E-2</v>
      </c>
    </row>
    <row r="35" spans="1:23" x14ac:dyDescent="0.25">
      <c r="A35" s="3"/>
      <c r="B35" s="4">
        <v>1</v>
      </c>
      <c r="C35" s="4"/>
      <c r="D35" s="5">
        <v>1</v>
      </c>
      <c r="E35">
        <f>K49+W48</f>
        <v>0.10666666666666665</v>
      </c>
    </row>
    <row r="36" spans="1:23" x14ac:dyDescent="0.25">
      <c r="A36" s="3"/>
      <c r="B36" s="4"/>
      <c r="C36" s="4">
        <v>1</v>
      </c>
      <c r="D36" s="5">
        <v>1</v>
      </c>
      <c r="E36">
        <f>Q49+W49</f>
        <v>2.9999999999999957E-2</v>
      </c>
    </row>
    <row r="37" spans="1:23" x14ac:dyDescent="0.25">
      <c r="A37" s="3">
        <v>1</v>
      </c>
      <c r="B37" s="4">
        <v>1</v>
      </c>
      <c r="C37" s="4">
        <v>1</v>
      </c>
      <c r="D37" s="5"/>
      <c r="E37">
        <f>E50+K50+Q50</f>
        <v>0</v>
      </c>
    </row>
    <row r="38" spans="1:23" x14ac:dyDescent="0.25">
      <c r="A38" s="3">
        <v>1</v>
      </c>
      <c r="B38" s="4">
        <v>1</v>
      </c>
      <c r="C38" s="4"/>
      <c r="D38" s="5">
        <v>1</v>
      </c>
      <c r="E38">
        <f>E51+K51+W50</f>
        <v>0</v>
      </c>
    </row>
    <row r="39" spans="1:23" x14ac:dyDescent="0.25">
      <c r="A39" s="3">
        <v>1</v>
      </c>
      <c r="B39" s="4"/>
      <c r="C39" s="4">
        <v>1</v>
      </c>
      <c r="D39" s="5">
        <v>1</v>
      </c>
      <c r="E39">
        <f>E52+Q51+W51</f>
        <v>1.6666666666666687E-2</v>
      </c>
    </row>
    <row r="40" spans="1:23" x14ac:dyDescent="0.25">
      <c r="A40" s="3"/>
      <c r="B40" s="4">
        <v>1</v>
      </c>
      <c r="C40" s="4">
        <v>1</v>
      </c>
      <c r="D40" s="5">
        <v>1</v>
      </c>
      <c r="E40">
        <f>K52+Q52+W52</f>
        <v>1.333333333333335E-2</v>
      </c>
    </row>
    <row r="41" spans="1:23" x14ac:dyDescent="0.25">
      <c r="A41" s="6">
        <v>1</v>
      </c>
      <c r="B41" s="7">
        <v>1</v>
      </c>
      <c r="C41" s="7">
        <v>1</v>
      </c>
      <c r="D41" s="8">
        <v>1</v>
      </c>
      <c r="E41">
        <f>E53+K53+Q53+W53</f>
        <v>0</v>
      </c>
    </row>
    <row r="42" spans="1:23" x14ac:dyDescent="0.25">
      <c r="D42" t="s">
        <v>16</v>
      </c>
      <c r="E42">
        <f>SUM(E26:E41)</f>
        <v>1</v>
      </c>
    </row>
    <row r="45" spans="1:23" x14ac:dyDescent="0.25">
      <c r="A45" s="9" t="s">
        <v>1</v>
      </c>
      <c r="B45" s="10" t="s">
        <v>2</v>
      </c>
      <c r="C45" s="11" t="s">
        <v>3</v>
      </c>
      <c r="D45" t="s">
        <v>5</v>
      </c>
      <c r="E45" t="s">
        <v>8</v>
      </c>
      <c r="G45" s="9" t="s">
        <v>0</v>
      </c>
      <c r="H45" s="10" t="s">
        <v>2</v>
      </c>
      <c r="I45" s="11" t="s">
        <v>3</v>
      </c>
      <c r="J45" t="s">
        <v>5</v>
      </c>
      <c r="K45" t="s">
        <v>9</v>
      </c>
      <c r="M45" s="9" t="s">
        <v>0</v>
      </c>
      <c r="N45" s="10" t="s">
        <v>1</v>
      </c>
      <c r="O45" s="11" t="s">
        <v>3</v>
      </c>
      <c r="P45" t="s">
        <v>5</v>
      </c>
      <c r="Q45" t="s">
        <v>10</v>
      </c>
      <c r="S45" s="9" t="s">
        <v>0</v>
      </c>
      <c r="T45" s="10" t="s">
        <v>1</v>
      </c>
      <c r="U45" s="11" t="s">
        <v>2</v>
      </c>
      <c r="V45" t="s">
        <v>5</v>
      </c>
      <c r="W45" t="s">
        <v>11</v>
      </c>
    </row>
    <row r="46" spans="1:23" x14ac:dyDescent="0.25">
      <c r="A46" s="3"/>
      <c r="B46" s="4"/>
      <c r="C46" s="5"/>
      <c r="D46">
        <f>IF(A46="",1-$C$20,$C$20)*IF(B46="",1-$D$20,$D$20)*IF(C46="",1-$E$20,$E$20)</f>
        <v>0.62222222222222212</v>
      </c>
      <c r="E46">
        <f>D46*$B$17</f>
        <v>0.31111111111111106</v>
      </c>
      <c r="G46" s="3"/>
      <c r="H46" s="4"/>
      <c r="I46" s="5"/>
      <c r="J46">
        <f>IF(G46="",1-$B$20,$B$20)*IF(H46="",1-$D$20,$D$20)*IF(I46="",1-$E$20,$E$20)</f>
        <v>0.62222222222222212</v>
      </c>
      <c r="K46">
        <f>J46*$C$17</f>
        <v>0.24888888888888885</v>
      </c>
      <c r="M46" s="3"/>
      <c r="N46" s="4"/>
      <c r="O46" s="5"/>
      <c r="P46">
        <f>IF(M46="",1-$B$20,$B$20)*IF(N46="",1-$C$20,$C$20)*IF(O46="",1-$E$20,$E$20)</f>
        <v>0.7</v>
      </c>
      <c r="Q46">
        <f>P46*$D$17</f>
        <v>6.9999999999999896E-2</v>
      </c>
      <c r="S46" s="3"/>
      <c r="T46" s="4"/>
      <c r="U46" s="5"/>
      <c r="V46">
        <f>IF(S46="",1-$B$20,$B$20)*IF(T46="",1-$C$20,$C$20)*IF(U46="",1-$D$20,$D$20)</f>
        <v>0.88888888888888873</v>
      </c>
      <c r="W46">
        <f>V46*$E$17</f>
        <v>0</v>
      </c>
    </row>
    <row r="47" spans="1:23" x14ac:dyDescent="0.25">
      <c r="A47" s="3">
        <v>1</v>
      </c>
      <c r="B47" s="4"/>
      <c r="C47" s="5"/>
      <c r="D47">
        <f t="shared" ref="D47:D53" si="12">IF(A47="",1-$C$20,$C$20)*IF(B47="",1-$D$20,$D$20)*IF(C47="",1-$E$20,$E$20)</f>
        <v>0</v>
      </c>
      <c r="E47">
        <f t="shared" ref="E47:E53" si="13">D47*$B$17</f>
        <v>0</v>
      </c>
      <c r="G47" s="3">
        <v>1</v>
      </c>
      <c r="H47" s="4"/>
      <c r="I47" s="5"/>
      <c r="J47">
        <f t="shared" ref="J47:J53" si="14">IF(G47="",1-$B$20,$B$20)*IF(H47="",1-$D$20,$D$20)*IF(I47="",1-$E$20,$E$20)</f>
        <v>0</v>
      </c>
      <c r="K47">
        <f t="shared" ref="K47:K53" si="15">J47*$C$17</f>
        <v>0</v>
      </c>
      <c r="M47" s="3">
        <v>1</v>
      </c>
      <c r="N47" s="4"/>
      <c r="O47" s="5"/>
      <c r="P47">
        <f t="shared" ref="P47:P53" si="16">IF(M47="",1-$B$20,$B$20)*IF(N47="",1-$C$20,$C$20)*IF(O47="",1-$E$20,$E$20)</f>
        <v>0</v>
      </c>
      <c r="Q47">
        <f t="shared" ref="Q47:Q53" si="17">P47*$D$17</f>
        <v>0</v>
      </c>
      <c r="S47" s="3">
        <v>1</v>
      </c>
      <c r="T47" s="4"/>
      <c r="U47" s="5"/>
      <c r="V47">
        <f t="shared" ref="V47:V53" si="18">IF(S47="",1-$B$20,$B$20)*IF(T47="",1-$C$20,$C$20)*IF(U47="",1-$D$20,$D$20)</f>
        <v>0</v>
      </c>
      <c r="W47">
        <f t="shared" ref="W47:W53" si="19">V47*$E$17</f>
        <v>0</v>
      </c>
    </row>
    <row r="48" spans="1:23" x14ac:dyDescent="0.25">
      <c r="A48" s="3"/>
      <c r="B48" s="4">
        <v>1</v>
      </c>
      <c r="C48" s="5"/>
      <c r="D48">
        <f t="shared" si="12"/>
        <v>7.7777777777777876E-2</v>
      </c>
      <c r="E48">
        <f t="shared" si="13"/>
        <v>3.8888888888888938E-2</v>
      </c>
      <c r="G48" s="3"/>
      <c r="H48" s="4">
        <v>1</v>
      </c>
      <c r="I48" s="5"/>
      <c r="J48">
        <f t="shared" si="14"/>
        <v>7.7777777777777876E-2</v>
      </c>
      <c r="K48">
        <f t="shared" si="15"/>
        <v>3.1111111111111152E-2</v>
      </c>
      <c r="M48" s="3"/>
      <c r="N48" s="4">
        <v>1</v>
      </c>
      <c r="O48" s="5"/>
      <c r="P48">
        <f t="shared" si="16"/>
        <v>0</v>
      </c>
      <c r="Q48">
        <f t="shared" si="17"/>
        <v>0</v>
      </c>
      <c r="S48" s="3"/>
      <c r="T48" s="4">
        <v>1</v>
      </c>
      <c r="U48" s="5"/>
      <c r="V48">
        <f t="shared" si="18"/>
        <v>0</v>
      </c>
      <c r="W48">
        <f t="shared" si="19"/>
        <v>0</v>
      </c>
    </row>
    <row r="49" spans="1:23" x14ac:dyDescent="0.25">
      <c r="A49" s="3"/>
      <c r="B49" s="4"/>
      <c r="C49" s="5">
        <v>1</v>
      </c>
      <c r="D49">
        <f t="shared" si="12"/>
        <v>0.26666666666666661</v>
      </c>
      <c r="E49">
        <f t="shared" si="13"/>
        <v>0.1333333333333333</v>
      </c>
      <c r="G49" s="3"/>
      <c r="H49" s="4"/>
      <c r="I49" s="5">
        <v>1</v>
      </c>
      <c r="J49">
        <f t="shared" si="14"/>
        <v>0.26666666666666661</v>
      </c>
      <c r="K49">
        <f t="shared" si="15"/>
        <v>0.10666666666666665</v>
      </c>
      <c r="M49" s="3"/>
      <c r="N49" s="4"/>
      <c r="O49" s="5">
        <v>1</v>
      </c>
      <c r="P49">
        <f t="shared" si="16"/>
        <v>0.3</v>
      </c>
      <c r="Q49">
        <f t="shared" si="17"/>
        <v>2.9999999999999957E-2</v>
      </c>
      <c r="S49" s="3"/>
      <c r="T49" s="4"/>
      <c r="U49" s="5">
        <v>1</v>
      </c>
      <c r="V49">
        <f t="shared" si="18"/>
        <v>0.11111111111111126</v>
      </c>
      <c r="W49">
        <f t="shared" si="19"/>
        <v>0</v>
      </c>
    </row>
    <row r="50" spans="1:23" x14ac:dyDescent="0.25">
      <c r="A50" s="3">
        <v>1</v>
      </c>
      <c r="B50" s="4">
        <v>1</v>
      </c>
      <c r="C50" s="5"/>
      <c r="D50">
        <f t="shared" si="12"/>
        <v>0</v>
      </c>
      <c r="E50">
        <f t="shared" si="13"/>
        <v>0</v>
      </c>
      <c r="G50" s="3">
        <v>1</v>
      </c>
      <c r="H50" s="4">
        <v>1</v>
      </c>
      <c r="I50" s="5"/>
      <c r="J50">
        <f t="shared" si="14"/>
        <v>0</v>
      </c>
      <c r="K50">
        <f t="shared" si="15"/>
        <v>0</v>
      </c>
      <c r="M50" s="3">
        <v>1</v>
      </c>
      <c r="N50" s="4">
        <v>1</v>
      </c>
      <c r="O50" s="5"/>
      <c r="P50">
        <f t="shared" si="16"/>
        <v>0</v>
      </c>
      <c r="Q50">
        <f t="shared" si="17"/>
        <v>0</v>
      </c>
      <c r="S50" s="3">
        <v>1</v>
      </c>
      <c r="T50" s="4">
        <v>1</v>
      </c>
      <c r="U50" s="5"/>
      <c r="V50">
        <f t="shared" si="18"/>
        <v>0</v>
      </c>
      <c r="W50">
        <f t="shared" si="19"/>
        <v>0</v>
      </c>
    </row>
    <row r="51" spans="1:23" x14ac:dyDescent="0.25">
      <c r="A51" s="3">
        <v>1</v>
      </c>
      <c r="B51" s="4"/>
      <c r="C51" s="5">
        <v>1</v>
      </c>
      <c r="D51">
        <f t="shared" si="12"/>
        <v>0</v>
      </c>
      <c r="E51">
        <f t="shared" si="13"/>
        <v>0</v>
      </c>
      <c r="G51" s="3">
        <v>1</v>
      </c>
      <c r="H51" s="4"/>
      <c r="I51" s="5">
        <v>1</v>
      </c>
      <c r="J51">
        <f t="shared" si="14"/>
        <v>0</v>
      </c>
      <c r="K51">
        <f t="shared" si="15"/>
        <v>0</v>
      </c>
      <c r="M51" s="3">
        <v>1</v>
      </c>
      <c r="N51" s="4"/>
      <c r="O51" s="5">
        <v>1</v>
      </c>
      <c r="P51">
        <f t="shared" si="16"/>
        <v>0</v>
      </c>
      <c r="Q51">
        <f t="shared" si="17"/>
        <v>0</v>
      </c>
      <c r="S51" s="3">
        <v>1</v>
      </c>
      <c r="T51" s="4"/>
      <c r="U51" s="5">
        <v>1</v>
      </c>
      <c r="V51">
        <f t="shared" si="18"/>
        <v>0</v>
      </c>
      <c r="W51">
        <f t="shared" si="19"/>
        <v>0</v>
      </c>
    </row>
    <row r="52" spans="1:23" x14ac:dyDescent="0.25">
      <c r="A52" s="3"/>
      <c r="B52" s="4">
        <v>1</v>
      </c>
      <c r="C52" s="5">
        <v>1</v>
      </c>
      <c r="D52">
        <f t="shared" si="12"/>
        <v>3.3333333333333375E-2</v>
      </c>
      <c r="E52">
        <f t="shared" si="13"/>
        <v>1.6666666666666687E-2</v>
      </c>
      <c r="G52" s="3"/>
      <c r="H52" s="4">
        <v>1</v>
      </c>
      <c r="I52" s="5">
        <v>1</v>
      </c>
      <c r="J52">
        <f t="shared" si="14"/>
        <v>3.3333333333333375E-2</v>
      </c>
      <c r="K52">
        <f t="shared" si="15"/>
        <v>1.333333333333335E-2</v>
      </c>
      <c r="M52" s="3"/>
      <c r="N52" s="4">
        <v>1</v>
      </c>
      <c r="O52" s="5">
        <v>1</v>
      </c>
      <c r="P52">
        <f t="shared" si="16"/>
        <v>0</v>
      </c>
      <c r="Q52">
        <f t="shared" si="17"/>
        <v>0</v>
      </c>
      <c r="S52" s="3"/>
      <c r="T52" s="4">
        <v>1</v>
      </c>
      <c r="U52" s="5">
        <v>1</v>
      </c>
      <c r="V52">
        <f t="shared" si="18"/>
        <v>0</v>
      </c>
      <c r="W52">
        <f t="shared" si="19"/>
        <v>0</v>
      </c>
    </row>
    <row r="53" spans="1:23" x14ac:dyDescent="0.25">
      <c r="A53" s="6">
        <v>1</v>
      </c>
      <c r="B53" s="7">
        <v>1</v>
      </c>
      <c r="C53" s="8">
        <v>1</v>
      </c>
      <c r="D53">
        <f t="shared" si="12"/>
        <v>0</v>
      </c>
      <c r="E53">
        <f t="shared" si="13"/>
        <v>0</v>
      </c>
      <c r="G53" s="6">
        <v>1</v>
      </c>
      <c r="H53" s="7">
        <v>1</v>
      </c>
      <c r="I53" s="8">
        <v>1</v>
      </c>
      <c r="J53">
        <f t="shared" si="14"/>
        <v>0</v>
      </c>
      <c r="K53">
        <f t="shared" si="15"/>
        <v>0</v>
      </c>
      <c r="M53" s="6">
        <v>1</v>
      </c>
      <c r="N53" s="7">
        <v>1</v>
      </c>
      <c r="O53" s="8">
        <v>1</v>
      </c>
      <c r="P53">
        <f t="shared" si="16"/>
        <v>0</v>
      </c>
      <c r="Q53">
        <f t="shared" si="17"/>
        <v>0</v>
      </c>
      <c r="S53" s="6">
        <v>1</v>
      </c>
      <c r="T53" s="7">
        <v>1</v>
      </c>
      <c r="U53" s="8">
        <v>1</v>
      </c>
      <c r="V53">
        <f t="shared" si="18"/>
        <v>0</v>
      </c>
      <c r="W53">
        <f t="shared" si="19"/>
        <v>0</v>
      </c>
    </row>
    <row r="54" spans="1:23" x14ac:dyDescent="0.25">
      <c r="D54">
        <f>SUM(D46:D53)</f>
        <v>0.99999999999999989</v>
      </c>
      <c r="E54">
        <f>SUM(E46:E53)</f>
        <v>0.49999999999999994</v>
      </c>
      <c r="J54">
        <f>SUM(J46:J53)</f>
        <v>0.99999999999999989</v>
      </c>
      <c r="K54">
        <f>SUM(K46:K53)</f>
        <v>0.4</v>
      </c>
      <c r="P54">
        <f>SUM(P46:P53)</f>
        <v>1</v>
      </c>
      <c r="Q54">
        <f>SUM(Q46:Q53)</f>
        <v>9.9999999999999853E-2</v>
      </c>
      <c r="V54">
        <f>SUM(V46:V53)</f>
        <v>1</v>
      </c>
      <c r="W54">
        <f>SUM(W46:W53)</f>
        <v>0</v>
      </c>
    </row>
  </sheetData>
  <pageMargins left="0.7" right="0.7" top="0.75" bottom="0.75" header="0.3" footer="0.3"/>
  <pageSetup orientation="portrait" verticalDpi="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196585-2BB9-4C58-A660-E5E44500BE61}">
  <dimension ref="A1:AS74"/>
  <sheetViews>
    <sheetView workbookViewId="0">
      <selection activeCell="B1" sqref="B1:E1"/>
    </sheetView>
  </sheetViews>
  <sheetFormatPr defaultRowHeight="15" x14ac:dyDescent="0.25"/>
  <cols>
    <col min="1" max="1" width="16.5703125" customWidth="1"/>
    <col min="2" max="2" width="9.42578125" customWidth="1"/>
    <col min="31" max="31" width="12" customWidth="1"/>
  </cols>
  <sheetData>
    <row r="1" spans="1:14" x14ac:dyDescent="0.25">
      <c r="A1" t="s">
        <v>41</v>
      </c>
      <c r="B1">
        <f>RANK(B6,$B$6:$E$6)+COUNTIF($B$6:B6,B6)-1</f>
        <v>1</v>
      </c>
      <c r="C1">
        <f>RANK(C6,$B$6:$E$6)+COUNTIF($B$6:C6,C6)-1</f>
        <v>2</v>
      </c>
      <c r="D1">
        <f>RANK(D6,$B$6:$E$6)+COUNTIF($B$6:D6,D6)-1</f>
        <v>3</v>
      </c>
      <c r="E1">
        <f>RANK(E6,$B$6:$E$6)+COUNTIF($B$6:E6,E6)-1</f>
        <v>4</v>
      </c>
      <c r="I1" s="12" t="s">
        <v>24</v>
      </c>
      <c r="J1" s="12" t="s">
        <v>34</v>
      </c>
    </row>
    <row r="2" spans="1:14" x14ac:dyDescent="0.25">
      <c r="A2" t="s">
        <v>33</v>
      </c>
      <c r="B2" t="s">
        <v>0</v>
      </c>
      <c r="C2" t="s">
        <v>1</v>
      </c>
      <c r="D2" t="s">
        <v>2</v>
      </c>
      <c r="E2" t="s">
        <v>3</v>
      </c>
      <c r="F2" t="s">
        <v>22</v>
      </c>
      <c r="I2">
        <f>F3+SUMPRODUCT(AE25:AE40,AR25:AR40)</f>
        <v>0.51500000000000001</v>
      </c>
      <c r="J2" t="s">
        <v>17</v>
      </c>
      <c r="M2">
        <f>F3+SUMPRODUCT(B4:E4,B5:E5)</f>
        <v>0.52499999999999991</v>
      </c>
      <c r="N2" t="s">
        <v>35</v>
      </c>
    </row>
    <row r="3" spans="1:14" x14ac:dyDescent="0.25">
      <c r="A3" t="s">
        <v>21</v>
      </c>
      <c r="B3" s="36">
        <v>0.8</v>
      </c>
      <c r="C3" s="36">
        <v>0.4</v>
      </c>
      <c r="D3" s="36">
        <v>0.4</v>
      </c>
      <c r="E3" s="36">
        <v>0.35</v>
      </c>
      <c r="F3">
        <v>0.3</v>
      </c>
      <c r="I3">
        <f>F3+SUMPRODUCT(U44:U59,AH44:AH59)</f>
        <v>0.49084499999999998</v>
      </c>
      <c r="J3" t="s">
        <v>5</v>
      </c>
    </row>
    <row r="4" spans="1:14" x14ac:dyDescent="0.25">
      <c r="A4" t="s">
        <v>20</v>
      </c>
      <c r="B4" s="36">
        <v>0.3</v>
      </c>
      <c r="C4" s="36">
        <v>0.3</v>
      </c>
      <c r="D4" s="36">
        <v>0.3</v>
      </c>
      <c r="E4" s="36">
        <v>0.3</v>
      </c>
      <c r="F4">
        <f>SUM(B4:E4)</f>
        <v>1.2</v>
      </c>
      <c r="I4">
        <f>B74</f>
        <v>0.44999999999999996</v>
      </c>
      <c r="J4" t="s">
        <v>26</v>
      </c>
    </row>
    <row r="5" spans="1:14" x14ac:dyDescent="0.25">
      <c r="A5" t="s">
        <v>39</v>
      </c>
      <c r="B5">
        <f>B3-$F$3</f>
        <v>0.5</v>
      </c>
      <c r="C5">
        <f t="shared" ref="C5:E5" si="0">C3-$F$3</f>
        <v>0.10000000000000003</v>
      </c>
      <c r="D5">
        <f t="shared" si="0"/>
        <v>0.10000000000000003</v>
      </c>
      <c r="E5">
        <f t="shared" si="0"/>
        <v>4.9999999999999989E-2</v>
      </c>
      <c r="L5">
        <f>0.3+0.3*0.6</f>
        <v>0.48</v>
      </c>
    </row>
    <row r="6" spans="1:14" x14ac:dyDescent="0.25">
      <c r="A6" t="s">
        <v>40</v>
      </c>
      <c r="B6">
        <f>ABS(B5)</f>
        <v>0.5</v>
      </c>
      <c r="C6">
        <f t="shared" ref="C6:E6" si="1">ABS(C5)</f>
        <v>0.10000000000000003</v>
      </c>
      <c r="D6">
        <f t="shared" si="1"/>
        <v>0.10000000000000003</v>
      </c>
      <c r="E6">
        <f t="shared" si="1"/>
        <v>4.9999999999999989E-2</v>
      </c>
    </row>
    <row r="8" spans="1:14" ht="26.25" x14ac:dyDescent="0.4">
      <c r="A8" s="13" t="s">
        <v>23</v>
      </c>
    </row>
    <row r="9" spans="1:14" ht="26.25" x14ac:dyDescent="0.4">
      <c r="A9" s="13"/>
    </row>
    <row r="10" spans="1:14" ht="17.25" customHeight="1" x14ac:dyDescent="0.25">
      <c r="A10" s="17"/>
      <c r="B10" s="17">
        <v>1</v>
      </c>
      <c r="C10" s="17">
        <v>2</v>
      </c>
      <c r="D10" s="17">
        <v>3</v>
      </c>
      <c r="E10" s="17">
        <v>4</v>
      </c>
    </row>
    <row r="11" spans="1:14" ht="17.25" customHeight="1" x14ac:dyDescent="0.25">
      <c r="A11" s="17" t="s">
        <v>42</v>
      </c>
      <c r="B11" s="17" t="str">
        <f>HLOOKUP(B$10,$B$1:$E$4,2,FALSE)</f>
        <v>P1</v>
      </c>
      <c r="C11" s="17" t="str">
        <f>HLOOKUP(C$10,$B$1:$E$4,2,FALSE)</f>
        <v>P2</v>
      </c>
      <c r="D11" s="17" t="str">
        <f>HLOOKUP(D$10,$B$1:$E$4,2,FALSE)</f>
        <v>P3</v>
      </c>
      <c r="E11" s="17" t="str">
        <f>HLOOKUP(E$10,$B$1:$E$4,2,FALSE)</f>
        <v>P4</v>
      </c>
    </row>
    <row r="12" spans="1:14" ht="17.25" customHeight="1" x14ac:dyDescent="0.25">
      <c r="A12" s="17" t="s">
        <v>24</v>
      </c>
      <c r="B12" s="17">
        <f>HLOOKUP(B$10,$B$1:$E$4,3,FALSE)</f>
        <v>0.8</v>
      </c>
      <c r="C12" s="17">
        <f>HLOOKUP(C$10,$B$1:$E$4,3,FALSE)</f>
        <v>0.4</v>
      </c>
      <c r="D12" s="17">
        <f>HLOOKUP(D$10,$B$1:$E$4,3,FALSE)</f>
        <v>0.4</v>
      </c>
      <c r="E12" s="17">
        <f>HLOOKUP(E$10,$B$1:$E$4,3,FALSE)</f>
        <v>0.35</v>
      </c>
    </row>
    <row r="13" spans="1:14" x14ac:dyDescent="0.25">
      <c r="A13" s="17" t="s">
        <v>32</v>
      </c>
      <c r="B13" s="17">
        <f>HLOOKUP(B$10,$B$1:$E$4,4,FALSE)</f>
        <v>0.3</v>
      </c>
      <c r="C13" s="17">
        <f>HLOOKUP(C$10,$B$1:$E$4,4,FALSE)</f>
        <v>0.3</v>
      </c>
      <c r="D13" s="17">
        <f>HLOOKUP(D$10,$B$1:$E$4,4,FALSE)</f>
        <v>0.3</v>
      </c>
      <c r="E13" s="17">
        <f>HLOOKUP(E$10,$B$1:$E$4,4,FALSE)</f>
        <v>0.3</v>
      </c>
    </row>
    <row r="14" spans="1:14" x14ac:dyDescent="0.25">
      <c r="A14" s="17" t="s">
        <v>36</v>
      </c>
      <c r="B14" s="17">
        <f>SUM($B$13:B$13)</f>
        <v>0.3</v>
      </c>
      <c r="C14" s="17">
        <f>SUM($B$13:C$13)</f>
        <v>0.6</v>
      </c>
      <c r="D14" s="17">
        <f>SUM($B$13:D$13)</f>
        <v>0.89999999999999991</v>
      </c>
      <c r="E14" s="17">
        <f>SUM($B$13:E$13)</f>
        <v>1.2</v>
      </c>
    </row>
    <row r="15" spans="1:14" x14ac:dyDescent="0.25">
      <c r="A15" s="17" t="s">
        <v>4</v>
      </c>
      <c r="B15" s="17">
        <f>IF(B14&lt;1,B13,MAX(1-(B14-B13),0))</f>
        <v>0.3</v>
      </c>
      <c r="C15" s="17">
        <f t="shared" ref="C15:E15" si="2">IF(C14&lt;1,C13,MAX(1-(C14-C13),0))</f>
        <v>0.3</v>
      </c>
      <c r="D15" s="17">
        <f t="shared" si="2"/>
        <v>0.3</v>
      </c>
      <c r="E15" s="17">
        <f t="shared" si="2"/>
        <v>0.10000000000000009</v>
      </c>
    </row>
    <row r="16" spans="1:14" x14ac:dyDescent="0.25">
      <c r="A16" s="17" t="s">
        <v>5</v>
      </c>
      <c r="B16" s="17">
        <f>B13-B15</f>
        <v>0</v>
      </c>
      <c r="C16" s="17">
        <f t="shared" ref="C16:E16" si="3">C13-C15</f>
        <v>0</v>
      </c>
      <c r="D16" s="17">
        <f t="shared" si="3"/>
        <v>0</v>
      </c>
      <c r="E16" s="17">
        <f t="shared" si="3"/>
        <v>0.1999999999999999</v>
      </c>
    </row>
    <row r="17" spans="1:45" x14ac:dyDescent="0.25">
      <c r="B17" t="s">
        <v>0</v>
      </c>
      <c r="C17" t="s">
        <v>1</v>
      </c>
      <c r="D17" t="s">
        <v>2</v>
      </c>
      <c r="E17" t="s">
        <v>3</v>
      </c>
    </row>
    <row r="18" spans="1:45" x14ac:dyDescent="0.25">
      <c r="A18" t="s">
        <v>4</v>
      </c>
      <c r="B18">
        <f>HLOOKUP(B$17,$B$11:$E$16,5,FALSE)</f>
        <v>0.3</v>
      </c>
      <c r="C18">
        <f t="shared" ref="C18:E18" si="4">HLOOKUP(C$17,$B$11:$E$16,5,FALSE)</f>
        <v>0.3</v>
      </c>
      <c r="D18">
        <f t="shared" si="4"/>
        <v>0.3</v>
      </c>
      <c r="E18">
        <f t="shared" si="4"/>
        <v>0.10000000000000009</v>
      </c>
    </row>
    <row r="19" spans="1:45" x14ac:dyDescent="0.25">
      <c r="A19" t="s">
        <v>14</v>
      </c>
      <c r="B19">
        <f>1-B18</f>
        <v>0.7</v>
      </c>
      <c r="C19">
        <f t="shared" ref="C19:E19" si="5">1-C18</f>
        <v>0.7</v>
      </c>
      <c r="D19">
        <f t="shared" si="5"/>
        <v>0.7</v>
      </c>
      <c r="E19">
        <f t="shared" si="5"/>
        <v>0.89999999999999991</v>
      </c>
    </row>
    <row r="20" spans="1:45" x14ac:dyDescent="0.25">
      <c r="A20" t="s">
        <v>5</v>
      </c>
      <c r="B20">
        <f>HLOOKUP(B$17,$B$11:$E$16,6,FALSE)</f>
        <v>0</v>
      </c>
      <c r="C20">
        <f t="shared" ref="C20:E20" si="6">HLOOKUP(C$17,$B$11:$E$16,6,FALSE)</f>
        <v>0</v>
      </c>
      <c r="D20">
        <f t="shared" si="6"/>
        <v>0</v>
      </c>
      <c r="E20">
        <f t="shared" si="6"/>
        <v>0.1999999999999999</v>
      </c>
      <c r="P20" s="18"/>
    </row>
    <row r="21" spans="1:45" x14ac:dyDescent="0.25">
      <c r="A21" t="s">
        <v>13</v>
      </c>
      <c r="B21">
        <f t="shared" ref="B21:E21" si="7">B20/B19</f>
        <v>0</v>
      </c>
      <c r="C21">
        <f t="shared" si="7"/>
        <v>0</v>
      </c>
      <c r="D21">
        <f t="shared" si="7"/>
        <v>0</v>
      </c>
      <c r="E21">
        <f t="shared" si="7"/>
        <v>0.22222222222222213</v>
      </c>
    </row>
    <row r="22" spans="1:45" ht="26.25" x14ac:dyDescent="0.4">
      <c r="A22" s="13"/>
    </row>
    <row r="24" spans="1:45" x14ac:dyDescent="0.25">
      <c r="A24" s="40" t="s">
        <v>0</v>
      </c>
      <c r="B24" s="40" t="s">
        <v>1</v>
      </c>
      <c r="C24" s="40" t="s">
        <v>2</v>
      </c>
      <c r="D24" s="40" t="s">
        <v>3</v>
      </c>
      <c r="E24" s="39"/>
      <c r="F24" s="38" t="s">
        <v>18</v>
      </c>
      <c r="G24" s="39"/>
      <c r="H24" s="39"/>
      <c r="I24" s="39"/>
      <c r="J24" s="39"/>
      <c r="K24" s="38" t="s">
        <v>38</v>
      </c>
      <c r="L24" s="39"/>
      <c r="M24" s="39"/>
      <c r="N24" s="39"/>
      <c r="O24" s="39"/>
      <c r="P24" s="38" t="s">
        <v>37</v>
      </c>
      <c r="Q24" s="39"/>
      <c r="R24" s="39"/>
      <c r="S24" s="39"/>
      <c r="T24" s="39"/>
      <c r="U24" s="38" t="s">
        <v>43</v>
      </c>
      <c r="V24" s="39"/>
      <c r="W24" s="39"/>
      <c r="X24" s="39"/>
      <c r="Y24" s="39"/>
      <c r="Z24" s="38" t="s">
        <v>19</v>
      </c>
      <c r="AA24" s="39"/>
      <c r="AB24" s="39"/>
      <c r="AC24" s="39"/>
      <c r="AD24" s="39"/>
      <c r="AE24" s="38" t="s">
        <v>25</v>
      </c>
      <c r="AF24" s="39"/>
      <c r="AG24" s="39" t="s">
        <v>39</v>
      </c>
      <c r="AH24" s="39"/>
      <c r="AI24" s="39"/>
      <c r="AJ24" s="39"/>
      <c r="AK24" s="39"/>
      <c r="AL24" s="39" t="s">
        <v>44</v>
      </c>
      <c r="AM24" s="39"/>
      <c r="AN24" s="39"/>
      <c r="AO24" s="39"/>
      <c r="AP24" s="39"/>
      <c r="AQ24" s="39" t="s">
        <v>45</v>
      </c>
      <c r="AR24" s="38" t="s">
        <v>24</v>
      </c>
      <c r="AS24" s="39"/>
    </row>
    <row r="25" spans="1:45" x14ac:dyDescent="0.25">
      <c r="A25" s="4"/>
      <c r="B25" s="4"/>
      <c r="C25" s="4"/>
      <c r="D25" s="4"/>
      <c r="E25" s="39"/>
      <c r="F25" s="39">
        <f>A25*B$18</f>
        <v>0</v>
      </c>
      <c r="G25" s="39">
        <f t="shared" ref="G25:I40" si="8">B25*C$18</f>
        <v>0</v>
      </c>
      <c r="H25" s="39">
        <f t="shared" si="8"/>
        <v>0</v>
      </c>
      <c r="I25" s="39">
        <f t="shared" si="8"/>
        <v>0</v>
      </c>
      <c r="J25" s="39"/>
      <c r="K25" s="39">
        <f>(A25=0)*(1-B$21)</f>
        <v>1</v>
      </c>
      <c r="L25" s="39">
        <f t="shared" ref="L25:N40" si="9">(B25=0)*(1-C$21)</f>
        <v>1</v>
      </c>
      <c r="M25" s="39">
        <f t="shared" si="9"/>
        <v>1</v>
      </c>
      <c r="N25" s="39">
        <f t="shared" si="9"/>
        <v>0.7777777777777779</v>
      </c>
      <c r="O25" s="39"/>
      <c r="P25" s="39">
        <f>(A25=1)*(B$21)</f>
        <v>0</v>
      </c>
      <c r="Q25" s="39">
        <f t="shared" ref="Q25:S40" si="10">(B25=1)*(C$21)</f>
        <v>0</v>
      </c>
      <c r="R25" s="39">
        <f t="shared" si="10"/>
        <v>0</v>
      </c>
      <c r="S25" s="39">
        <f t="shared" si="10"/>
        <v>0</v>
      </c>
      <c r="T25" s="39"/>
      <c r="U25" s="39">
        <f>K25+P25</f>
        <v>1</v>
      </c>
      <c r="V25" s="39">
        <f t="shared" ref="V25:X40" si="11">L25+Q25</f>
        <v>1</v>
      </c>
      <c r="W25" s="39">
        <f t="shared" si="11"/>
        <v>1</v>
      </c>
      <c r="X25" s="39">
        <f t="shared" si="11"/>
        <v>0.7777777777777779</v>
      </c>
      <c r="Y25" s="39"/>
      <c r="Z25" s="39">
        <f>F25*V25*W25*X25</f>
        <v>0</v>
      </c>
      <c r="AA25" s="39">
        <f>G25*U25*W25*X25</f>
        <v>0</v>
      </c>
      <c r="AB25" s="39">
        <f>H25*U25*V25*X25</f>
        <v>0</v>
      </c>
      <c r="AC25" s="39">
        <f>I25*U25*V25*W25</f>
        <v>0</v>
      </c>
      <c r="AD25" s="39"/>
      <c r="AE25" s="39">
        <f>SUMIF(Z25:AC25,{"&gt;0"})</f>
        <v>0</v>
      </c>
      <c r="AF25" s="39"/>
      <c r="AG25" s="39">
        <f>A25*(B$5)</f>
        <v>0</v>
      </c>
      <c r="AH25" s="39">
        <f t="shared" ref="AH25:AJ40" si="12">B25*(C$5)</f>
        <v>0</v>
      </c>
      <c r="AI25" s="39">
        <f t="shared" si="12"/>
        <v>0</v>
      </c>
      <c r="AJ25" s="39">
        <f t="shared" si="12"/>
        <v>0</v>
      </c>
      <c r="AK25" s="39"/>
      <c r="AL25" s="39">
        <f>ABS(AG25)</f>
        <v>0</v>
      </c>
      <c r="AM25" s="39">
        <f t="shared" ref="AM25:AO40" si="13">ABS(AH25)</f>
        <v>0</v>
      </c>
      <c r="AN25" s="39">
        <f t="shared" si="13"/>
        <v>0</v>
      </c>
      <c r="AO25" s="39">
        <f t="shared" si="13"/>
        <v>0</v>
      </c>
      <c r="AP25" s="39"/>
      <c r="AQ25" s="39">
        <f>MAX(AL25:AO25)</f>
        <v>0</v>
      </c>
      <c r="AR25" s="39">
        <f>INDEX(AG25:AJ25,1,MATCH(AQ25,AL25:AO25,0))</f>
        <v>0</v>
      </c>
      <c r="AS25" s="39"/>
    </row>
    <row r="26" spans="1:45" x14ac:dyDescent="0.25">
      <c r="A26" s="4">
        <v>1</v>
      </c>
      <c r="B26" s="4"/>
      <c r="C26" s="4"/>
      <c r="D26" s="4"/>
      <c r="E26" s="39"/>
      <c r="F26" s="39">
        <f t="shared" ref="F26:F40" si="14">A26*B$18</f>
        <v>0.3</v>
      </c>
      <c r="G26" s="39">
        <f t="shared" si="8"/>
        <v>0</v>
      </c>
      <c r="H26" s="39">
        <f t="shared" si="8"/>
        <v>0</v>
      </c>
      <c r="I26" s="39">
        <f t="shared" si="8"/>
        <v>0</v>
      </c>
      <c r="J26" s="39"/>
      <c r="K26" s="39">
        <f t="shared" ref="K26:K40" si="15">(A26=0)*(1-B$21)</f>
        <v>0</v>
      </c>
      <c r="L26" s="39">
        <f t="shared" si="9"/>
        <v>1</v>
      </c>
      <c r="M26" s="39">
        <f t="shared" si="9"/>
        <v>1</v>
      </c>
      <c r="N26" s="39">
        <f t="shared" si="9"/>
        <v>0.7777777777777779</v>
      </c>
      <c r="O26" s="39"/>
      <c r="P26" s="39">
        <f t="shared" ref="P26:P40" si="16">(A26=1)*(B$21)</f>
        <v>0</v>
      </c>
      <c r="Q26" s="39">
        <f t="shared" si="10"/>
        <v>0</v>
      </c>
      <c r="R26" s="39">
        <f t="shared" si="10"/>
        <v>0</v>
      </c>
      <c r="S26" s="39">
        <f t="shared" si="10"/>
        <v>0</v>
      </c>
      <c r="T26" s="39"/>
      <c r="U26" s="39">
        <f t="shared" ref="U26:U40" si="17">K26+P26</f>
        <v>0</v>
      </c>
      <c r="V26" s="39">
        <f t="shared" si="11"/>
        <v>1</v>
      </c>
      <c r="W26" s="39">
        <f t="shared" si="11"/>
        <v>1</v>
      </c>
      <c r="X26" s="39">
        <f t="shared" si="11"/>
        <v>0.7777777777777779</v>
      </c>
      <c r="Y26" s="39"/>
      <c r="Z26" s="39">
        <f t="shared" ref="Z26:Z40" si="18">F26*V26*W26*X26</f>
        <v>0.23333333333333336</v>
      </c>
      <c r="AA26" s="39">
        <f t="shared" ref="AA26:AA40" si="19">G26*U26*W26*X26</f>
        <v>0</v>
      </c>
      <c r="AB26" s="39">
        <f t="shared" ref="AB26:AB40" si="20">H26*U26*V26*X26</f>
        <v>0</v>
      </c>
      <c r="AC26" s="39">
        <f t="shared" ref="AC26:AC40" si="21">I26*U26*V26*W26</f>
        <v>0</v>
      </c>
      <c r="AD26" s="39"/>
      <c r="AE26" s="39">
        <f>SUMIF(Z26:AC26,{"&gt;0"})</f>
        <v>0.23333333333333336</v>
      </c>
      <c r="AF26" s="39"/>
      <c r="AG26" s="39">
        <f t="shared" ref="AG26:AG40" si="22">A26*(B$5)</f>
        <v>0.5</v>
      </c>
      <c r="AH26" s="39">
        <f t="shared" si="12"/>
        <v>0</v>
      </c>
      <c r="AI26" s="39">
        <f t="shared" si="12"/>
        <v>0</v>
      </c>
      <c r="AJ26" s="39">
        <f t="shared" si="12"/>
        <v>0</v>
      </c>
      <c r="AK26" s="39"/>
      <c r="AL26" s="39">
        <f t="shared" ref="AL26:AL40" si="23">ABS(AG26)</f>
        <v>0.5</v>
      </c>
      <c r="AM26" s="39">
        <f t="shared" si="13"/>
        <v>0</v>
      </c>
      <c r="AN26" s="39">
        <f t="shared" si="13"/>
        <v>0</v>
      </c>
      <c r="AO26" s="39">
        <f t="shared" si="13"/>
        <v>0</v>
      </c>
      <c r="AP26" s="39"/>
      <c r="AQ26" s="39">
        <f t="shared" ref="AQ26:AQ40" si="24">MAX(AL26:AO26)</f>
        <v>0.5</v>
      </c>
      <c r="AR26" s="39">
        <f>INDEX(AG26:AJ26,1,MATCH(AQ26,AL26:AO26,0))</f>
        <v>0.5</v>
      </c>
      <c r="AS26" s="39"/>
    </row>
    <row r="27" spans="1:45" x14ac:dyDescent="0.25">
      <c r="A27" s="4"/>
      <c r="B27" s="4">
        <v>1</v>
      </c>
      <c r="C27" s="4"/>
      <c r="D27" s="4"/>
      <c r="E27" s="39"/>
      <c r="F27" s="39">
        <f t="shared" si="14"/>
        <v>0</v>
      </c>
      <c r="G27" s="39">
        <f t="shared" si="8"/>
        <v>0.3</v>
      </c>
      <c r="H27" s="39">
        <f t="shared" si="8"/>
        <v>0</v>
      </c>
      <c r="I27" s="39">
        <f t="shared" si="8"/>
        <v>0</v>
      </c>
      <c r="J27" s="39"/>
      <c r="K27" s="39">
        <f t="shared" si="15"/>
        <v>1</v>
      </c>
      <c r="L27" s="39">
        <f t="shared" si="9"/>
        <v>0</v>
      </c>
      <c r="M27" s="39">
        <f t="shared" si="9"/>
        <v>1</v>
      </c>
      <c r="N27" s="39">
        <f t="shared" si="9"/>
        <v>0.7777777777777779</v>
      </c>
      <c r="O27" s="39"/>
      <c r="P27" s="39">
        <f t="shared" si="16"/>
        <v>0</v>
      </c>
      <c r="Q27" s="39">
        <f t="shared" si="10"/>
        <v>0</v>
      </c>
      <c r="R27" s="39">
        <f t="shared" si="10"/>
        <v>0</v>
      </c>
      <c r="S27" s="39">
        <f t="shared" si="10"/>
        <v>0</v>
      </c>
      <c r="T27" s="39"/>
      <c r="U27" s="39">
        <f t="shared" si="17"/>
        <v>1</v>
      </c>
      <c r="V27" s="39">
        <f t="shared" si="11"/>
        <v>0</v>
      </c>
      <c r="W27" s="39">
        <f t="shared" si="11"/>
        <v>1</v>
      </c>
      <c r="X27" s="39">
        <f t="shared" si="11"/>
        <v>0.7777777777777779</v>
      </c>
      <c r="Y27" s="39"/>
      <c r="Z27" s="39">
        <f t="shared" si="18"/>
        <v>0</v>
      </c>
      <c r="AA27" s="39">
        <f t="shared" si="19"/>
        <v>0.23333333333333336</v>
      </c>
      <c r="AB27" s="39">
        <f t="shared" si="20"/>
        <v>0</v>
      </c>
      <c r="AC27" s="39">
        <f t="shared" si="21"/>
        <v>0</v>
      </c>
      <c r="AD27" s="39"/>
      <c r="AE27" s="39">
        <f>SUMIF(Z27:AC27,{"&gt;0"})</f>
        <v>0.23333333333333336</v>
      </c>
      <c r="AF27" s="39"/>
      <c r="AG27" s="39">
        <f t="shared" si="22"/>
        <v>0</v>
      </c>
      <c r="AH27" s="39">
        <f t="shared" si="12"/>
        <v>0.10000000000000003</v>
      </c>
      <c r="AI27" s="39">
        <f t="shared" si="12"/>
        <v>0</v>
      </c>
      <c r="AJ27" s="39">
        <f t="shared" si="12"/>
        <v>0</v>
      </c>
      <c r="AK27" s="39"/>
      <c r="AL27" s="39">
        <f t="shared" si="23"/>
        <v>0</v>
      </c>
      <c r="AM27" s="39">
        <f t="shared" si="13"/>
        <v>0.10000000000000003</v>
      </c>
      <c r="AN27" s="39">
        <f t="shared" si="13"/>
        <v>0</v>
      </c>
      <c r="AO27" s="39">
        <f t="shared" si="13"/>
        <v>0</v>
      </c>
      <c r="AP27" s="39"/>
      <c r="AQ27" s="39">
        <f t="shared" si="24"/>
        <v>0.10000000000000003</v>
      </c>
      <c r="AR27" s="39">
        <f t="shared" ref="AR27:AR40" si="25">INDEX(AG27:AJ27,1,MATCH(AQ27,AL27:AO27,0))</f>
        <v>0.10000000000000003</v>
      </c>
      <c r="AS27" s="39"/>
    </row>
    <row r="28" spans="1:45" x14ac:dyDescent="0.25">
      <c r="A28" s="4"/>
      <c r="B28" s="4"/>
      <c r="C28" s="4">
        <v>1</v>
      </c>
      <c r="D28" s="4"/>
      <c r="E28" s="39"/>
      <c r="F28" s="39">
        <f t="shared" si="14"/>
        <v>0</v>
      </c>
      <c r="G28" s="39">
        <f t="shared" si="8"/>
        <v>0</v>
      </c>
      <c r="H28" s="39">
        <f t="shared" si="8"/>
        <v>0.3</v>
      </c>
      <c r="I28" s="39">
        <f t="shared" si="8"/>
        <v>0</v>
      </c>
      <c r="J28" s="39"/>
      <c r="K28" s="39">
        <f t="shared" si="15"/>
        <v>1</v>
      </c>
      <c r="L28" s="39">
        <f t="shared" si="9"/>
        <v>1</v>
      </c>
      <c r="M28" s="39">
        <f t="shared" si="9"/>
        <v>0</v>
      </c>
      <c r="N28" s="39">
        <f t="shared" si="9"/>
        <v>0.7777777777777779</v>
      </c>
      <c r="O28" s="39"/>
      <c r="P28" s="39">
        <f t="shared" si="16"/>
        <v>0</v>
      </c>
      <c r="Q28" s="39">
        <f t="shared" si="10"/>
        <v>0</v>
      </c>
      <c r="R28" s="39">
        <f t="shared" si="10"/>
        <v>0</v>
      </c>
      <c r="S28" s="39">
        <f t="shared" si="10"/>
        <v>0</v>
      </c>
      <c r="T28" s="39"/>
      <c r="U28" s="39">
        <f t="shared" si="17"/>
        <v>1</v>
      </c>
      <c r="V28" s="39">
        <f t="shared" si="11"/>
        <v>1</v>
      </c>
      <c r="W28" s="39">
        <f t="shared" si="11"/>
        <v>0</v>
      </c>
      <c r="X28" s="39">
        <f t="shared" si="11"/>
        <v>0.7777777777777779</v>
      </c>
      <c r="Y28" s="39"/>
      <c r="Z28" s="39">
        <f t="shared" si="18"/>
        <v>0</v>
      </c>
      <c r="AA28" s="39">
        <f t="shared" si="19"/>
        <v>0</v>
      </c>
      <c r="AB28" s="39">
        <f t="shared" si="20"/>
        <v>0.23333333333333336</v>
      </c>
      <c r="AC28" s="39">
        <f t="shared" si="21"/>
        <v>0</v>
      </c>
      <c r="AD28" s="39"/>
      <c r="AE28" s="39">
        <f>SUMIF(Z28:AC28,{"&gt;0"})</f>
        <v>0.23333333333333336</v>
      </c>
      <c r="AF28" s="39"/>
      <c r="AG28" s="39">
        <f t="shared" si="22"/>
        <v>0</v>
      </c>
      <c r="AH28" s="39">
        <f t="shared" si="12"/>
        <v>0</v>
      </c>
      <c r="AI28" s="39">
        <f t="shared" si="12"/>
        <v>0.10000000000000003</v>
      </c>
      <c r="AJ28" s="39">
        <f t="shared" si="12"/>
        <v>0</v>
      </c>
      <c r="AK28" s="39"/>
      <c r="AL28" s="39">
        <f t="shared" si="23"/>
        <v>0</v>
      </c>
      <c r="AM28" s="39">
        <f t="shared" si="13"/>
        <v>0</v>
      </c>
      <c r="AN28" s="39">
        <f t="shared" si="13"/>
        <v>0.10000000000000003</v>
      </c>
      <c r="AO28" s="39">
        <f t="shared" si="13"/>
        <v>0</v>
      </c>
      <c r="AP28" s="39"/>
      <c r="AQ28" s="39">
        <f t="shared" si="24"/>
        <v>0.10000000000000003</v>
      </c>
      <c r="AR28" s="39">
        <f t="shared" si="25"/>
        <v>0.10000000000000003</v>
      </c>
      <c r="AS28" s="39"/>
    </row>
    <row r="29" spans="1:45" x14ac:dyDescent="0.25">
      <c r="A29" s="4"/>
      <c r="B29" s="4"/>
      <c r="C29" s="4"/>
      <c r="D29" s="4">
        <v>1</v>
      </c>
      <c r="E29" s="39"/>
      <c r="F29" s="39">
        <f t="shared" si="14"/>
        <v>0</v>
      </c>
      <c r="G29" s="39">
        <f t="shared" si="8"/>
        <v>0</v>
      </c>
      <c r="H29" s="39">
        <f t="shared" si="8"/>
        <v>0</v>
      </c>
      <c r="I29" s="39">
        <f t="shared" si="8"/>
        <v>0.10000000000000009</v>
      </c>
      <c r="J29" s="39"/>
      <c r="K29" s="39">
        <f t="shared" si="15"/>
        <v>1</v>
      </c>
      <c r="L29" s="39">
        <f t="shared" si="9"/>
        <v>1</v>
      </c>
      <c r="M29" s="39">
        <f t="shared" si="9"/>
        <v>1</v>
      </c>
      <c r="N29" s="39">
        <f t="shared" si="9"/>
        <v>0</v>
      </c>
      <c r="O29" s="39"/>
      <c r="P29" s="39">
        <f t="shared" si="16"/>
        <v>0</v>
      </c>
      <c r="Q29" s="39">
        <f t="shared" si="10"/>
        <v>0</v>
      </c>
      <c r="R29" s="39">
        <f t="shared" si="10"/>
        <v>0</v>
      </c>
      <c r="S29" s="39">
        <f t="shared" si="10"/>
        <v>0.22222222222222213</v>
      </c>
      <c r="T29" s="39"/>
      <c r="U29" s="39">
        <f t="shared" si="17"/>
        <v>1</v>
      </c>
      <c r="V29" s="39">
        <f t="shared" si="11"/>
        <v>1</v>
      </c>
      <c r="W29" s="39">
        <f t="shared" si="11"/>
        <v>1</v>
      </c>
      <c r="X29" s="39">
        <f t="shared" si="11"/>
        <v>0.22222222222222213</v>
      </c>
      <c r="Y29" s="39"/>
      <c r="Z29" s="39">
        <f t="shared" si="18"/>
        <v>0</v>
      </c>
      <c r="AA29" s="39">
        <f t="shared" si="19"/>
        <v>0</v>
      </c>
      <c r="AB29" s="39">
        <f t="shared" si="20"/>
        <v>0</v>
      </c>
      <c r="AC29" s="39">
        <f t="shared" si="21"/>
        <v>0.10000000000000009</v>
      </c>
      <c r="AD29" s="39"/>
      <c r="AE29" s="39">
        <f>SUMIF(Z29:AC29,{"&gt;0"})</f>
        <v>0.10000000000000009</v>
      </c>
      <c r="AF29" s="39"/>
      <c r="AG29" s="39">
        <f t="shared" si="22"/>
        <v>0</v>
      </c>
      <c r="AH29" s="39">
        <f t="shared" si="12"/>
        <v>0</v>
      </c>
      <c r="AI29" s="39">
        <f t="shared" si="12"/>
        <v>0</v>
      </c>
      <c r="AJ29" s="39">
        <f t="shared" si="12"/>
        <v>4.9999999999999989E-2</v>
      </c>
      <c r="AK29" s="39"/>
      <c r="AL29" s="39">
        <f t="shared" si="23"/>
        <v>0</v>
      </c>
      <c r="AM29" s="39">
        <f t="shared" si="13"/>
        <v>0</v>
      </c>
      <c r="AN29" s="39">
        <f t="shared" si="13"/>
        <v>0</v>
      </c>
      <c r="AO29" s="39">
        <f t="shared" si="13"/>
        <v>4.9999999999999989E-2</v>
      </c>
      <c r="AP29" s="39"/>
      <c r="AQ29" s="39">
        <f t="shared" si="24"/>
        <v>4.9999999999999989E-2</v>
      </c>
      <c r="AR29" s="39">
        <f t="shared" si="25"/>
        <v>4.9999999999999989E-2</v>
      </c>
      <c r="AS29" s="39"/>
    </row>
    <row r="30" spans="1:45" x14ac:dyDescent="0.25">
      <c r="A30" s="4">
        <v>1</v>
      </c>
      <c r="B30" s="4">
        <v>1</v>
      </c>
      <c r="C30" s="4"/>
      <c r="D30" s="4"/>
      <c r="E30" s="39"/>
      <c r="F30" s="39">
        <f t="shared" si="14"/>
        <v>0.3</v>
      </c>
      <c r="G30" s="39">
        <f t="shared" si="8"/>
        <v>0.3</v>
      </c>
      <c r="H30" s="39">
        <f t="shared" si="8"/>
        <v>0</v>
      </c>
      <c r="I30" s="39">
        <f t="shared" si="8"/>
        <v>0</v>
      </c>
      <c r="J30" s="39"/>
      <c r="K30" s="39">
        <f t="shared" si="15"/>
        <v>0</v>
      </c>
      <c r="L30" s="39">
        <f t="shared" si="9"/>
        <v>0</v>
      </c>
      <c r="M30" s="39">
        <f t="shared" si="9"/>
        <v>1</v>
      </c>
      <c r="N30" s="39">
        <f t="shared" si="9"/>
        <v>0.7777777777777779</v>
      </c>
      <c r="O30" s="39"/>
      <c r="P30" s="39">
        <f t="shared" si="16"/>
        <v>0</v>
      </c>
      <c r="Q30" s="39">
        <f t="shared" si="10"/>
        <v>0</v>
      </c>
      <c r="R30" s="39">
        <f t="shared" si="10"/>
        <v>0</v>
      </c>
      <c r="S30" s="39">
        <f t="shared" si="10"/>
        <v>0</v>
      </c>
      <c r="T30" s="39"/>
      <c r="U30" s="39">
        <f t="shared" si="17"/>
        <v>0</v>
      </c>
      <c r="V30" s="39">
        <f t="shared" si="11"/>
        <v>0</v>
      </c>
      <c r="W30" s="39">
        <f t="shared" si="11"/>
        <v>1</v>
      </c>
      <c r="X30" s="39">
        <f t="shared" si="11"/>
        <v>0.7777777777777779</v>
      </c>
      <c r="Y30" s="39"/>
      <c r="Z30" s="39">
        <f t="shared" si="18"/>
        <v>0</v>
      </c>
      <c r="AA30" s="39">
        <f t="shared" si="19"/>
        <v>0</v>
      </c>
      <c r="AB30" s="39">
        <f t="shared" si="20"/>
        <v>0</v>
      </c>
      <c r="AC30" s="39">
        <f t="shared" si="21"/>
        <v>0</v>
      </c>
      <c r="AD30" s="39"/>
      <c r="AE30" s="39">
        <f>SUMIF(Z30:AC30,{"&gt;0"})</f>
        <v>0</v>
      </c>
      <c r="AF30" s="39"/>
      <c r="AG30" s="39">
        <f t="shared" si="22"/>
        <v>0.5</v>
      </c>
      <c r="AH30" s="39">
        <f t="shared" si="12"/>
        <v>0.10000000000000003</v>
      </c>
      <c r="AI30" s="39">
        <f t="shared" si="12"/>
        <v>0</v>
      </c>
      <c r="AJ30" s="39">
        <f t="shared" si="12"/>
        <v>0</v>
      </c>
      <c r="AK30" s="39"/>
      <c r="AL30" s="39">
        <f t="shared" si="23"/>
        <v>0.5</v>
      </c>
      <c r="AM30" s="39">
        <f t="shared" si="13"/>
        <v>0.10000000000000003</v>
      </c>
      <c r="AN30" s="39">
        <f t="shared" si="13"/>
        <v>0</v>
      </c>
      <c r="AO30" s="39">
        <f t="shared" si="13"/>
        <v>0</v>
      </c>
      <c r="AP30" s="39"/>
      <c r="AQ30" s="39">
        <f t="shared" si="24"/>
        <v>0.5</v>
      </c>
      <c r="AR30" s="39">
        <f t="shared" si="25"/>
        <v>0.5</v>
      </c>
      <c r="AS30" s="39"/>
    </row>
    <row r="31" spans="1:45" x14ac:dyDescent="0.25">
      <c r="A31" s="4">
        <v>1</v>
      </c>
      <c r="B31" s="4"/>
      <c r="C31" s="4">
        <v>1</v>
      </c>
      <c r="D31" s="4"/>
      <c r="E31" s="39"/>
      <c r="F31" s="39">
        <f t="shared" si="14"/>
        <v>0.3</v>
      </c>
      <c r="G31" s="39">
        <f t="shared" si="8"/>
        <v>0</v>
      </c>
      <c r="H31" s="39">
        <f t="shared" si="8"/>
        <v>0.3</v>
      </c>
      <c r="I31" s="39">
        <f t="shared" si="8"/>
        <v>0</v>
      </c>
      <c r="J31" s="39"/>
      <c r="K31" s="39">
        <f t="shared" si="15"/>
        <v>0</v>
      </c>
      <c r="L31" s="39">
        <f t="shared" si="9"/>
        <v>1</v>
      </c>
      <c r="M31" s="39">
        <f t="shared" si="9"/>
        <v>0</v>
      </c>
      <c r="N31" s="39">
        <f t="shared" si="9"/>
        <v>0.7777777777777779</v>
      </c>
      <c r="O31" s="39"/>
      <c r="P31" s="39">
        <f t="shared" si="16"/>
        <v>0</v>
      </c>
      <c r="Q31" s="39">
        <f t="shared" si="10"/>
        <v>0</v>
      </c>
      <c r="R31" s="39">
        <f t="shared" si="10"/>
        <v>0</v>
      </c>
      <c r="S31" s="39">
        <f t="shared" si="10"/>
        <v>0</v>
      </c>
      <c r="T31" s="39"/>
      <c r="U31" s="39">
        <f t="shared" si="17"/>
        <v>0</v>
      </c>
      <c r="V31" s="39">
        <f t="shared" si="11"/>
        <v>1</v>
      </c>
      <c r="W31" s="39">
        <f t="shared" si="11"/>
        <v>0</v>
      </c>
      <c r="X31" s="39">
        <f t="shared" si="11"/>
        <v>0.7777777777777779</v>
      </c>
      <c r="Y31" s="39"/>
      <c r="Z31" s="39">
        <f t="shared" si="18"/>
        <v>0</v>
      </c>
      <c r="AA31" s="39">
        <f t="shared" si="19"/>
        <v>0</v>
      </c>
      <c r="AB31" s="39">
        <f t="shared" si="20"/>
        <v>0</v>
      </c>
      <c r="AC31" s="39">
        <f t="shared" si="21"/>
        <v>0</v>
      </c>
      <c r="AD31" s="39"/>
      <c r="AE31" s="39">
        <f>SUMIF(Z31:AC31,{"&gt;0"})</f>
        <v>0</v>
      </c>
      <c r="AF31" s="39"/>
      <c r="AG31" s="39">
        <f t="shared" si="22"/>
        <v>0.5</v>
      </c>
      <c r="AH31" s="39">
        <f t="shared" si="12"/>
        <v>0</v>
      </c>
      <c r="AI31" s="39">
        <f t="shared" si="12"/>
        <v>0.10000000000000003</v>
      </c>
      <c r="AJ31" s="39">
        <f t="shared" si="12"/>
        <v>0</v>
      </c>
      <c r="AK31" s="39"/>
      <c r="AL31" s="39">
        <f t="shared" si="23"/>
        <v>0.5</v>
      </c>
      <c r="AM31" s="39">
        <f t="shared" si="13"/>
        <v>0</v>
      </c>
      <c r="AN31" s="39">
        <f t="shared" si="13"/>
        <v>0.10000000000000003</v>
      </c>
      <c r="AO31" s="39">
        <f t="shared" si="13"/>
        <v>0</v>
      </c>
      <c r="AP31" s="39"/>
      <c r="AQ31" s="39">
        <f t="shared" si="24"/>
        <v>0.5</v>
      </c>
      <c r="AR31" s="39">
        <f t="shared" si="25"/>
        <v>0.5</v>
      </c>
      <c r="AS31" s="39"/>
    </row>
    <row r="32" spans="1:45" x14ac:dyDescent="0.25">
      <c r="A32" s="4">
        <v>1</v>
      </c>
      <c r="B32" s="4"/>
      <c r="C32" s="4"/>
      <c r="D32" s="4">
        <v>1</v>
      </c>
      <c r="E32" s="39"/>
      <c r="F32" s="39">
        <f t="shared" si="14"/>
        <v>0.3</v>
      </c>
      <c r="G32" s="39">
        <f t="shared" si="8"/>
        <v>0</v>
      </c>
      <c r="H32" s="39">
        <f t="shared" si="8"/>
        <v>0</v>
      </c>
      <c r="I32" s="39">
        <f t="shared" si="8"/>
        <v>0.10000000000000009</v>
      </c>
      <c r="J32" s="39"/>
      <c r="K32" s="39">
        <f t="shared" si="15"/>
        <v>0</v>
      </c>
      <c r="L32" s="39">
        <f t="shared" si="9"/>
        <v>1</v>
      </c>
      <c r="M32" s="39">
        <f t="shared" si="9"/>
        <v>1</v>
      </c>
      <c r="N32" s="39">
        <f t="shared" si="9"/>
        <v>0</v>
      </c>
      <c r="O32" s="39"/>
      <c r="P32" s="39">
        <f t="shared" si="16"/>
        <v>0</v>
      </c>
      <c r="Q32" s="39">
        <f t="shared" si="10"/>
        <v>0</v>
      </c>
      <c r="R32" s="39">
        <f t="shared" si="10"/>
        <v>0</v>
      </c>
      <c r="S32" s="39">
        <f t="shared" si="10"/>
        <v>0.22222222222222213</v>
      </c>
      <c r="T32" s="39"/>
      <c r="U32" s="39">
        <f t="shared" si="17"/>
        <v>0</v>
      </c>
      <c r="V32" s="39">
        <f t="shared" si="11"/>
        <v>1</v>
      </c>
      <c r="W32" s="39">
        <f t="shared" si="11"/>
        <v>1</v>
      </c>
      <c r="X32" s="39">
        <f t="shared" si="11"/>
        <v>0.22222222222222213</v>
      </c>
      <c r="Y32" s="39"/>
      <c r="Z32" s="39">
        <f t="shared" si="18"/>
        <v>6.6666666666666638E-2</v>
      </c>
      <c r="AA32" s="39">
        <f t="shared" si="19"/>
        <v>0</v>
      </c>
      <c r="AB32" s="39">
        <f t="shared" si="20"/>
        <v>0</v>
      </c>
      <c r="AC32" s="39">
        <f t="shared" si="21"/>
        <v>0</v>
      </c>
      <c r="AD32" s="39"/>
      <c r="AE32" s="39">
        <f>SUMIF(Z32:AC32,{"&gt;0"})</f>
        <v>6.6666666666666638E-2</v>
      </c>
      <c r="AF32" s="39"/>
      <c r="AG32" s="39">
        <f t="shared" si="22"/>
        <v>0.5</v>
      </c>
      <c r="AH32" s="39">
        <f t="shared" si="12"/>
        <v>0</v>
      </c>
      <c r="AI32" s="39">
        <f t="shared" si="12"/>
        <v>0</v>
      </c>
      <c r="AJ32" s="39">
        <f t="shared" si="12"/>
        <v>4.9999999999999989E-2</v>
      </c>
      <c r="AK32" s="39"/>
      <c r="AL32" s="39">
        <f t="shared" si="23"/>
        <v>0.5</v>
      </c>
      <c r="AM32" s="39">
        <f t="shared" si="13"/>
        <v>0</v>
      </c>
      <c r="AN32" s="39">
        <f t="shared" si="13"/>
        <v>0</v>
      </c>
      <c r="AO32" s="39">
        <f t="shared" si="13"/>
        <v>4.9999999999999989E-2</v>
      </c>
      <c r="AP32" s="39"/>
      <c r="AQ32" s="39">
        <f t="shared" si="24"/>
        <v>0.5</v>
      </c>
      <c r="AR32" s="39">
        <f t="shared" si="25"/>
        <v>0.5</v>
      </c>
      <c r="AS32" s="39"/>
    </row>
    <row r="33" spans="1:45" x14ac:dyDescent="0.25">
      <c r="A33" s="4"/>
      <c r="B33" s="4">
        <v>1</v>
      </c>
      <c r="C33" s="4">
        <v>1</v>
      </c>
      <c r="D33" s="4"/>
      <c r="E33" s="39"/>
      <c r="F33" s="39">
        <f t="shared" si="14"/>
        <v>0</v>
      </c>
      <c r="G33" s="39">
        <f t="shared" si="8"/>
        <v>0.3</v>
      </c>
      <c r="H33" s="39">
        <f t="shared" si="8"/>
        <v>0.3</v>
      </c>
      <c r="I33" s="39">
        <f t="shared" si="8"/>
        <v>0</v>
      </c>
      <c r="J33" s="39"/>
      <c r="K33" s="39">
        <f t="shared" si="15"/>
        <v>1</v>
      </c>
      <c r="L33" s="39">
        <f t="shared" si="9"/>
        <v>0</v>
      </c>
      <c r="M33" s="39">
        <f t="shared" si="9"/>
        <v>0</v>
      </c>
      <c r="N33" s="39">
        <f t="shared" si="9"/>
        <v>0.7777777777777779</v>
      </c>
      <c r="O33" s="39"/>
      <c r="P33" s="39">
        <f t="shared" si="16"/>
        <v>0</v>
      </c>
      <c r="Q33" s="39">
        <f t="shared" si="10"/>
        <v>0</v>
      </c>
      <c r="R33" s="39">
        <f t="shared" si="10"/>
        <v>0</v>
      </c>
      <c r="S33" s="39">
        <f t="shared" si="10"/>
        <v>0</v>
      </c>
      <c r="T33" s="39"/>
      <c r="U33" s="39">
        <f t="shared" si="17"/>
        <v>1</v>
      </c>
      <c r="V33" s="39">
        <f t="shared" si="11"/>
        <v>0</v>
      </c>
      <c r="W33" s="39">
        <f t="shared" si="11"/>
        <v>0</v>
      </c>
      <c r="X33" s="39">
        <f t="shared" si="11"/>
        <v>0.7777777777777779</v>
      </c>
      <c r="Y33" s="39"/>
      <c r="Z33" s="39">
        <f t="shared" si="18"/>
        <v>0</v>
      </c>
      <c r="AA33" s="39">
        <f t="shared" si="19"/>
        <v>0</v>
      </c>
      <c r="AB33" s="39">
        <f t="shared" si="20"/>
        <v>0</v>
      </c>
      <c r="AC33" s="39">
        <f t="shared" si="21"/>
        <v>0</v>
      </c>
      <c r="AD33" s="39"/>
      <c r="AE33" s="39">
        <f>SUMIF(Z33:AC33,{"&gt;0"})</f>
        <v>0</v>
      </c>
      <c r="AF33" s="39"/>
      <c r="AG33" s="39">
        <f t="shared" si="22"/>
        <v>0</v>
      </c>
      <c r="AH33" s="39">
        <f t="shared" si="12"/>
        <v>0.10000000000000003</v>
      </c>
      <c r="AI33" s="39">
        <f t="shared" si="12"/>
        <v>0.10000000000000003</v>
      </c>
      <c r="AJ33" s="39">
        <f t="shared" si="12"/>
        <v>0</v>
      </c>
      <c r="AK33" s="39"/>
      <c r="AL33" s="39">
        <f t="shared" si="23"/>
        <v>0</v>
      </c>
      <c r="AM33" s="39">
        <f t="shared" si="13"/>
        <v>0.10000000000000003</v>
      </c>
      <c r="AN33" s="39">
        <f t="shared" si="13"/>
        <v>0.10000000000000003</v>
      </c>
      <c r="AO33" s="39">
        <f t="shared" si="13"/>
        <v>0</v>
      </c>
      <c r="AP33" s="39"/>
      <c r="AQ33" s="39">
        <f t="shared" si="24"/>
        <v>0.10000000000000003</v>
      </c>
      <c r="AR33" s="39">
        <f t="shared" si="25"/>
        <v>0.10000000000000003</v>
      </c>
      <c r="AS33" s="39"/>
    </row>
    <row r="34" spans="1:45" x14ac:dyDescent="0.25">
      <c r="A34" s="4"/>
      <c r="B34" s="4">
        <v>1</v>
      </c>
      <c r="C34" s="4"/>
      <c r="D34" s="4">
        <v>1</v>
      </c>
      <c r="E34" s="39"/>
      <c r="F34" s="39">
        <f t="shared" si="14"/>
        <v>0</v>
      </c>
      <c r="G34" s="39">
        <f t="shared" si="8"/>
        <v>0.3</v>
      </c>
      <c r="H34" s="39">
        <f t="shared" si="8"/>
        <v>0</v>
      </c>
      <c r="I34" s="39">
        <f t="shared" si="8"/>
        <v>0.10000000000000009</v>
      </c>
      <c r="J34" s="39"/>
      <c r="K34" s="39">
        <f t="shared" si="15"/>
        <v>1</v>
      </c>
      <c r="L34" s="39">
        <f t="shared" si="9"/>
        <v>0</v>
      </c>
      <c r="M34" s="39">
        <f t="shared" si="9"/>
        <v>1</v>
      </c>
      <c r="N34" s="39">
        <f t="shared" si="9"/>
        <v>0</v>
      </c>
      <c r="O34" s="39"/>
      <c r="P34" s="39">
        <f t="shared" si="16"/>
        <v>0</v>
      </c>
      <c r="Q34" s="39">
        <f t="shared" si="10"/>
        <v>0</v>
      </c>
      <c r="R34" s="39">
        <f t="shared" si="10"/>
        <v>0</v>
      </c>
      <c r="S34" s="39">
        <f t="shared" si="10"/>
        <v>0.22222222222222213</v>
      </c>
      <c r="T34" s="39"/>
      <c r="U34" s="39">
        <f t="shared" si="17"/>
        <v>1</v>
      </c>
      <c r="V34" s="39">
        <f t="shared" si="11"/>
        <v>0</v>
      </c>
      <c r="W34" s="39">
        <f t="shared" si="11"/>
        <v>1</v>
      </c>
      <c r="X34" s="39">
        <f t="shared" si="11"/>
        <v>0.22222222222222213</v>
      </c>
      <c r="Y34" s="39"/>
      <c r="Z34" s="39">
        <f t="shared" si="18"/>
        <v>0</v>
      </c>
      <c r="AA34" s="39">
        <f t="shared" si="19"/>
        <v>6.6666666666666638E-2</v>
      </c>
      <c r="AB34" s="39">
        <f t="shared" si="20"/>
        <v>0</v>
      </c>
      <c r="AC34" s="39">
        <f t="shared" si="21"/>
        <v>0</v>
      </c>
      <c r="AD34" s="39"/>
      <c r="AE34" s="39">
        <f>SUMIF(Z34:AC34,{"&gt;0"})</f>
        <v>6.6666666666666638E-2</v>
      </c>
      <c r="AF34" s="39"/>
      <c r="AG34" s="39">
        <f t="shared" si="22"/>
        <v>0</v>
      </c>
      <c r="AH34" s="39">
        <f t="shared" si="12"/>
        <v>0.10000000000000003</v>
      </c>
      <c r="AI34" s="39">
        <f t="shared" si="12"/>
        <v>0</v>
      </c>
      <c r="AJ34" s="39">
        <f t="shared" si="12"/>
        <v>4.9999999999999989E-2</v>
      </c>
      <c r="AK34" s="39"/>
      <c r="AL34" s="39">
        <f t="shared" si="23"/>
        <v>0</v>
      </c>
      <c r="AM34" s="39">
        <f t="shared" si="13"/>
        <v>0.10000000000000003</v>
      </c>
      <c r="AN34" s="39">
        <f t="shared" si="13"/>
        <v>0</v>
      </c>
      <c r="AO34" s="39">
        <f t="shared" si="13"/>
        <v>4.9999999999999989E-2</v>
      </c>
      <c r="AP34" s="39"/>
      <c r="AQ34" s="39">
        <f t="shared" si="24"/>
        <v>0.10000000000000003</v>
      </c>
      <c r="AR34" s="39">
        <f t="shared" si="25"/>
        <v>0.10000000000000003</v>
      </c>
      <c r="AS34" s="39"/>
    </row>
    <row r="35" spans="1:45" x14ac:dyDescent="0.25">
      <c r="A35" s="4"/>
      <c r="B35" s="4"/>
      <c r="C35" s="4">
        <v>1</v>
      </c>
      <c r="D35" s="4">
        <v>1</v>
      </c>
      <c r="E35" s="39"/>
      <c r="F35" s="39">
        <f t="shared" si="14"/>
        <v>0</v>
      </c>
      <c r="G35" s="39">
        <f t="shared" si="8"/>
        <v>0</v>
      </c>
      <c r="H35" s="39">
        <f t="shared" si="8"/>
        <v>0.3</v>
      </c>
      <c r="I35" s="39">
        <f t="shared" si="8"/>
        <v>0.10000000000000009</v>
      </c>
      <c r="J35" s="39"/>
      <c r="K35" s="39">
        <f t="shared" si="15"/>
        <v>1</v>
      </c>
      <c r="L35" s="39">
        <f t="shared" si="9"/>
        <v>1</v>
      </c>
      <c r="M35" s="39">
        <f t="shared" si="9"/>
        <v>0</v>
      </c>
      <c r="N35" s="39">
        <f t="shared" si="9"/>
        <v>0</v>
      </c>
      <c r="O35" s="39"/>
      <c r="P35" s="39">
        <f t="shared" si="16"/>
        <v>0</v>
      </c>
      <c r="Q35" s="39">
        <f t="shared" si="10"/>
        <v>0</v>
      </c>
      <c r="R35" s="39">
        <f t="shared" si="10"/>
        <v>0</v>
      </c>
      <c r="S35" s="39">
        <f t="shared" si="10"/>
        <v>0.22222222222222213</v>
      </c>
      <c r="T35" s="39"/>
      <c r="U35" s="39">
        <f t="shared" si="17"/>
        <v>1</v>
      </c>
      <c r="V35" s="39">
        <f t="shared" si="11"/>
        <v>1</v>
      </c>
      <c r="W35" s="39">
        <f t="shared" si="11"/>
        <v>0</v>
      </c>
      <c r="X35" s="39">
        <f t="shared" si="11"/>
        <v>0.22222222222222213</v>
      </c>
      <c r="Y35" s="39"/>
      <c r="Z35" s="39">
        <f t="shared" si="18"/>
        <v>0</v>
      </c>
      <c r="AA35" s="39">
        <f t="shared" si="19"/>
        <v>0</v>
      </c>
      <c r="AB35" s="39">
        <f t="shared" si="20"/>
        <v>6.6666666666666638E-2</v>
      </c>
      <c r="AC35" s="39">
        <f t="shared" si="21"/>
        <v>0</v>
      </c>
      <c r="AD35" s="39"/>
      <c r="AE35" s="39">
        <f>SUMIF(Z35:AC35,{"&gt;0"})</f>
        <v>6.6666666666666638E-2</v>
      </c>
      <c r="AF35" s="39"/>
      <c r="AG35" s="39">
        <f t="shared" si="22"/>
        <v>0</v>
      </c>
      <c r="AH35" s="39">
        <f t="shared" si="12"/>
        <v>0</v>
      </c>
      <c r="AI35" s="39">
        <f t="shared" si="12"/>
        <v>0.10000000000000003</v>
      </c>
      <c r="AJ35" s="39">
        <f t="shared" si="12"/>
        <v>4.9999999999999989E-2</v>
      </c>
      <c r="AK35" s="39"/>
      <c r="AL35" s="39">
        <f t="shared" si="23"/>
        <v>0</v>
      </c>
      <c r="AM35" s="39">
        <f t="shared" si="13"/>
        <v>0</v>
      </c>
      <c r="AN35" s="39">
        <f t="shared" si="13"/>
        <v>0.10000000000000003</v>
      </c>
      <c r="AO35" s="39">
        <f t="shared" si="13"/>
        <v>4.9999999999999989E-2</v>
      </c>
      <c r="AP35" s="39"/>
      <c r="AQ35" s="39">
        <f t="shared" si="24"/>
        <v>0.10000000000000003</v>
      </c>
      <c r="AR35" s="39">
        <f t="shared" si="25"/>
        <v>0.10000000000000003</v>
      </c>
      <c r="AS35" s="39"/>
    </row>
    <row r="36" spans="1:45" x14ac:dyDescent="0.25">
      <c r="A36" s="4">
        <v>1</v>
      </c>
      <c r="B36" s="4">
        <v>1</v>
      </c>
      <c r="C36" s="4">
        <v>1</v>
      </c>
      <c r="D36" s="4"/>
      <c r="E36" s="39"/>
      <c r="F36" s="39">
        <f t="shared" si="14"/>
        <v>0.3</v>
      </c>
      <c r="G36" s="39">
        <f t="shared" si="8"/>
        <v>0.3</v>
      </c>
      <c r="H36" s="39">
        <f t="shared" si="8"/>
        <v>0.3</v>
      </c>
      <c r="I36" s="39">
        <f t="shared" si="8"/>
        <v>0</v>
      </c>
      <c r="J36" s="39"/>
      <c r="K36" s="39">
        <f t="shared" si="15"/>
        <v>0</v>
      </c>
      <c r="L36" s="39">
        <f t="shared" si="9"/>
        <v>0</v>
      </c>
      <c r="M36" s="39">
        <f t="shared" si="9"/>
        <v>0</v>
      </c>
      <c r="N36" s="39">
        <f t="shared" si="9"/>
        <v>0.7777777777777779</v>
      </c>
      <c r="O36" s="39"/>
      <c r="P36" s="39">
        <f t="shared" si="16"/>
        <v>0</v>
      </c>
      <c r="Q36" s="39">
        <f t="shared" si="10"/>
        <v>0</v>
      </c>
      <c r="R36" s="39">
        <f t="shared" si="10"/>
        <v>0</v>
      </c>
      <c r="S36" s="39">
        <f t="shared" si="10"/>
        <v>0</v>
      </c>
      <c r="T36" s="39"/>
      <c r="U36" s="39">
        <f t="shared" si="17"/>
        <v>0</v>
      </c>
      <c r="V36" s="39">
        <f t="shared" si="11"/>
        <v>0</v>
      </c>
      <c r="W36" s="39">
        <f t="shared" si="11"/>
        <v>0</v>
      </c>
      <c r="X36" s="39">
        <f t="shared" si="11"/>
        <v>0.7777777777777779</v>
      </c>
      <c r="Y36" s="39"/>
      <c r="Z36" s="39">
        <f t="shared" si="18"/>
        <v>0</v>
      </c>
      <c r="AA36" s="39">
        <f t="shared" si="19"/>
        <v>0</v>
      </c>
      <c r="AB36" s="39">
        <f t="shared" si="20"/>
        <v>0</v>
      </c>
      <c r="AC36" s="39">
        <f t="shared" si="21"/>
        <v>0</v>
      </c>
      <c r="AD36" s="39"/>
      <c r="AE36" s="39">
        <f>SUMIF(Z36:AC36,{"&gt;0"})</f>
        <v>0</v>
      </c>
      <c r="AF36" s="39"/>
      <c r="AG36" s="39">
        <f t="shared" si="22"/>
        <v>0.5</v>
      </c>
      <c r="AH36" s="39">
        <f t="shared" si="12"/>
        <v>0.10000000000000003</v>
      </c>
      <c r="AI36" s="39">
        <f t="shared" si="12"/>
        <v>0.10000000000000003</v>
      </c>
      <c r="AJ36" s="39">
        <f t="shared" si="12"/>
        <v>0</v>
      </c>
      <c r="AK36" s="39"/>
      <c r="AL36" s="39">
        <f t="shared" si="23"/>
        <v>0.5</v>
      </c>
      <c r="AM36" s="39">
        <f t="shared" si="13"/>
        <v>0.10000000000000003</v>
      </c>
      <c r="AN36" s="39">
        <f t="shared" si="13"/>
        <v>0.10000000000000003</v>
      </c>
      <c r="AO36" s="39">
        <f t="shared" si="13"/>
        <v>0</v>
      </c>
      <c r="AP36" s="39"/>
      <c r="AQ36" s="39">
        <f t="shared" si="24"/>
        <v>0.5</v>
      </c>
      <c r="AR36" s="39">
        <f t="shared" si="25"/>
        <v>0.5</v>
      </c>
      <c r="AS36" s="39"/>
    </row>
    <row r="37" spans="1:45" x14ac:dyDescent="0.25">
      <c r="A37" s="4">
        <v>1</v>
      </c>
      <c r="B37" s="4">
        <v>1</v>
      </c>
      <c r="C37" s="4"/>
      <c r="D37" s="4">
        <v>1</v>
      </c>
      <c r="E37" s="39"/>
      <c r="F37" s="39">
        <f t="shared" si="14"/>
        <v>0.3</v>
      </c>
      <c r="G37" s="39">
        <f t="shared" si="8"/>
        <v>0.3</v>
      </c>
      <c r="H37" s="39">
        <f t="shared" si="8"/>
        <v>0</v>
      </c>
      <c r="I37" s="39">
        <f t="shared" si="8"/>
        <v>0.10000000000000009</v>
      </c>
      <c r="J37" s="39"/>
      <c r="K37" s="39">
        <f t="shared" si="15"/>
        <v>0</v>
      </c>
      <c r="L37" s="39">
        <f t="shared" si="9"/>
        <v>0</v>
      </c>
      <c r="M37" s="39">
        <f t="shared" si="9"/>
        <v>1</v>
      </c>
      <c r="N37" s="39">
        <f t="shared" si="9"/>
        <v>0</v>
      </c>
      <c r="O37" s="39"/>
      <c r="P37" s="39">
        <f t="shared" si="16"/>
        <v>0</v>
      </c>
      <c r="Q37" s="39">
        <f t="shared" si="10"/>
        <v>0</v>
      </c>
      <c r="R37" s="39">
        <f t="shared" si="10"/>
        <v>0</v>
      </c>
      <c r="S37" s="39">
        <f t="shared" si="10"/>
        <v>0.22222222222222213</v>
      </c>
      <c r="T37" s="39"/>
      <c r="U37" s="39">
        <f t="shared" si="17"/>
        <v>0</v>
      </c>
      <c r="V37" s="39">
        <f t="shared" si="11"/>
        <v>0</v>
      </c>
      <c r="W37" s="39">
        <f t="shared" si="11"/>
        <v>1</v>
      </c>
      <c r="X37" s="39">
        <f t="shared" si="11"/>
        <v>0.22222222222222213</v>
      </c>
      <c r="Y37" s="39"/>
      <c r="Z37" s="39">
        <f t="shared" si="18"/>
        <v>0</v>
      </c>
      <c r="AA37" s="39">
        <f t="shared" si="19"/>
        <v>0</v>
      </c>
      <c r="AB37" s="39">
        <f t="shared" si="20"/>
        <v>0</v>
      </c>
      <c r="AC37" s="39">
        <f t="shared" si="21"/>
        <v>0</v>
      </c>
      <c r="AD37" s="39"/>
      <c r="AE37" s="39">
        <f>SUMIF(Z37:AC37,{"&gt;0"})</f>
        <v>0</v>
      </c>
      <c r="AF37" s="39"/>
      <c r="AG37" s="39">
        <f t="shared" si="22"/>
        <v>0.5</v>
      </c>
      <c r="AH37" s="39">
        <f t="shared" si="12"/>
        <v>0.10000000000000003</v>
      </c>
      <c r="AI37" s="39">
        <f t="shared" si="12"/>
        <v>0</v>
      </c>
      <c r="AJ37" s="39">
        <f t="shared" si="12"/>
        <v>4.9999999999999989E-2</v>
      </c>
      <c r="AK37" s="39"/>
      <c r="AL37" s="39">
        <f t="shared" si="23"/>
        <v>0.5</v>
      </c>
      <c r="AM37" s="39">
        <f t="shared" si="13"/>
        <v>0.10000000000000003</v>
      </c>
      <c r="AN37" s="39">
        <f t="shared" si="13"/>
        <v>0</v>
      </c>
      <c r="AO37" s="39">
        <f t="shared" si="13"/>
        <v>4.9999999999999989E-2</v>
      </c>
      <c r="AP37" s="39"/>
      <c r="AQ37" s="39">
        <f t="shared" si="24"/>
        <v>0.5</v>
      </c>
      <c r="AR37" s="39">
        <f t="shared" si="25"/>
        <v>0.5</v>
      </c>
      <c r="AS37" s="39"/>
    </row>
    <row r="38" spans="1:45" x14ac:dyDescent="0.25">
      <c r="A38" s="4">
        <v>1</v>
      </c>
      <c r="B38" s="4"/>
      <c r="C38" s="4">
        <v>1</v>
      </c>
      <c r="D38" s="4">
        <v>1</v>
      </c>
      <c r="E38" s="39"/>
      <c r="F38" s="39">
        <f t="shared" si="14"/>
        <v>0.3</v>
      </c>
      <c r="G38" s="39">
        <f t="shared" si="8"/>
        <v>0</v>
      </c>
      <c r="H38" s="39">
        <f t="shared" si="8"/>
        <v>0.3</v>
      </c>
      <c r="I38" s="39">
        <f t="shared" si="8"/>
        <v>0.10000000000000009</v>
      </c>
      <c r="J38" s="39"/>
      <c r="K38" s="39">
        <f t="shared" si="15"/>
        <v>0</v>
      </c>
      <c r="L38" s="39">
        <f t="shared" si="9"/>
        <v>1</v>
      </c>
      <c r="M38" s="39">
        <f t="shared" si="9"/>
        <v>0</v>
      </c>
      <c r="N38" s="39">
        <f t="shared" si="9"/>
        <v>0</v>
      </c>
      <c r="O38" s="39"/>
      <c r="P38" s="39">
        <f t="shared" si="16"/>
        <v>0</v>
      </c>
      <c r="Q38" s="39">
        <f t="shared" si="10"/>
        <v>0</v>
      </c>
      <c r="R38" s="39">
        <f t="shared" si="10"/>
        <v>0</v>
      </c>
      <c r="S38" s="39">
        <f t="shared" si="10"/>
        <v>0.22222222222222213</v>
      </c>
      <c r="T38" s="39"/>
      <c r="U38" s="39">
        <f t="shared" si="17"/>
        <v>0</v>
      </c>
      <c r="V38" s="39">
        <f t="shared" si="11"/>
        <v>1</v>
      </c>
      <c r="W38" s="39">
        <f t="shared" si="11"/>
        <v>0</v>
      </c>
      <c r="X38" s="39">
        <f t="shared" si="11"/>
        <v>0.22222222222222213</v>
      </c>
      <c r="Y38" s="39"/>
      <c r="Z38" s="39">
        <f t="shared" si="18"/>
        <v>0</v>
      </c>
      <c r="AA38" s="39">
        <f t="shared" si="19"/>
        <v>0</v>
      </c>
      <c r="AB38" s="39">
        <f t="shared" si="20"/>
        <v>0</v>
      </c>
      <c r="AC38" s="39">
        <f t="shared" si="21"/>
        <v>0</v>
      </c>
      <c r="AD38" s="39"/>
      <c r="AE38" s="39">
        <f>SUMIF(Z38:AC38,{"&gt;0"})</f>
        <v>0</v>
      </c>
      <c r="AF38" s="39"/>
      <c r="AG38" s="39">
        <f t="shared" si="22"/>
        <v>0.5</v>
      </c>
      <c r="AH38" s="39">
        <f t="shared" si="12"/>
        <v>0</v>
      </c>
      <c r="AI38" s="39">
        <f t="shared" si="12"/>
        <v>0.10000000000000003</v>
      </c>
      <c r="AJ38" s="39">
        <f t="shared" si="12"/>
        <v>4.9999999999999989E-2</v>
      </c>
      <c r="AK38" s="39"/>
      <c r="AL38" s="39">
        <f t="shared" si="23"/>
        <v>0.5</v>
      </c>
      <c r="AM38" s="39">
        <f t="shared" si="13"/>
        <v>0</v>
      </c>
      <c r="AN38" s="39">
        <f t="shared" si="13"/>
        <v>0.10000000000000003</v>
      </c>
      <c r="AO38" s="39">
        <f t="shared" si="13"/>
        <v>4.9999999999999989E-2</v>
      </c>
      <c r="AP38" s="39"/>
      <c r="AQ38" s="39">
        <f t="shared" si="24"/>
        <v>0.5</v>
      </c>
      <c r="AR38" s="39">
        <f t="shared" si="25"/>
        <v>0.5</v>
      </c>
      <c r="AS38" s="39"/>
    </row>
    <row r="39" spans="1:45" x14ac:dyDescent="0.25">
      <c r="A39" s="4"/>
      <c r="B39" s="4">
        <v>1</v>
      </c>
      <c r="C39" s="4">
        <v>1</v>
      </c>
      <c r="D39" s="4">
        <v>1</v>
      </c>
      <c r="E39" s="39"/>
      <c r="F39" s="39">
        <f t="shared" si="14"/>
        <v>0</v>
      </c>
      <c r="G39" s="39">
        <f t="shared" si="8"/>
        <v>0.3</v>
      </c>
      <c r="H39" s="39">
        <f t="shared" si="8"/>
        <v>0.3</v>
      </c>
      <c r="I39" s="39">
        <f t="shared" si="8"/>
        <v>0.10000000000000009</v>
      </c>
      <c r="J39" s="39"/>
      <c r="K39" s="39">
        <f t="shared" si="15"/>
        <v>1</v>
      </c>
      <c r="L39" s="39">
        <f t="shared" si="9"/>
        <v>0</v>
      </c>
      <c r="M39" s="39">
        <f t="shared" si="9"/>
        <v>0</v>
      </c>
      <c r="N39" s="39">
        <f t="shared" si="9"/>
        <v>0</v>
      </c>
      <c r="O39" s="39"/>
      <c r="P39" s="39">
        <f t="shared" si="16"/>
        <v>0</v>
      </c>
      <c r="Q39" s="39">
        <f t="shared" si="10"/>
        <v>0</v>
      </c>
      <c r="R39" s="39">
        <f t="shared" si="10"/>
        <v>0</v>
      </c>
      <c r="S39" s="39">
        <f t="shared" si="10"/>
        <v>0.22222222222222213</v>
      </c>
      <c r="T39" s="39"/>
      <c r="U39" s="39">
        <f t="shared" si="17"/>
        <v>1</v>
      </c>
      <c r="V39" s="39">
        <f t="shared" si="11"/>
        <v>0</v>
      </c>
      <c r="W39" s="39">
        <f t="shared" si="11"/>
        <v>0</v>
      </c>
      <c r="X39" s="39">
        <f t="shared" si="11"/>
        <v>0.22222222222222213</v>
      </c>
      <c r="Y39" s="39"/>
      <c r="Z39" s="39">
        <f t="shared" si="18"/>
        <v>0</v>
      </c>
      <c r="AA39" s="39">
        <f t="shared" si="19"/>
        <v>0</v>
      </c>
      <c r="AB39" s="39">
        <f t="shared" si="20"/>
        <v>0</v>
      </c>
      <c r="AC39" s="39">
        <f t="shared" si="21"/>
        <v>0</v>
      </c>
      <c r="AD39" s="39"/>
      <c r="AE39" s="39">
        <f>SUMIF(Z39:AC39,{"&gt;0"})</f>
        <v>0</v>
      </c>
      <c r="AF39" s="39"/>
      <c r="AG39" s="39">
        <f t="shared" si="22"/>
        <v>0</v>
      </c>
      <c r="AH39" s="39">
        <f t="shared" si="12"/>
        <v>0.10000000000000003</v>
      </c>
      <c r="AI39" s="39">
        <f t="shared" si="12"/>
        <v>0.10000000000000003</v>
      </c>
      <c r="AJ39" s="39">
        <f t="shared" si="12"/>
        <v>4.9999999999999989E-2</v>
      </c>
      <c r="AK39" s="39"/>
      <c r="AL39" s="39">
        <f t="shared" si="23"/>
        <v>0</v>
      </c>
      <c r="AM39" s="39">
        <f t="shared" si="13"/>
        <v>0.10000000000000003</v>
      </c>
      <c r="AN39" s="39">
        <f t="shared" si="13"/>
        <v>0.10000000000000003</v>
      </c>
      <c r="AO39" s="39">
        <f t="shared" si="13"/>
        <v>4.9999999999999989E-2</v>
      </c>
      <c r="AP39" s="39"/>
      <c r="AQ39" s="39">
        <f t="shared" si="24"/>
        <v>0.10000000000000003</v>
      </c>
      <c r="AR39" s="39">
        <f t="shared" si="25"/>
        <v>0.10000000000000003</v>
      </c>
      <c r="AS39" s="39"/>
    </row>
    <row r="40" spans="1:45" x14ac:dyDescent="0.25">
      <c r="A40" s="4">
        <v>1</v>
      </c>
      <c r="B40" s="4">
        <v>1</v>
      </c>
      <c r="C40" s="4">
        <v>1</v>
      </c>
      <c r="D40" s="4">
        <v>1</v>
      </c>
      <c r="E40" s="39"/>
      <c r="F40" s="39">
        <f t="shared" si="14"/>
        <v>0.3</v>
      </c>
      <c r="G40" s="39">
        <f t="shared" si="8"/>
        <v>0.3</v>
      </c>
      <c r="H40" s="39">
        <f t="shared" si="8"/>
        <v>0.3</v>
      </c>
      <c r="I40" s="39">
        <f t="shared" si="8"/>
        <v>0.10000000000000009</v>
      </c>
      <c r="J40" s="39"/>
      <c r="K40" s="39">
        <f t="shared" si="15"/>
        <v>0</v>
      </c>
      <c r="L40" s="39">
        <f t="shared" si="9"/>
        <v>0</v>
      </c>
      <c r="M40" s="39">
        <f t="shared" si="9"/>
        <v>0</v>
      </c>
      <c r="N40" s="39">
        <f t="shared" si="9"/>
        <v>0</v>
      </c>
      <c r="O40" s="39"/>
      <c r="P40" s="39">
        <f t="shared" si="16"/>
        <v>0</v>
      </c>
      <c r="Q40" s="39">
        <f t="shared" si="10"/>
        <v>0</v>
      </c>
      <c r="R40" s="39">
        <f t="shared" si="10"/>
        <v>0</v>
      </c>
      <c r="S40" s="39">
        <f t="shared" si="10"/>
        <v>0.22222222222222213</v>
      </c>
      <c r="T40" s="39"/>
      <c r="U40" s="39">
        <f t="shared" si="17"/>
        <v>0</v>
      </c>
      <c r="V40" s="39">
        <f t="shared" si="11"/>
        <v>0</v>
      </c>
      <c r="W40" s="39">
        <f t="shared" si="11"/>
        <v>0</v>
      </c>
      <c r="X40" s="39">
        <f t="shared" si="11"/>
        <v>0.22222222222222213</v>
      </c>
      <c r="Y40" s="39"/>
      <c r="Z40" s="39">
        <f t="shared" si="18"/>
        <v>0</v>
      </c>
      <c r="AA40" s="39">
        <f t="shared" si="19"/>
        <v>0</v>
      </c>
      <c r="AB40" s="39">
        <f t="shared" si="20"/>
        <v>0</v>
      </c>
      <c r="AC40" s="39">
        <f t="shared" si="21"/>
        <v>0</v>
      </c>
      <c r="AD40" s="39"/>
      <c r="AE40" s="39">
        <f>SUMIF(Z40:AC40,{"&gt;0"})</f>
        <v>0</v>
      </c>
      <c r="AF40" s="39"/>
      <c r="AG40" s="39">
        <f t="shared" si="22"/>
        <v>0.5</v>
      </c>
      <c r="AH40" s="39">
        <f t="shared" si="12"/>
        <v>0.10000000000000003</v>
      </c>
      <c r="AI40" s="39">
        <f t="shared" si="12"/>
        <v>0.10000000000000003</v>
      </c>
      <c r="AJ40" s="39">
        <f t="shared" si="12"/>
        <v>4.9999999999999989E-2</v>
      </c>
      <c r="AK40" s="39"/>
      <c r="AL40" s="39">
        <f t="shared" si="23"/>
        <v>0.5</v>
      </c>
      <c r="AM40" s="39">
        <f t="shared" si="13"/>
        <v>0.10000000000000003</v>
      </c>
      <c r="AN40" s="39">
        <f t="shared" si="13"/>
        <v>0.10000000000000003</v>
      </c>
      <c r="AO40" s="39">
        <f t="shared" si="13"/>
        <v>4.9999999999999989E-2</v>
      </c>
      <c r="AP40" s="39"/>
      <c r="AQ40" s="39">
        <f t="shared" si="24"/>
        <v>0.5</v>
      </c>
      <c r="AR40" s="39">
        <f t="shared" si="25"/>
        <v>0.5</v>
      </c>
      <c r="AS40" s="39"/>
    </row>
    <row r="41" spans="1:45"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41"/>
      <c r="Y41" s="39"/>
      <c r="Z41" s="39"/>
      <c r="AA41" s="39"/>
      <c r="AB41" s="39"/>
      <c r="AC41" s="39"/>
      <c r="AD41" s="39"/>
      <c r="AE41" s="39"/>
      <c r="AF41" s="39"/>
      <c r="AG41" s="39"/>
      <c r="AH41" s="39"/>
      <c r="AI41" s="39"/>
      <c r="AJ41" s="39"/>
      <c r="AK41" s="39"/>
      <c r="AL41" s="39"/>
      <c r="AM41" s="39"/>
      <c r="AN41" s="39"/>
      <c r="AO41" s="39"/>
      <c r="AP41" s="39"/>
      <c r="AQ41" s="39"/>
      <c r="AR41" s="39"/>
      <c r="AS41" s="39"/>
    </row>
    <row r="42" spans="1:45" ht="26.25" x14ac:dyDescent="0.4">
      <c r="A42" s="42" t="s">
        <v>27</v>
      </c>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c r="AB42" s="39"/>
      <c r="AC42" s="39"/>
      <c r="AD42" s="39"/>
      <c r="AE42" s="39"/>
      <c r="AF42" s="39"/>
      <c r="AG42" s="39"/>
      <c r="AH42" s="39"/>
      <c r="AI42" s="39"/>
      <c r="AJ42" s="39"/>
      <c r="AK42" s="39"/>
      <c r="AL42" s="39"/>
      <c r="AM42" s="39"/>
      <c r="AN42" s="39"/>
      <c r="AO42" s="39"/>
      <c r="AP42" s="39"/>
      <c r="AQ42" s="39"/>
      <c r="AR42" s="39"/>
      <c r="AS42" s="39"/>
    </row>
    <row r="43" spans="1:45" x14ac:dyDescent="0.25">
      <c r="A43" s="40" t="s">
        <v>0</v>
      </c>
      <c r="B43" s="40" t="s">
        <v>1</v>
      </c>
      <c r="C43" s="40" t="s">
        <v>2</v>
      </c>
      <c r="D43" s="40" t="s">
        <v>3</v>
      </c>
      <c r="E43" s="39"/>
      <c r="F43" s="14" t="s">
        <v>28</v>
      </c>
      <c r="G43" s="39"/>
      <c r="H43" s="39"/>
      <c r="I43" s="39"/>
      <c r="J43" s="39"/>
      <c r="K43" s="39" t="s">
        <v>29</v>
      </c>
      <c r="L43" s="39"/>
      <c r="M43" s="39"/>
      <c r="N43" s="39"/>
      <c r="O43" s="39"/>
      <c r="P43" s="39" t="s">
        <v>6</v>
      </c>
      <c r="Q43" s="39"/>
      <c r="R43" s="39"/>
      <c r="S43" s="39"/>
      <c r="T43" s="39"/>
      <c r="U43" s="38" t="s">
        <v>25</v>
      </c>
      <c r="V43" s="39"/>
      <c r="W43" s="39" t="s">
        <v>39</v>
      </c>
      <c r="X43" s="39"/>
      <c r="Y43" s="39"/>
      <c r="Z43" s="39"/>
      <c r="AA43" s="39"/>
      <c r="AB43" s="39" t="s">
        <v>44</v>
      </c>
      <c r="AC43" s="39"/>
      <c r="AD43" s="39"/>
      <c r="AE43" s="39"/>
      <c r="AF43" s="39"/>
      <c r="AG43" s="39" t="s">
        <v>45</v>
      </c>
      <c r="AH43" s="38" t="s">
        <v>24</v>
      </c>
      <c r="AI43" s="39"/>
      <c r="AJ43" s="39"/>
      <c r="AK43" s="39"/>
      <c r="AL43" s="39"/>
      <c r="AM43" s="39"/>
      <c r="AN43" s="39"/>
      <c r="AO43" s="39"/>
      <c r="AP43" s="39"/>
      <c r="AQ43" s="39"/>
      <c r="AR43" s="39"/>
      <c r="AS43" s="39"/>
    </row>
    <row r="44" spans="1:45" x14ac:dyDescent="0.25">
      <c r="A44" s="4"/>
      <c r="B44" s="4"/>
      <c r="C44" s="4"/>
      <c r="D44" s="4"/>
      <c r="E44" s="39"/>
      <c r="F44" s="39">
        <f>(A44=0)*(1-B$4)</f>
        <v>0.7</v>
      </c>
      <c r="G44" s="39">
        <f t="shared" ref="G44:I59" si="26">(B44=0)*(1-C$4)</f>
        <v>0.7</v>
      </c>
      <c r="H44" s="39">
        <f t="shared" si="26"/>
        <v>0.7</v>
      </c>
      <c r="I44" s="39">
        <f t="shared" si="26"/>
        <v>0.7</v>
      </c>
      <c r="J44" s="39"/>
      <c r="K44" s="39">
        <f>(A44=1)*(B$4)</f>
        <v>0</v>
      </c>
      <c r="L44" s="39">
        <f t="shared" ref="L44:N59" si="27">(B44=1)*(C$4)</f>
        <v>0</v>
      </c>
      <c r="M44" s="39">
        <f t="shared" si="27"/>
        <v>0</v>
      </c>
      <c r="N44" s="39">
        <f t="shared" si="27"/>
        <v>0</v>
      </c>
      <c r="O44" s="39"/>
      <c r="P44" s="39">
        <f>F44+K44</f>
        <v>0.7</v>
      </c>
      <c r="Q44" s="39">
        <f>G44+L44</f>
        <v>0.7</v>
      </c>
      <c r="R44" s="39">
        <f>H44+M44</f>
        <v>0.7</v>
      </c>
      <c r="S44" s="39">
        <f>I44+N44</f>
        <v>0.7</v>
      </c>
      <c r="T44" s="39"/>
      <c r="U44" s="39">
        <f>PRODUCT(P44:S44)</f>
        <v>0.24009999999999992</v>
      </c>
      <c r="V44" s="39"/>
      <c r="W44" s="39">
        <f>A44*B$5</f>
        <v>0</v>
      </c>
      <c r="X44" s="39">
        <f t="shared" ref="X44:Z59" si="28">B44*C$5</f>
        <v>0</v>
      </c>
      <c r="Y44" s="39">
        <f t="shared" si="28"/>
        <v>0</v>
      </c>
      <c r="Z44" s="39">
        <f t="shared" si="28"/>
        <v>0</v>
      </c>
      <c r="AA44" s="39"/>
      <c r="AB44" s="39">
        <f>ABS(W44)</f>
        <v>0</v>
      </c>
      <c r="AC44" s="39">
        <f t="shared" ref="AC44:AE59" si="29">ABS(X44)</f>
        <v>0</v>
      </c>
      <c r="AD44" s="39">
        <f t="shared" si="29"/>
        <v>0</v>
      </c>
      <c r="AE44" s="39">
        <f t="shared" si="29"/>
        <v>0</v>
      </c>
      <c r="AF44" s="39"/>
      <c r="AG44" s="39">
        <f>MAX(AB44:AE44)</f>
        <v>0</v>
      </c>
      <c r="AH44" s="39">
        <f>INDEX(W44:Z44,1,MATCH(AG44,AB44:AE44,0))</f>
        <v>0</v>
      </c>
      <c r="AI44" s="39"/>
      <c r="AJ44" s="39"/>
      <c r="AK44" s="39"/>
      <c r="AL44" s="39"/>
      <c r="AM44" s="39"/>
      <c r="AN44" s="39"/>
      <c r="AO44" s="39"/>
      <c r="AP44" s="39"/>
      <c r="AQ44" s="39"/>
      <c r="AR44" s="39"/>
      <c r="AS44" s="39"/>
    </row>
    <row r="45" spans="1:45" x14ac:dyDescent="0.25">
      <c r="A45" s="4">
        <v>1</v>
      </c>
      <c r="B45" s="4"/>
      <c r="C45" s="4"/>
      <c r="D45" s="4"/>
      <c r="E45" s="39"/>
      <c r="F45" s="39">
        <f t="shared" ref="F45:F59" si="30">(A45=0)*(1-B$4)</f>
        <v>0</v>
      </c>
      <c r="G45" s="39">
        <f t="shared" si="26"/>
        <v>0.7</v>
      </c>
      <c r="H45" s="39">
        <f t="shared" si="26"/>
        <v>0.7</v>
      </c>
      <c r="I45" s="39">
        <f t="shared" si="26"/>
        <v>0.7</v>
      </c>
      <c r="J45" s="39"/>
      <c r="K45" s="39">
        <f t="shared" ref="K45:K59" si="31">(A45=1)*(B$4)</f>
        <v>0.3</v>
      </c>
      <c r="L45" s="39">
        <f t="shared" si="27"/>
        <v>0</v>
      </c>
      <c r="M45" s="39">
        <f t="shared" si="27"/>
        <v>0</v>
      </c>
      <c r="N45" s="39">
        <f t="shared" si="27"/>
        <v>0</v>
      </c>
      <c r="O45" s="39"/>
      <c r="P45" s="39">
        <f>F45+K45</f>
        <v>0.3</v>
      </c>
      <c r="Q45" s="39">
        <f>G45+L45</f>
        <v>0.7</v>
      </c>
      <c r="R45" s="39">
        <f>H45+M45</f>
        <v>0.7</v>
      </c>
      <c r="S45" s="39">
        <f>I45+N45</f>
        <v>0.7</v>
      </c>
      <c r="T45" s="39"/>
      <c r="U45" s="39">
        <f t="shared" ref="U45:U59" si="32">PRODUCT(P45:S45)</f>
        <v>0.10289999999999999</v>
      </c>
      <c r="V45" s="39"/>
      <c r="W45" s="39">
        <f t="shared" ref="W45:W59" si="33">A45*B$5</f>
        <v>0.5</v>
      </c>
      <c r="X45" s="39">
        <f t="shared" si="28"/>
        <v>0</v>
      </c>
      <c r="Y45" s="39">
        <f t="shared" si="28"/>
        <v>0</v>
      </c>
      <c r="Z45" s="39">
        <f t="shared" si="28"/>
        <v>0</v>
      </c>
      <c r="AA45" s="39"/>
      <c r="AB45" s="39">
        <f t="shared" ref="AB45:AB59" si="34">ABS(W45)</f>
        <v>0.5</v>
      </c>
      <c r="AC45" s="39">
        <f t="shared" si="29"/>
        <v>0</v>
      </c>
      <c r="AD45" s="39">
        <f t="shared" si="29"/>
        <v>0</v>
      </c>
      <c r="AE45" s="39">
        <f t="shared" si="29"/>
        <v>0</v>
      </c>
      <c r="AF45" s="39"/>
      <c r="AG45" s="39">
        <f t="shared" ref="AG45:AG59" si="35">MAX(AB45:AE45)</f>
        <v>0.5</v>
      </c>
      <c r="AH45" s="39">
        <f>INDEX(W45:Z45,1,MATCH(AG45,AB45:AE45,0))</f>
        <v>0.5</v>
      </c>
      <c r="AI45" s="39"/>
      <c r="AJ45" s="39"/>
      <c r="AK45" s="39"/>
      <c r="AL45" s="39"/>
      <c r="AM45" s="39"/>
      <c r="AN45" s="39"/>
      <c r="AO45" s="39"/>
      <c r="AP45" s="39"/>
      <c r="AQ45" s="39"/>
      <c r="AR45" s="39"/>
      <c r="AS45" s="39"/>
    </row>
    <row r="46" spans="1:45" x14ac:dyDescent="0.25">
      <c r="A46" s="4"/>
      <c r="B46" s="4">
        <v>1</v>
      </c>
      <c r="C46" s="4"/>
      <c r="D46" s="4"/>
      <c r="E46" s="39"/>
      <c r="F46" s="39">
        <f t="shared" si="30"/>
        <v>0.7</v>
      </c>
      <c r="G46" s="39">
        <f t="shared" si="26"/>
        <v>0</v>
      </c>
      <c r="H46" s="39">
        <f t="shared" si="26"/>
        <v>0.7</v>
      </c>
      <c r="I46" s="39">
        <f t="shared" si="26"/>
        <v>0.7</v>
      </c>
      <c r="J46" s="39"/>
      <c r="K46" s="39">
        <f t="shared" si="31"/>
        <v>0</v>
      </c>
      <c r="L46" s="39">
        <f t="shared" si="27"/>
        <v>0.3</v>
      </c>
      <c r="M46" s="39">
        <f t="shared" si="27"/>
        <v>0</v>
      </c>
      <c r="N46" s="39">
        <f t="shared" si="27"/>
        <v>0</v>
      </c>
      <c r="O46" s="39"/>
      <c r="P46" s="39">
        <f>F46+K46</f>
        <v>0.7</v>
      </c>
      <c r="Q46" s="39">
        <f>G46+L46</f>
        <v>0.3</v>
      </c>
      <c r="R46" s="39">
        <f>H46+M46</f>
        <v>0.7</v>
      </c>
      <c r="S46" s="39">
        <f>I46+N46</f>
        <v>0.7</v>
      </c>
      <c r="T46" s="39"/>
      <c r="U46" s="39">
        <f t="shared" si="32"/>
        <v>0.10289999999999999</v>
      </c>
      <c r="V46" s="39"/>
      <c r="W46" s="39">
        <f t="shared" si="33"/>
        <v>0</v>
      </c>
      <c r="X46" s="39">
        <f t="shared" si="28"/>
        <v>0.10000000000000003</v>
      </c>
      <c r="Y46" s="39">
        <f t="shared" si="28"/>
        <v>0</v>
      </c>
      <c r="Z46" s="39">
        <f t="shared" si="28"/>
        <v>0</v>
      </c>
      <c r="AA46" s="39"/>
      <c r="AB46" s="39">
        <f t="shared" si="34"/>
        <v>0</v>
      </c>
      <c r="AC46" s="39">
        <f t="shared" si="29"/>
        <v>0.10000000000000003</v>
      </c>
      <c r="AD46" s="39">
        <f t="shared" si="29"/>
        <v>0</v>
      </c>
      <c r="AE46" s="39">
        <f t="shared" si="29"/>
        <v>0</v>
      </c>
      <c r="AF46" s="39"/>
      <c r="AG46" s="39">
        <f t="shared" si="35"/>
        <v>0.10000000000000003</v>
      </c>
      <c r="AH46" s="39">
        <f t="shared" ref="AH46:AH59" si="36">INDEX(W46:Z46,1,MATCH(AG46,AB46:AE46,0))</f>
        <v>0.10000000000000003</v>
      </c>
      <c r="AI46" s="39"/>
      <c r="AJ46" s="39"/>
      <c r="AK46" s="39"/>
      <c r="AL46" s="39"/>
      <c r="AM46" s="39"/>
      <c r="AN46" s="39"/>
      <c r="AO46" s="39"/>
      <c r="AP46" s="39"/>
      <c r="AQ46" s="39"/>
      <c r="AR46" s="39"/>
      <c r="AS46" s="39"/>
    </row>
    <row r="47" spans="1:45" x14ac:dyDescent="0.25">
      <c r="A47" s="4"/>
      <c r="B47" s="4"/>
      <c r="C47" s="4">
        <v>1</v>
      </c>
      <c r="D47" s="4"/>
      <c r="E47" s="39"/>
      <c r="F47" s="39">
        <f t="shared" si="30"/>
        <v>0.7</v>
      </c>
      <c r="G47" s="39">
        <f t="shared" si="26"/>
        <v>0.7</v>
      </c>
      <c r="H47" s="39">
        <f t="shared" si="26"/>
        <v>0</v>
      </c>
      <c r="I47" s="39">
        <f t="shared" si="26"/>
        <v>0.7</v>
      </c>
      <c r="J47" s="39"/>
      <c r="K47" s="39">
        <f t="shared" si="31"/>
        <v>0</v>
      </c>
      <c r="L47" s="39">
        <f t="shared" si="27"/>
        <v>0</v>
      </c>
      <c r="M47" s="39">
        <f t="shared" si="27"/>
        <v>0.3</v>
      </c>
      <c r="N47" s="39">
        <f t="shared" si="27"/>
        <v>0</v>
      </c>
      <c r="O47" s="39"/>
      <c r="P47" s="39">
        <f>F47+K47</f>
        <v>0.7</v>
      </c>
      <c r="Q47" s="39">
        <f>G47+L47</f>
        <v>0.7</v>
      </c>
      <c r="R47" s="39">
        <f>H47+M47</f>
        <v>0.3</v>
      </c>
      <c r="S47" s="39">
        <f>I47+N47</f>
        <v>0.7</v>
      </c>
      <c r="T47" s="39"/>
      <c r="U47" s="39">
        <f t="shared" si="32"/>
        <v>0.10289999999999996</v>
      </c>
      <c r="V47" s="39"/>
      <c r="W47" s="39">
        <f t="shared" si="33"/>
        <v>0</v>
      </c>
      <c r="X47" s="39">
        <f t="shared" si="28"/>
        <v>0</v>
      </c>
      <c r="Y47" s="39">
        <f t="shared" si="28"/>
        <v>0.10000000000000003</v>
      </c>
      <c r="Z47" s="39">
        <f t="shared" si="28"/>
        <v>0</v>
      </c>
      <c r="AA47" s="39"/>
      <c r="AB47" s="39">
        <f t="shared" si="34"/>
        <v>0</v>
      </c>
      <c r="AC47" s="39">
        <f t="shared" si="29"/>
        <v>0</v>
      </c>
      <c r="AD47" s="39">
        <f t="shared" si="29"/>
        <v>0.10000000000000003</v>
      </c>
      <c r="AE47" s="39">
        <f t="shared" si="29"/>
        <v>0</v>
      </c>
      <c r="AF47" s="39"/>
      <c r="AG47" s="39">
        <f t="shared" si="35"/>
        <v>0.10000000000000003</v>
      </c>
      <c r="AH47" s="39">
        <f t="shared" si="36"/>
        <v>0.10000000000000003</v>
      </c>
      <c r="AI47" s="39"/>
      <c r="AJ47" s="39"/>
      <c r="AK47" s="39"/>
      <c r="AL47" s="39"/>
      <c r="AM47" s="39"/>
      <c r="AN47" s="39"/>
      <c r="AO47" s="39"/>
      <c r="AP47" s="39"/>
      <c r="AQ47" s="39"/>
      <c r="AR47" s="39"/>
      <c r="AS47" s="39"/>
    </row>
    <row r="48" spans="1:45" x14ac:dyDescent="0.25">
      <c r="A48" s="4"/>
      <c r="B48" s="4"/>
      <c r="C48" s="4"/>
      <c r="D48" s="4">
        <v>1</v>
      </c>
      <c r="E48" s="39"/>
      <c r="F48" s="39">
        <f t="shared" si="30"/>
        <v>0.7</v>
      </c>
      <c r="G48" s="39">
        <f t="shared" si="26"/>
        <v>0.7</v>
      </c>
      <c r="H48" s="39">
        <f t="shared" si="26"/>
        <v>0.7</v>
      </c>
      <c r="I48" s="39">
        <f t="shared" si="26"/>
        <v>0</v>
      </c>
      <c r="J48" s="39"/>
      <c r="K48" s="39">
        <f t="shared" si="31"/>
        <v>0</v>
      </c>
      <c r="L48" s="39">
        <f t="shared" si="27"/>
        <v>0</v>
      </c>
      <c r="M48" s="39">
        <f t="shared" si="27"/>
        <v>0</v>
      </c>
      <c r="N48" s="39">
        <f t="shared" si="27"/>
        <v>0.3</v>
      </c>
      <c r="O48" s="39"/>
      <c r="P48" s="39">
        <f>F48+K48</f>
        <v>0.7</v>
      </c>
      <c r="Q48" s="39">
        <f>G48+L48</f>
        <v>0.7</v>
      </c>
      <c r="R48" s="39">
        <f>H48+M48</f>
        <v>0.7</v>
      </c>
      <c r="S48" s="39">
        <f>I48+N48</f>
        <v>0.3</v>
      </c>
      <c r="T48" s="39"/>
      <c r="U48" s="39">
        <f t="shared" si="32"/>
        <v>0.10289999999999998</v>
      </c>
      <c r="V48" s="39"/>
      <c r="W48" s="39">
        <f t="shared" si="33"/>
        <v>0</v>
      </c>
      <c r="X48" s="39">
        <f t="shared" si="28"/>
        <v>0</v>
      </c>
      <c r="Y48" s="39">
        <f t="shared" si="28"/>
        <v>0</v>
      </c>
      <c r="Z48" s="39">
        <f t="shared" si="28"/>
        <v>4.9999999999999989E-2</v>
      </c>
      <c r="AA48" s="39"/>
      <c r="AB48" s="39">
        <f t="shared" si="34"/>
        <v>0</v>
      </c>
      <c r="AC48" s="39">
        <f t="shared" si="29"/>
        <v>0</v>
      </c>
      <c r="AD48" s="39">
        <f t="shared" si="29"/>
        <v>0</v>
      </c>
      <c r="AE48" s="39">
        <f t="shared" si="29"/>
        <v>4.9999999999999989E-2</v>
      </c>
      <c r="AF48" s="39"/>
      <c r="AG48" s="39">
        <f t="shared" si="35"/>
        <v>4.9999999999999989E-2</v>
      </c>
      <c r="AH48" s="39">
        <f t="shared" si="36"/>
        <v>4.9999999999999989E-2</v>
      </c>
      <c r="AI48" s="39"/>
      <c r="AJ48" s="39"/>
      <c r="AK48" s="39"/>
      <c r="AL48" s="39"/>
      <c r="AM48" s="39"/>
      <c r="AN48" s="39"/>
      <c r="AO48" s="39"/>
      <c r="AP48" s="39"/>
      <c r="AQ48" s="39"/>
      <c r="AR48" s="39"/>
      <c r="AS48" s="39"/>
    </row>
    <row r="49" spans="1:45" x14ac:dyDescent="0.25">
      <c r="A49" s="4">
        <v>1</v>
      </c>
      <c r="B49" s="4">
        <v>1</v>
      </c>
      <c r="C49" s="4"/>
      <c r="D49" s="4"/>
      <c r="E49" s="39"/>
      <c r="F49" s="39">
        <f t="shared" si="30"/>
        <v>0</v>
      </c>
      <c r="G49" s="39">
        <f t="shared" si="26"/>
        <v>0</v>
      </c>
      <c r="H49" s="39">
        <f t="shared" si="26"/>
        <v>0.7</v>
      </c>
      <c r="I49" s="39">
        <f t="shared" si="26"/>
        <v>0.7</v>
      </c>
      <c r="J49" s="39"/>
      <c r="K49" s="39">
        <f t="shared" si="31"/>
        <v>0.3</v>
      </c>
      <c r="L49" s="39">
        <f t="shared" si="27"/>
        <v>0.3</v>
      </c>
      <c r="M49" s="39">
        <f t="shared" si="27"/>
        <v>0</v>
      </c>
      <c r="N49" s="39">
        <f t="shared" si="27"/>
        <v>0</v>
      </c>
      <c r="O49" s="39"/>
      <c r="P49" s="39">
        <f>F49+K49</f>
        <v>0.3</v>
      </c>
      <c r="Q49" s="39">
        <f>G49+L49</f>
        <v>0.3</v>
      </c>
      <c r="R49" s="39">
        <f>H49+M49</f>
        <v>0.7</v>
      </c>
      <c r="S49" s="39">
        <f>I49+N49</f>
        <v>0.7</v>
      </c>
      <c r="T49" s="39"/>
      <c r="U49" s="39">
        <f t="shared" si="32"/>
        <v>4.41E-2</v>
      </c>
      <c r="V49" s="39"/>
      <c r="W49" s="39">
        <f t="shared" si="33"/>
        <v>0.5</v>
      </c>
      <c r="X49" s="39">
        <f t="shared" si="28"/>
        <v>0.10000000000000003</v>
      </c>
      <c r="Y49" s="39">
        <f t="shared" si="28"/>
        <v>0</v>
      </c>
      <c r="Z49" s="39">
        <f t="shared" si="28"/>
        <v>0</v>
      </c>
      <c r="AA49" s="39"/>
      <c r="AB49" s="39">
        <f t="shared" si="34"/>
        <v>0.5</v>
      </c>
      <c r="AC49" s="39">
        <f t="shared" si="29"/>
        <v>0.10000000000000003</v>
      </c>
      <c r="AD49" s="39">
        <f t="shared" si="29"/>
        <v>0</v>
      </c>
      <c r="AE49" s="39">
        <f t="shared" si="29"/>
        <v>0</v>
      </c>
      <c r="AF49" s="39"/>
      <c r="AG49" s="39">
        <f t="shared" si="35"/>
        <v>0.5</v>
      </c>
      <c r="AH49" s="39">
        <f t="shared" si="36"/>
        <v>0.5</v>
      </c>
      <c r="AI49" s="39"/>
      <c r="AJ49" s="39"/>
      <c r="AK49" s="39"/>
      <c r="AL49" s="39"/>
      <c r="AM49" s="39"/>
      <c r="AN49" s="39"/>
      <c r="AO49" s="39"/>
      <c r="AP49" s="39"/>
      <c r="AQ49" s="39"/>
      <c r="AR49" s="39"/>
      <c r="AS49" s="39"/>
    </row>
    <row r="50" spans="1:45" x14ac:dyDescent="0.25">
      <c r="A50" s="4">
        <v>1</v>
      </c>
      <c r="B50" s="4"/>
      <c r="C50" s="4">
        <v>1</v>
      </c>
      <c r="D50" s="4"/>
      <c r="E50" s="39"/>
      <c r="F50" s="39">
        <f t="shared" si="30"/>
        <v>0</v>
      </c>
      <c r="G50" s="39">
        <f t="shared" si="26"/>
        <v>0.7</v>
      </c>
      <c r="H50" s="39">
        <f t="shared" si="26"/>
        <v>0</v>
      </c>
      <c r="I50" s="39">
        <f t="shared" si="26"/>
        <v>0.7</v>
      </c>
      <c r="J50" s="39"/>
      <c r="K50" s="39">
        <f t="shared" si="31"/>
        <v>0.3</v>
      </c>
      <c r="L50" s="39">
        <f t="shared" si="27"/>
        <v>0</v>
      </c>
      <c r="M50" s="39">
        <f t="shared" si="27"/>
        <v>0.3</v>
      </c>
      <c r="N50" s="39">
        <f t="shared" si="27"/>
        <v>0</v>
      </c>
      <c r="O50" s="39"/>
      <c r="P50" s="39">
        <f>F50+K50</f>
        <v>0.3</v>
      </c>
      <c r="Q50" s="39">
        <f>G50+L50</f>
        <v>0.7</v>
      </c>
      <c r="R50" s="39">
        <f>H50+M50</f>
        <v>0.3</v>
      </c>
      <c r="S50" s="39">
        <f>I50+N50</f>
        <v>0.7</v>
      </c>
      <c r="T50" s="39"/>
      <c r="U50" s="39">
        <f t="shared" si="32"/>
        <v>4.41E-2</v>
      </c>
      <c r="V50" s="39"/>
      <c r="W50" s="39">
        <f t="shared" si="33"/>
        <v>0.5</v>
      </c>
      <c r="X50" s="39">
        <f t="shared" si="28"/>
        <v>0</v>
      </c>
      <c r="Y50" s="39">
        <f t="shared" si="28"/>
        <v>0.10000000000000003</v>
      </c>
      <c r="Z50" s="39">
        <f t="shared" si="28"/>
        <v>0</v>
      </c>
      <c r="AA50" s="39"/>
      <c r="AB50" s="39">
        <f t="shared" si="34"/>
        <v>0.5</v>
      </c>
      <c r="AC50" s="39">
        <f t="shared" si="29"/>
        <v>0</v>
      </c>
      <c r="AD50" s="39">
        <f t="shared" si="29"/>
        <v>0.10000000000000003</v>
      </c>
      <c r="AE50" s="39">
        <f t="shared" si="29"/>
        <v>0</v>
      </c>
      <c r="AF50" s="39"/>
      <c r="AG50" s="39">
        <f t="shared" si="35"/>
        <v>0.5</v>
      </c>
      <c r="AH50" s="39">
        <f t="shared" si="36"/>
        <v>0.5</v>
      </c>
      <c r="AI50" s="39"/>
      <c r="AJ50" s="39"/>
      <c r="AK50" s="39"/>
      <c r="AL50" s="39"/>
      <c r="AM50" s="39"/>
      <c r="AN50" s="39"/>
      <c r="AO50" s="39"/>
      <c r="AP50" s="39"/>
      <c r="AQ50" s="39"/>
      <c r="AR50" s="39"/>
      <c r="AS50" s="39"/>
    </row>
    <row r="51" spans="1:45" x14ac:dyDescent="0.25">
      <c r="A51" s="4">
        <v>1</v>
      </c>
      <c r="B51" s="4"/>
      <c r="C51" s="4"/>
      <c r="D51" s="4">
        <v>1</v>
      </c>
      <c r="E51" s="39"/>
      <c r="F51" s="39">
        <f t="shared" si="30"/>
        <v>0</v>
      </c>
      <c r="G51" s="39">
        <f t="shared" si="26"/>
        <v>0.7</v>
      </c>
      <c r="H51" s="39">
        <f t="shared" si="26"/>
        <v>0.7</v>
      </c>
      <c r="I51" s="39">
        <f t="shared" si="26"/>
        <v>0</v>
      </c>
      <c r="J51" s="39"/>
      <c r="K51" s="39">
        <f t="shared" si="31"/>
        <v>0.3</v>
      </c>
      <c r="L51" s="39">
        <f t="shared" si="27"/>
        <v>0</v>
      </c>
      <c r="M51" s="39">
        <f t="shared" si="27"/>
        <v>0</v>
      </c>
      <c r="N51" s="39">
        <f t="shared" si="27"/>
        <v>0.3</v>
      </c>
      <c r="O51" s="39"/>
      <c r="P51" s="39">
        <f>F51+K51</f>
        <v>0.3</v>
      </c>
      <c r="Q51" s="39">
        <f>G51+L51</f>
        <v>0.7</v>
      </c>
      <c r="R51" s="39">
        <f>H51+M51</f>
        <v>0.7</v>
      </c>
      <c r="S51" s="39">
        <f>I51+N51</f>
        <v>0.3</v>
      </c>
      <c r="T51" s="39"/>
      <c r="U51" s="39">
        <f t="shared" si="32"/>
        <v>4.4099999999999993E-2</v>
      </c>
      <c r="V51" s="39"/>
      <c r="W51" s="39">
        <f t="shared" si="33"/>
        <v>0.5</v>
      </c>
      <c r="X51" s="39">
        <f t="shared" si="28"/>
        <v>0</v>
      </c>
      <c r="Y51" s="39">
        <f t="shared" si="28"/>
        <v>0</v>
      </c>
      <c r="Z51" s="39">
        <f t="shared" si="28"/>
        <v>4.9999999999999989E-2</v>
      </c>
      <c r="AA51" s="39"/>
      <c r="AB51" s="39">
        <f t="shared" si="34"/>
        <v>0.5</v>
      </c>
      <c r="AC51" s="39">
        <f t="shared" si="29"/>
        <v>0</v>
      </c>
      <c r="AD51" s="39">
        <f t="shared" si="29"/>
        <v>0</v>
      </c>
      <c r="AE51" s="39">
        <f t="shared" si="29"/>
        <v>4.9999999999999989E-2</v>
      </c>
      <c r="AF51" s="39"/>
      <c r="AG51" s="39">
        <f t="shared" si="35"/>
        <v>0.5</v>
      </c>
      <c r="AH51" s="39">
        <f t="shared" si="36"/>
        <v>0.5</v>
      </c>
      <c r="AI51" s="39"/>
      <c r="AJ51" s="39"/>
      <c r="AK51" s="39"/>
      <c r="AL51" s="39"/>
      <c r="AM51" s="39"/>
      <c r="AN51" s="39"/>
      <c r="AO51" s="39"/>
      <c r="AP51" s="39"/>
      <c r="AQ51" s="39"/>
      <c r="AR51" s="39"/>
      <c r="AS51" s="39"/>
    </row>
    <row r="52" spans="1:45" x14ac:dyDescent="0.25">
      <c r="A52" s="4"/>
      <c r="B52" s="4">
        <v>1</v>
      </c>
      <c r="C52" s="4">
        <v>1</v>
      </c>
      <c r="D52" s="4"/>
      <c r="E52" s="39"/>
      <c r="F52" s="39">
        <f t="shared" si="30"/>
        <v>0.7</v>
      </c>
      <c r="G52" s="39">
        <f t="shared" si="26"/>
        <v>0</v>
      </c>
      <c r="H52" s="39">
        <f t="shared" si="26"/>
        <v>0</v>
      </c>
      <c r="I52" s="39">
        <f t="shared" si="26"/>
        <v>0.7</v>
      </c>
      <c r="J52" s="39"/>
      <c r="K52" s="39">
        <f t="shared" si="31"/>
        <v>0</v>
      </c>
      <c r="L52" s="39">
        <f t="shared" si="27"/>
        <v>0.3</v>
      </c>
      <c r="M52" s="39">
        <f t="shared" si="27"/>
        <v>0.3</v>
      </c>
      <c r="N52" s="39">
        <f t="shared" si="27"/>
        <v>0</v>
      </c>
      <c r="O52" s="39"/>
      <c r="P52" s="39">
        <f>F52+K52</f>
        <v>0.7</v>
      </c>
      <c r="Q52" s="39">
        <f>G52+L52</f>
        <v>0.3</v>
      </c>
      <c r="R52" s="39">
        <f>H52+M52</f>
        <v>0.3</v>
      </c>
      <c r="S52" s="39">
        <f>I52+N52</f>
        <v>0.7</v>
      </c>
      <c r="T52" s="39"/>
      <c r="U52" s="39">
        <f t="shared" si="32"/>
        <v>4.41E-2</v>
      </c>
      <c r="V52" s="39"/>
      <c r="W52" s="39">
        <f t="shared" si="33"/>
        <v>0</v>
      </c>
      <c r="X52" s="39">
        <f t="shared" si="28"/>
        <v>0.10000000000000003</v>
      </c>
      <c r="Y52" s="39">
        <f t="shared" si="28"/>
        <v>0.10000000000000003</v>
      </c>
      <c r="Z52" s="39">
        <f t="shared" si="28"/>
        <v>0</v>
      </c>
      <c r="AA52" s="39"/>
      <c r="AB52" s="39">
        <f t="shared" si="34"/>
        <v>0</v>
      </c>
      <c r="AC52" s="39">
        <f t="shared" si="29"/>
        <v>0.10000000000000003</v>
      </c>
      <c r="AD52" s="39">
        <f t="shared" si="29"/>
        <v>0.10000000000000003</v>
      </c>
      <c r="AE52" s="39">
        <f t="shared" si="29"/>
        <v>0</v>
      </c>
      <c r="AF52" s="39"/>
      <c r="AG52" s="39">
        <f t="shared" si="35"/>
        <v>0.10000000000000003</v>
      </c>
      <c r="AH52" s="39">
        <f t="shared" si="36"/>
        <v>0.10000000000000003</v>
      </c>
      <c r="AI52" s="39"/>
      <c r="AJ52" s="39"/>
      <c r="AK52" s="39"/>
      <c r="AL52" s="39"/>
      <c r="AM52" s="39"/>
      <c r="AN52" s="39"/>
      <c r="AO52" s="39"/>
      <c r="AP52" s="39"/>
      <c r="AQ52" s="39"/>
      <c r="AR52" s="39"/>
      <c r="AS52" s="39"/>
    </row>
    <row r="53" spans="1:45" x14ac:dyDescent="0.25">
      <c r="A53" s="4"/>
      <c r="B53" s="4">
        <v>1</v>
      </c>
      <c r="C53" s="4"/>
      <c r="D53" s="4">
        <v>1</v>
      </c>
      <c r="E53" s="39"/>
      <c r="F53" s="39">
        <f t="shared" si="30"/>
        <v>0.7</v>
      </c>
      <c r="G53" s="39">
        <f t="shared" si="26"/>
        <v>0</v>
      </c>
      <c r="H53" s="39">
        <f t="shared" si="26"/>
        <v>0.7</v>
      </c>
      <c r="I53" s="39">
        <f t="shared" si="26"/>
        <v>0</v>
      </c>
      <c r="J53" s="39"/>
      <c r="K53" s="39">
        <f t="shared" si="31"/>
        <v>0</v>
      </c>
      <c r="L53" s="39">
        <f t="shared" si="27"/>
        <v>0.3</v>
      </c>
      <c r="M53" s="39">
        <f t="shared" si="27"/>
        <v>0</v>
      </c>
      <c r="N53" s="39">
        <f t="shared" si="27"/>
        <v>0.3</v>
      </c>
      <c r="O53" s="39"/>
      <c r="P53" s="39">
        <f>F53+K53</f>
        <v>0.7</v>
      </c>
      <c r="Q53" s="39">
        <f>G53+L53</f>
        <v>0.3</v>
      </c>
      <c r="R53" s="39">
        <f>H53+M53</f>
        <v>0.7</v>
      </c>
      <c r="S53" s="39">
        <f>I53+N53</f>
        <v>0.3</v>
      </c>
      <c r="T53" s="39"/>
      <c r="U53" s="39">
        <f t="shared" si="32"/>
        <v>4.4099999999999993E-2</v>
      </c>
      <c r="V53" s="39"/>
      <c r="W53" s="39">
        <f t="shared" si="33"/>
        <v>0</v>
      </c>
      <c r="X53" s="39">
        <f t="shared" si="28"/>
        <v>0.10000000000000003</v>
      </c>
      <c r="Y53" s="39">
        <f t="shared" si="28"/>
        <v>0</v>
      </c>
      <c r="Z53" s="39">
        <f t="shared" si="28"/>
        <v>4.9999999999999989E-2</v>
      </c>
      <c r="AA53" s="39"/>
      <c r="AB53" s="39">
        <f t="shared" si="34"/>
        <v>0</v>
      </c>
      <c r="AC53" s="39">
        <f t="shared" si="29"/>
        <v>0.10000000000000003</v>
      </c>
      <c r="AD53" s="39">
        <f t="shared" si="29"/>
        <v>0</v>
      </c>
      <c r="AE53" s="39">
        <f t="shared" si="29"/>
        <v>4.9999999999999989E-2</v>
      </c>
      <c r="AF53" s="39"/>
      <c r="AG53" s="39">
        <f t="shared" si="35"/>
        <v>0.10000000000000003</v>
      </c>
      <c r="AH53" s="39">
        <f t="shared" si="36"/>
        <v>0.10000000000000003</v>
      </c>
      <c r="AI53" s="39"/>
      <c r="AJ53" s="39"/>
      <c r="AK53" s="39"/>
      <c r="AL53" s="39"/>
      <c r="AM53" s="39"/>
      <c r="AN53" s="39"/>
      <c r="AO53" s="39"/>
      <c r="AP53" s="39"/>
      <c r="AQ53" s="39"/>
      <c r="AR53" s="39"/>
      <c r="AS53" s="39"/>
    </row>
    <row r="54" spans="1:45" x14ac:dyDescent="0.25">
      <c r="A54" s="4"/>
      <c r="B54" s="4"/>
      <c r="C54" s="4">
        <v>1</v>
      </c>
      <c r="D54" s="4">
        <v>1</v>
      </c>
      <c r="E54" s="39"/>
      <c r="F54" s="39">
        <f t="shared" si="30"/>
        <v>0.7</v>
      </c>
      <c r="G54" s="39">
        <f t="shared" si="26"/>
        <v>0.7</v>
      </c>
      <c r="H54" s="39">
        <f t="shared" si="26"/>
        <v>0</v>
      </c>
      <c r="I54" s="39">
        <f t="shared" si="26"/>
        <v>0</v>
      </c>
      <c r="J54" s="39"/>
      <c r="K54" s="39">
        <f t="shared" si="31"/>
        <v>0</v>
      </c>
      <c r="L54" s="39">
        <f t="shared" si="27"/>
        <v>0</v>
      </c>
      <c r="M54" s="39">
        <f t="shared" si="27"/>
        <v>0.3</v>
      </c>
      <c r="N54" s="39">
        <f t="shared" si="27"/>
        <v>0.3</v>
      </c>
      <c r="O54" s="39"/>
      <c r="P54" s="39">
        <f>F54+K54</f>
        <v>0.7</v>
      </c>
      <c r="Q54" s="39">
        <f>G54+L54</f>
        <v>0.7</v>
      </c>
      <c r="R54" s="39">
        <f>H54+M54</f>
        <v>0.3</v>
      </c>
      <c r="S54" s="39">
        <f>I54+N54</f>
        <v>0.3</v>
      </c>
      <c r="T54" s="39"/>
      <c r="U54" s="39">
        <f t="shared" si="32"/>
        <v>4.4099999999999986E-2</v>
      </c>
      <c r="V54" s="39"/>
      <c r="W54" s="39">
        <f t="shared" si="33"/>
        <v>0</v>
      </c>
      <c r="X54" s="39">
        <f t="shared" si="28"/>
        <v>0</v>
      </c>
      <c r="Y54" s="39">
        <f t="shared" si="28"/>
        <v>0.10000000000000003</v>
      </c>
      <c r="Z54" s="39">
        <f t="shared" si="28"/>
        <v>4.9999999999999989E-2</v>
      </c>
      <c r="AA54" s="39"/>
      <c r="AB54" s="39">
        <f t="shared" si="34"/>
        <v>0</v>
      </c>
      <c r="AC54" s="39">
        <f t="shared" si="29"/>
        <v>0</v>
      </c>
      <c r="AD54" s="39">
        <f t="shared" si="29"/>
        <v>0.10000000000000003</v>
      </c>
      <c r="AE54" s="39">
        <f t="shared" si="29"/>
        <v>4.9999999999999989E-2</v>
      </c>
      <c r="AF54" s="39"/>
      <c r="AG54" s="39">
        <f t="shared" si="35"/>
        <v>0.10000000000000003</v>
      </c>
      <c r="AH54" s="39">
        <f t="shared" si="36"/>
        <v>0.10000000000000003</v>
      </c>
      <c r="AI54" s="39"/>
      <c r="AJ54" s="39"/>
      <c r="AK54" s="39"/>
      <c r="AL54" s="39"/>
      <c r="AM54" s="39"/>
      <c r="AN54" s="39"/>
      <c r="AO54" s="39"/>
      <c r="AP54" s="39"/>
      <c r="AQ54" s="39"/>
      <c r="AR54" s="39"/>
      <c r="AS54" s="39"/>
    </row>
    <row r="55" spans="1:45" x14ac:dyDescent="0.25">
      <c r="A55" s="4">
        <v>1</v>
      </c>
      <c r="B55" s="4">
        <v>1</v>
      </c>
      <c r="C55" s="4">
        <v>1</v>
      </c>
      <c r="D55" s="4"/>
      <c r="E55" s="39"/>
      <c r="F55" s="39">
        <f t="shared" si="30"/>
        <v>0</v>
      </c>
      <c r="G55" s="39">
        <f t="shared" si="26"/>
        <v>0</v>
      </c>
      <c r="H55" s="39">
        <f t="shared" si="26"/>
        <v>0</v>
      </c>
      <c r="I55" s="39">
        <f t="shared" si="26"/>
        <v>0.7</v>
      </c>
      <c r="J55" s="39"/>
      <c r="K55" s="39">
        <f t="shared" si="31"/>
        <v>0.3</v>
      </c>
      <c r="L55" s="39">
        <f t="shared" si="27"/>
        <v>0.3</v>
      </c>
      <c r="M55" s="39">
        <f t="shared" si="27"/>
        <v>0.3</v>
      </c>
      <c r="N55" s="39">
        <f t="shared" si="27"/>
        <v>0</v>
      </c>
      <c r="O55" s="39"/>
      <c r="P55" s="39">
        <f>F55+K55</f>
        <v>0.3</v>
      </c>
      <c r="Q55" s="39">
        <f>G55+L55</f>
        <v>0.3</v>
      </c>
      <c r="R55" s="39">
        <f>H55+M55</f>
        <v>0.3</v>
      </c>
      <c r="S55" s="39">
        <f>I55+N55</f>
        <v>0.7</v>
      </c>
      <c r="T55" s="39"/>
      <c r="U55" s="39">
        <f t="shared" si="32"/>
        <v>1.89E-2</v>
      </c>
      <c r="V55" s="39"/>
      <c r="W55" s="39">
        <f t="shared" si="33"/>
        <v>0.5</v>
      </c>
      <c r="X55" s="39">
        <f t="shared" si="28"/>
        <v>0.10000000000000003</v>
      </c>
      <c r="Y55" s="39">
        <f t="shared" si="28"/>
        <v>0.10000000000000003</v>
      </c>
      <c r="Z55" s="39">
        <f t="shared" si="28"/>
        <v>0</v>
      </c>
      <c r="AA55" s="39"/>
      <c r="AB55" s="39">
        <f t="shared" si="34"/>
        <v>0.5</v>
      </c>
      <c r="AC55" s="39">
        <f t="shared" si="29"/>
        <v>0.10000000000000003</v>
      </c>
      <c r="AD55" s="39">
        <f t="shared" si="29"/>
        <v>0.10000000000000003</v>
      </c>
      <c r="AE55" s="39">
        <f t="shared" si="29"/>
        <v>0</v>
      </c>
      <c r="AF55" s="39"/>
      <c r="AG55" s="39">
        <f t="shared" si="35"/>
        <v>0.5</v>
      </c>
      <c r="AH55" s="39">
        <f t="shared" si="36"/>
        <v>0.5</v>
      </c>
      <c r="AI55" s="39"/>
      <c r="AJ55" s="39"/>
      <c r="AK55" s="39"/>
      <c r="AL55" s="39"/>
      <c r="AM55" s="39"/>
      <c r="AN55" s="39"/>
      <c r="AO55" s="39"/>
      <c r="AP55" s="39"/>
      <c r="AQ55" s="39"/>
      <c r="AR55" s="39"/>
      <c r="AS55" s="39"/>
    </row>
    <row r="56" spans="1:45" x14ac:dyDescent="0.25">
      <c r="A56" s="4">
        <v>1</v>
      </c>
      <c r="B56" s="4">
        <v>1</v>
      </c>
      <c r="C56" s="4"/>
      <c r="D56" s="4">
        <v>1</v>
      </c>
      <c r="E56" s="39"/>
      <c r="F56" s="39">
        <f t="shared" si="30"/>
        <v>0</v>
      </c>
      <c r="G56" s="39">
        <f t="shared" si="26"/>
        <v>0</v>
      </c>
      <c r="H56" s="39">
        <f t="shared" si="26"/>
        <v>0.7</v>
      </c>
      <c r="I56" s="39">
        <f t="shared" si="26"/>
        <v>0</v>
      </c>
      <c r="J56" s="39"/>
      <c r="K56" s="39">
        <f t="shared" si="31"/>
        <v>0.3</v>
      </c>
      <c r="L56" s="39">
        <f t="shared" si="27"/>
        <v>0.3</v>
      </c>
      <c r="M56" s="39">
        <f t="shared" si="27"/>
        <v>0</v>
      </c>
      <c r="N56" s="39">
        <f t="shared" si="27"/>
        <v>0.3</v>
      </c>
      <c r="O56" s="39"/>
      <c r="P56" s="39">
        <f>F56+K56</f>
        <v>0.3</v>
      </c>
      <c r="Q56" s="39">
        <f>G56+L56</f>
        <v>0.3</v>
      </c>
      <c r="R56" s="39">
        <f>H56+M56</f>
        <v>0.7</v>
      </c>
      <c r="S56" s="39">
        <f>I56+N56</f>
        <v>0.3</v>
      </c>
      <c r="T56" s="39"/>
      <c r="U56" s="39">
        <f t="shared" si="32"/>
        <v>1.89E-2</v>
      </c>
      <c r="V56" s="39"/>
      <c r="W56" s="39">
        <f t="shared" si="33"/>
        <v>0.5</v>
      </c>
      <c r="X56" s="39">
        <f t="shared" si="28"/>
        <v>0.10000000000000003</v>
      </c>
      <c r="Y56" s="39">
        <f t="shared" si="28"/>
        <v>0</v>
      </c>
      <c r="Z56" s="39">
        <f t="shared" si="28"/>
        <v>4.9999999999999989E-2</v>
      </c>
      <c r="AA56" s="39"/>
      <c r="AB56" s="39">
        <f t="shared" si="34"/>
        <v>0.5</v>
      </c>
      <c r="AC56" s="39">
        <f t="shared" si="29"/>
        <v>0.10000000000000003</v>
      </c>
      <c r="AD56" s="39">
        <f t="shared" si="29"/>
        <v>0</v>
      </c>
      <c r="AE56" s="39">
        <f t="shared" si="29"/>
        <v>4.9999999999999989E-2</v>
      </c>
      <c r="AF56" s="39"/>
      <c r="AG56" s="39">
        <f t="shared" si="35"/>
        <v>0.5</v>
      </c>
      <c r="AH56" s="39">
        <f t="shared" si="36"/>
        <v>0.5</v>
      </c>
      <c r="AI56" s="39"/>
      <c r="AJ56" s="39"/>
      <c r="AK56" s="39"/>
      <c r="AL56" s="39"/>
      <c r="AM56" s="39"/>
      <c r="AN56" s="39"/>
      <c r="AO56" s="39"/>
      <c r="AP56" s="39"/>
      <c r="AQ56" s="39"/>
      <c r="AR56" s="39"/>
      <c r="AS56" s="39"/>
    </row>
    <row r="57" spans="1:45" x14ac:dyDescent="0.25">
      <c r="A57" s="4">
        <v>1</v>
      </c>
      <c r="B57" s="4"/>
      <c r="C57" s="4">
        <v>1</v>
      </c>
      <c r="D57" s="4">
        <v>1</v>
      </c>
      <c r="E57" s="39"/>
      <c r="F57" s="39">
        <f t="shared" si="30"/>
        <v>0</v>
      </c>
      <c r="G57" s="39">
        <f t="shared" si="26"/>
        <v>0.7</v>
      </c>
      <c r="H57" s="39">
        <f t="shared" si="26"/>
        <v>0</v>
      </c>
      <c r="I57" s="39">
        <f t="shared" si="26"/>
        <v>0</v>
      </c>
      <c r="J57" s="39"/>
      <c r="K57" s="39">
        <f t="shared" si="31"/>
        <v>0.3</v>
      </c>
      <c r="L57" s="39">
        <f t="shared" si="27"/>
        <v>0</v>
      </c>
      <c r="M57" s="39">
        <f t="shared" si="27"/>
        <v>0.3</v>
      </c>
      <c r="N57" s="39">
        <f t="shared" si="27"/>
        <v>0.3</v>
      </c>
      <c r="O57" s="39"/>
      <c r="P57" s="39">
        <f>F57+K57</f>
        <v>0.3</v>
      </c>
      <c r="Q57" s="39">
        <f>G57+L57</f>
        <v>0.7</v>
      </c>
      <c r="R57" s="39">
        <f>H57+M57</f>
        <v>0.3</v>
      </c>
      <c r="S57" s="39">
        <f>I57+N57</f>
        <v>0.3</v>
      </c>
      <c r="T57" s="39"/>
      <c r="U57" s="39">
        <f t="shared" si="32"/>
        <v>1.89E-2</v>
      </c>
      <c r="V57" s="39"/>
      <c r="W57" s="39">
        <f t="shared" si="33"/>
        <v>0.5</v>
      </c>
      <c r="X57" s="39">
        <f t="shared" si="28"/>
        <v>0</v>
      </c>
      <c r="Y57" s="39">
        <f t="shared" si="28"/>
        <v>0.10000000000000003</v>
      </c>
      <c r="Z57" s="39">
        <f t="shared" si="28"/>
        <v>4.9999999999999989E-2</v>
      </c>
      <c r="AA57" s="39"/>
      <c r="AB57" s="39">
        <f t="shared" si="34"/>
        <v>0.5</v>
      </c>
      <c r="AC57" s="39">
        <f t="shared" si="29"/>
        <v>0</v>
      </c>
      <c r="AD57" s="39">
        <f t="shared" si="29"/>
        <v>0.10000000000000003</v>
      </c>
      <c r="AE57" s="39">
        <f t="shared" si="29"/>
        <v>4.9999999999999989E-2</v>
      </c>
      <c r="AF57" s="39"/>
      <c r="AG57" s="39">
        <f t="shared" si="35"/>
        <v>0.5</v>
      </c>
      <c r="AH57" s="39">
        <f t="shared" si="36"/>
        <v>0.5</v>
      </c>
      <c r="AI57" s="39"/>
      <c r="AJ57" s="39"/>
      <c r="AK57" s="39"/>
      <c r="AL57" s="39"/>
      <c r="AM57" s="39"/>
      <c r="AN57" s="39"/>
      <c r="AO57" s="39"/>
      <c r="AP57" s="39"/>
      <c r="AQ57" s="39"/>
      <c r="AR57" s="39"/>
      <c r="AS57" s="39"/>
    </row>
    <row r="58" spans="1:45" x14ac:dyDescent="0.25">
      <c r="A58" s="4"/>
      <c r="B58" s="4">
        <v>1</v>
      </c>
      <c r="C58" s="4">
        <v>1</v>
      </c>
      <c r="D58" s="4">
        <v>1</v>
      </c>
      <c r="E58" s="39"/>
      <c r="F58" s="39">
        <f t="shared" si="30"/>
        <v>0.7</v>
      </c>
      <c r="G58" s="39">
        <f t="shared" si="26"/>
        <v>0</v>
      </c>
      <c r="H58" s="39">
        <f t="shared" si="26"/>
        <v>0</v>
      </c>
      <c r="I58" s="39">
        <f t="shared" si="26"/>
        <v>0</v>
      </c>
      <c r="J58" s="39"/>
      <c r="K58" s="39">
        <f t="shared" si="31"/>
        <v>0</v>
      </c>
      <c r="L58" s="39">
        <f t="shared" si="27"/>
        <v>0.3</v>
      </c>
      <c r="M58" s="39">
        <f t="shared" si="27"/>
        <v>0.3</v>
      </c>
      <c r="N58" s="39">
        <f t="shared" si="27"/>
        <v>0.3</v>
      </c>
      <c r="O58" s="39"/>
      <c r="P58" s="39">
        <f>F58+K58</f>
        <v>0.7</v>
      </c>
      <c r="Q58" s="39">
        <f>G58+L58</f>
        <v>0.3</v>
      </c>
      <c r="R58" s="39">
        <f>H58+M58</f>
        <v>0.3</v>
      </c>
      <c r="S58" s="39">
        <f>I58+N58</f>
        <v>0.3</v>
      </c>
      <c r="T58" s="39"/>
      <c r="U58" s="39">
        <f t="shared" si="32"/>
        <v>1.89E-2</v>
      </c>
      <c r="V58" s="39"/>
      <c r="W58" s="39">
        <f t="shared" si="33"/>
        <v>0</v>
      </c>
      <c r="X58" s="39">
        <f t="shared" si="28"/>
        <v>0.10000000000000003</v>
      </c>
      <c r="Y58" s="39">
        <f t="shared" si="28"/>
        <v>0.10000000000000003</v>
      </c>
      <c r="Z58" s="39">
        <f t="shared" si="28"/>
        <v>4.9999999999999989E-2</v>
      </c>
      <c r="AA58" s="39"/>
      <c r="AB58" s="39">
        <f t="shared" si="34"/>
        <v>0</v>
      </c>
      <c r="AC58" s="39">
        <f t="shared" si="29"/>
        <v>0.10000000000000003</v>
      </c>
      <c r="AD58" s="39">
        <f t="shared" si="29"/>
        <v>0.10000000000000003</v>
      </c>
      <c r="AE58" s="39">
        <f t="shared" si="29"/>
        <v>4.9999999999999989E-2</v>
      </c>
      <c r="AF58" s="39"/>
      <c r="AG58" s="39">
        <f t="shared" si="35"/>
        <v>0.10000000000000003</v>
      </c>
      <c r="AH58" s="39">
        <f t="shared" si="36"/>
        <v>0.10000000000000003</v>
      </c>
      <c r="AI58" s="39"/>
      <c r="AJ58" s="39"/>
      <c r="AK58" s="39"/>
      <c r="AL58" s="39"/>
      <c r="AM58" s="39"/>
      <c r="AN58" s="39"/>
      <c r="AO58" s="39"/>
      <c r="AP58" s="39"/>
      <c r="AQ58" s="39"/>
      <c r="AR58" s="39"/>
      <c r="AS58" s="39"/>
    </row>
    <row r="59" spans="1:45" x14ac:dyDescent="0.25">
      <c r="A59" s="4">
        <v>1</v>
      </c>
      <c r="B59" s="4">
        <v>1</v>
      </c>
      <c r="C59" s="4">
        <v>1</v>
      </c>
      <c r="D59" s="4">
        <v>1</v>
      </c>
      <c r="E59" s="39"/>
      <c r="F59" s="39">
        <f t="shared" si="30"/>
        <v>0</v>
      </c>
      <c r="G59" s="39">
        <f t="shared" si="26"/>
        <v>0</v>
      </c>
      <c r="H59" s="39">
        <f t="shared" si="26"/>
        <v>0</v>
      </c>
      <c r="I59" s="39">
        <f t="shared" si="26"/>
        <v>0</v>
      </c>
      <c r="J59" s="39"/>
      <c r="K59" s="39">
        <f t="shared" si="31"/>
        <v>0.3</v>
      </c>
      <c r="L59" s="39">
        <f t="shared" si="27"/>
        <v>0.3</v>
      </c>
      <c r="M59" s="39">
        <f t="shared" si="27"/>
        <v>0.3</v>
      </c>
      <c r="N59" s="39">
        <f t="shared" si="27"/>
        <v>0.3</v>
      </c>
      <c r="O59" s="39"/>
      <c r="P59" s="39">
        <f>F59+K59</f>
        <v>0.3</v>
      </c>
      <c r="Q59" s="39">
        <f>G59+L59</f>
        <v>0.3</v>
      </c>
      <c r="R59" s="39">
        <f>H59+M59</f>
        <v>0.3</v>
      </c>
      <c r="S59" s="39">
        <f>I59+N59</f>
        <v>0.3</v>
      </c>
      <c r="T59" s="39"/>
      <c r="U59" s="39">
        <f t="shared" si="32"/>
        <v>8.0999999999999996E-3</v>
      </c>
      <c r="V59" s="39"/>
      <c r="W59" s="39">
        <f t="shared" si="33"/>
        <v>0.5</v>
      </c>
      <c r="X59" s="39">
        <f t="shared" si="28"/>
        <v>0.10000000000000003</v>
      </c>
      <c r="Y59" s="39">
        <f t="shared" si="28"/>
        <v>0.10000000000000003</v>
      </c>
      <c r="Z59" s="39">
        <f t="shared" si="28"/>
        <v>4.9999999999999989E-2</v>
      </c>
      <c r="AA59" s="39"/>
      <c r="AB59" s="39">
        <f t="shared" si="34"/>
        <v>0.5</v>
      </c>
      <c r="AC59" s="39">
        <f t="shared" si="29"/>
        <v>0.10000000000000003</v>
      </c>
      <c r="AD59" s="39">
        <f t="shared" si="29"/>
        <v>0.10000000000000003</v>
      </c>
      <c r="AE59" s="39">
        <f t="shared" si="29"/>
        <v>4.9999999999999989E-2</v>
      </c>
      <c r="AF59" s="39"/>
      <c r="AG59" s="39">
        <f t="shared" si="35"/>
        <v>0.5</v>
      </c>
      <c r="AH59" s="39">
        <f t="shared" si="36"/>
        <v>0.5</v>
      </c>
      <c r="AI59" s="39"/>
      <c r="AJ59" s="39"/>
      <c r="AK59" s="39"/>
      <c r="AL59" s="39"/>
      <c r="AM59" s="39"/>
      <c r="AN59" s="39"/>
      <c r="AO59" s="39"/>
      <c r="AP59" s="39"/>
      <c r="AQ59" s="39"/>
      <c r="AR59" s="39"/>
      <c r="AS59" s="39"/>
    </row>
    <row r="60" spans="1:45"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Q60" s="39"/>
      <c r="AR60" s="39"/>
      <c r="AS60" s="39"/>
    </row>
    <row r="61" spans="1:45" ht="26.25" x14ac:dyDescent="0.4">
      <c r="A61" s="42" t="s">
        <v>30</v>
      </c>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c r="AB61" s="39"/>
      <c r="AC61" s="39"/>
      <c r="AD61" s="39"/>
      <c r="AE61" s="39"/>
      <c r="AF61" s="39"/>
      <c r="AG61" s="39"/>
      <c r="AH61" s="39"/>
      <c r="AI61" s="39"/>
      <c r="AJ61" s="39"/>
      <c r="AK61" s="39"/>
      <c r="AL61" s="39"/>
      <c r="AM61" s="39"/>
      <c r="AN61" s="39"/>
      <c r="AO61" s="39"/>
      <c r="AP61" s="39"/>
      <c r="AQ61" s="39"/>
      <c r="AR61" s="39"/>
      <c r="AS61" s="39"/>
    </row>
    <row r="62" spans="1:45" x14ac:dyDescent="0.25">
      <c r="F62" s="39"/>
      <c r="G62" s="39"/>
      <c r="H62" s="39"/>
      <c r="I62" s="39"/>
      <c r="J62" s="39"/>
      <c r="K62" s="39"/>
      <c r="L62" s="39"/>
      <c r="M62" s="39"/>
      <c r="N62" s="39"/>
      <c r="O62" s="39"/>
      <c r="P62" s="39"/>
      <c r="Q62" s="39"/>
      <c r="R62" s="39"/>
      <c r="S62" s="39"/>
      <c r="T62" s="39"/>
      <c r="U62" s="39"/>
      <c r="V62" s="39"/>
      <c r="W62" s="39"/>
      <c r="X62" s="39"/>
      <c r="Y62" s="39"/>
      <c r="Z62" s="39"/>
      <c r="AA62" s="39"/>
      <c r="AB62" s="39"/>
      <c r="AC62" s="39"/>
      <c r="AD62" s="39"/>
      <c r="AE62" s="39"/>
      <c r="AF62" s="39"/>
      <c r="AG62" s="39"/>
      <c r="AH62" s="39"/>
      <c r="AI62" s="39"/>
      <c r="AJ62" s="39"/>
      <c r="AK62" s="39"/>
      <c r="AL62" s="39"/>
      <c r="AM62" s="39"/>
      <c r="AN62" s="39"/>
      <c r="AO62" s="39"/>
      <c r="AP62" s="39"/>
      <c r="AQ62" s="39"/>
      <c r="AR62" s="39"/>
      <c r="AS62" s="39"/>
    </row>
    <row r="63" spans="1:45" x14ac:dyDescent="0.25">
      <c r="A63" s="43" t="s">
        <v>31</v>
      </c>
      <c r="B63" s="43">
        <f>RANK(B4,$B$4:$E$4,1)+COUNTIF($B$4:B4,B4)-1</f>
        <v>1</v>
      </c>
      <c r="C63" s="43">
        <f>RANK(C4,$B$4:$E$4,1)+COUNTIF($B$4:C4,C4)-1</f>
        <v>2</v>
      </c>
      <c r="D63" s="43">
        <f>RANK(D4,$B$4:$E$4,1)+COUNTIF($B$4:D4,D4)-1</f>
        <v>3</v>
      </c>
      <c r="E63" s="43">
        <f>RANK(E4,$B$4:$E$4,1)+COUNTIF($B$4:E4,E4)-1</f>
        <v>4</v>
      </c>
      <c r="F63" s="39"/>
      <c r="G63" s="39"/>
      <c r="H63" s="39"/>
      <c r="I63" s="39"/>
      <c r="J63" s="39"/>
      <c r="K63" s="39"/>
      <c r="L63" s="39"/>
      <c r="M63" s="39"/>
      <c r="N63" s="39"/>
      <c r="O63" s="39"/>
      <c r="P63" s="39"/>
      <c r="Q63" s="39"/>
      <c r="R63" s="39"/>
      <c r="S63" s="39"/>
      <c r="T63" s="39"/>
      <c r="U63" s="39"/>
      <c r="V63" s="39"/>
      <c r="W63" s="39"/>
      <c r="X63" s="39"/>
      <c r="Y63" s="39"/>
      <c r="Z63" s="39"/>
      <c r="AA63" s="39"/>
      <c r="AB63" s="39"/>
      <c r="AC63" s="39"/>
      <c r="AD63" s="39"/>
      <c r="AE63" s="39"/>
      <c r="AF63" s="39"/>
      <c r="AG63" s="39"/>
      <c r="AH63" s="39"/>
      <c r="AI63" s="39"/>
      <c r="AJ63" s="39"/>
      <c r="AK63" s="39"/>
      <c r="AL63" s="39"/>
      <c r="AM63" s="39"/>
      <c r="AN63" s="39"/>
      <c r="AO63" s="39"/>
      <c r="AP63" s="39"/>
      <c r="AQ63" s="39"/>
      <c r="AR63" s="39"/>
      <c r="AS63" s="39"/>
    </row>
    <row r="64" spans="1:45" x14ac:dyDescent="0.25">
      <c r="A64" s="39" t="str">
        <f t="shared" ref="A64" si="37">A2</f>
        <v>Program</v>
      </c>
      <c r="B64" s="39" t="str">
        <f>B2</f>
        <v>P1</v>
      </c>
      <c r="C64" s="39" t="str">
        <f t="shared" ref="C64:E64" si="38">C2</f>
        <v>P2</v>
      </c>
      <c r="D64" s="39" t="str">
        <f t="shared" si="38"/>
        <v>P3</v>
      </c>
      <c r="E64" s="39" t="str">
        <f t="shared" si="38"/>
        <v>P4</v>
      </c>
      <c r="F64" s="39"/>
      <c r="G64" s="39"/>
      <c r="H64" s="39"/>
      <c r="I64" s="39"/>
      <c r="J64" s="39"/>
      <c r="K64" s="39"/>
      <c r="L64" s="39"/>
      <c r="M64" s="39"/>
      <c r="N64" s="39"/>
      <c r="O64" s="39"/>
      <c r="P64" s="39"/>
      <c r="Q64" s="39"/>
      <c r="R64" s="39"/>
      <c r="S64" s="39"/>
      <c r="T64" s="39"/>
      <c r="U64" s="39"/>
      <c r="V64" s="39"/>
      <c r="W64" s="39"/>
      <c r="X64" s="39"/>
      <c r="Y64" s="39"/>
      <c r="Z64" s="39"/>
      <c r="AA64" s="39"/>
      <c r="AB64" s="39"/>
      <c r="AC64" s="39"/>
      <c r="AD64" s="39"/>
      <c r="AE64" s="39"/>
      <c r="AF64" s="39"/>
      <c r="AG64" s="39"/>
      <c r="AH64" s="39"/>
      <c r="AI64" s="39"/>
      <c r="AJ64" s="39"/>
      <c r="AK64" s="39"/>
      <c r="AL64" s="39"/>
      <c r="AM64" s="39"/>
      <c r="AN64" s="39"/>
      <c r="AO64" s="39"/>
      <c r="AP64" s="39"/>
      <c r="AQ64" s="39"/>
      <c r="AR64" s="39"/>
      <c r="AS64" s="39"/>
    </row>
    <row r="65" spans="1:5" x14ac:dyDescent="0.25">
      <c r="A65" s="39" t="str">
        <f t="shared" ref="A65" si="39">A3</f>
        <v>Outcome (100% coverage)</v>
      </c>
      <c r="B65" s="39">
        <f t="shared" ref="B65:E65" si="40">B3</f>
        <v>0.8</v>
      </c>
      <c r="C65" s="39">
        <f t="shared" si="40"/>
        <v>0.4</v>
      </c>
      <c r="D65" s="39">
        <f t="shared" si="40"/>
        <v>0.4</v>
      </c>
      <c r="E65" s="39">
        <f t="shared" si="40"/>
        <v>0.35</v>
      </c>
    </row>
    <row r="66" spans="1:5" x14ac:dyDescent="0.25">
      <c r="A66" s="39" t="str">
        <f t="shared" ref="A66" si="41">A4</f>
        <v>Net coverage</v>
      </c>
      <c r="B66" s="39">
        <f t="shared" ref="B66:E66" si="42">B4</f>
        <v>0.3</v>
      </c>
      <c r="C66" s="39">
        <f t="shared" si="42"/>
        <v>0.3</v>
      </c>
      <c r="D66" s="39">
        <f t="shared" si="42"/>
        <v>0.3</v>
      </c>
      <c r="E66" s="39">
        <f t="shared" si="42"/>
        <v>0.3</v>
      </c>
    </row>
    <row r="67" spans="1:5" x14ac:dyDescent="0.25">
      <c r="A67" s="39" t="str">
        <f t="shared" ref="A67" si="43">A5</f>
        <v>Deltas</v>
      </c>
      <c r="B67" s="39">
        <f t="shared" ref="B67:E67" si="44">B5</f>
        <v>0.5</v>
      </c>
      <c r="C67" s="39">
        <f t="shared" si="44"/>
        <v>0.10000000000000003</v>
      </c>
      <c r="D67" s="39">
        <f t="shared" si="44"/>
        <v>0.10000000000000003</v>
      </c>
      <c r="E67" s="39">
        <f t="shared" si="44"/>
        <v>4.9999999999999989E-2</v>
      </c>
    </row>
    <row r="68" spans="1:5" x14ac:dyDescent="0.25">
      <c r="A68" s="39"/>
      <c r="B68" s="39"/>
      <c r="C68" s="39"/>
      <c r="D68" s="39"/>
      <c r="E68" s="39"/>
    </row>
    <row r="69" spans="1:5" x14ac:dyDescent="0.25">
      <c r="A69" t="s">
        <v>84</v>
      </c>
      <c r="B69">
        <v>1</v>
      </c>
      <c r="C69">
        <v>2</v>
      </c>
      <c r="D69">
        <v>3</v>
      </c>
      <c r="E69">
        <v>4</v>
      </c>
    </row>
    <row r="70" spans="1:5" x14ac:dyDescent="0.25">
      <c r="A70" s="43" t="s">
        <v>32</v>
      </c>
      <c r="B70" s="43">
        <f>HLOOKUP(B69,$B$63:$E$67,4,FALSE)</f>
        <v>0.3</v>
      </c>
      <c r="C70" s="43">
        <f t="shared" ref="C70:D70" si="45">HLOOKUP(C69,$B$63:$E$67,4,FALSE)</f>
        <v>0.3</v>
      </c>
      <c r="D70" s="43">
        <f t="shared" si="45"/>
        <v>0.3</v>
      </c>
      <c r="E70" s="43">
        <f>HLOOKUP(E69,$B$63:$E$67,4,FALSE)</f>
        <v>0.3</v>
      </c>
    </row>
    <row r="71" spans="1:5" x14ac:dyDescent="0.25">
      <c r="A71" s="44" t="s">
        <v>82</v>
      </c>
      <c r="B71" s="43">
        <f>HLOOKUP(B69,$B$63:$E$67,5,FALSE)</f>
        <v>0.5</v>
      </c>
      <c r="C71" s="43">
        <f t="shared" ref="C71:E71" si="46">HLOOKUP(C69,$B$63:$E$67,5,FALSE)</f>
        <v>0.10000000000000003</v>
      </c>
      <c r="D71" s="43">
        <f t="shared" si="46"/>
        <v>0.10000000000000003</v>
      </c>
      <c r="E71" s="43">
        <f t="shared" si="46"/>
        <v>4.9999999999999989E-2</v>
      </c>
    </row>
    <row r="72" spans="1:5" x14ac:dyDescent="0.25">
      <c r="A72" s="44" t="s">
        <v>85</v>
      </c>
      <c r="B72" s="43">
        <f>MAX(B71:$E$71)</f>
        <v>0.5</v>
      </c>
      <c r="C72" s="43">
        <f>MAX(C71:$E$71)</f>
        <v>0.10000000000000003</v>
      </c>
      <c r="D72" s="43">
        <f>MAX(D71:$E$71)</f>
        <v>0.10000000000000003</v>
      </c>
      <c r="E72" s="43">
        <f>MAX(E71:$E$71)</f>
        <v>4.9999999999999989E-2</v>
      </c>
    </row>
    <row r="73" spans="1:5" x14ac:dyDescent="0.25">
      <c r="A73" s="44" t="s">
        <v>83</v>
      </c>
      <c r="B73" s="43">
        <f>B72*B70</f>
        <v>0.15</v>
      </c>
      <c r="C73" s="43">
        <f>C72*(C70-B70)</f>
        <v>0</v>
      </c>
      <c r="D73" s="43">
        <f t="shared" ref="D73:E73" si="47">D72*(D70-C70)</f>
        <v>0</v>
      </c>
      <c r="E73" s="43">
        <f t="shared" si="47"/>
        <v>0</v>
      </c>
    </row>
    <row r="74" spans="1:5" x14ac:dyDescent="0.25">
      <c r="A74" s="44" t="s">
        <v>24</v>
      </c>
      <c r="B74">
        <f>F3+SUM(B73:E73)</f>
        <v>0.44999999999999996</v>
      </c>
    </row>
  </sheetData>
  <conditionalFormatting sqref="M2">
    <cfRule type="expression" dxfId="2" priority="1">
      <formula>$F$4&gt;1</formula>
    </cfRule>
  </conditionalFormatting>
  <pageMargins left="0.7" right="0.7" top="0.75" bottom="0.75" header="0.3" footer="0.3"/>
  <pageSetup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8EE43-AB5C-43A2-B85F-61639337FE0A}">
  <dimension ref="A1:J24"/>
  <sheetViews>
    <sheetView workbookViewId="0">
      <selection activeCell="K20" sqref="K20"/>
    </sheetView>
  </sheetViews>
  <sheetFormatPr defaultColWidth="14.42578125" defaultRowHeight="15.75" customHeight="1" x14ac:dyDescent="0.25"/>
  <cols>
    <col min="1" max="1" width="39.42578125" style="19" customWidth="1"/>
    <col min="2" max="4" width="14.42578125" style="19"/>
    <col min="5" max="5" width="18" style="19" bestFit="1" customWidth="1"/>
    <col min="6" max="8" width="14.42578125" style="19"/>
    <col min="9" max="9" width="20.7109375" style="19" bestFit="1" customWidth="1"/>
    <col min="10" max="16384" width="14.42578125" style="19"/>
  </cols>
  <sheetData>
    <row r="1" spans="1:10" ht="15" x14ac:dyDescent="0.25">
      <c r="A1" s="21" t="s">
        <v>46</v>
      </c>
      <c r="B1" s="20">
        <v>876958</v>
      </c>
      <c r="C1" s="20"/>
    </row>
    <row r="2" spans="1:10" ht="15" x14ac:dyDescent="0.25">
      <c r="B2" s="20"/>
      <c r="C2" s="20"/>
    </row>
    <row r="3" spans="1:10" ht="15" x14ac:dyDescent="0.25">
      <c r="B3" s="20"/>
      <c r="C3" s="20"/>
    </row>
    <row r="4" spans="1:10" ht="15" x14ac:dyDescent="0.25">
      <c r="A4" s="21" t="s">
        <v>47</v>
      </c>
      <c r="B4" s="20"/>
      <c r="C4" s="20"/>
      <c r="H4" s="19" t="s">
        <v>48</v>
      </c>
      <c r="I4" s="19" t="s">
        <v>49</v>
      </c>
      <c r="J4" s="19" t="s">
        <v>50</v>
      </c>
    </row>
    <row r="5" spans="1:10" ht="15" x14ac:dyDescent="0.25">
      <c r="B5" s="20" t="s">
        <v>51</v>
      </c>
      <c r="C5" s="20" t="s">
        <v>52</v>
      </c>
      <c r="D5" s="20" t="s">
        <v>53</v>
      </c>
      <c r="E5" s="20" t="s">
        <v>54</v>
      </c>
      <c r="F5" s="20" t="s">
        <v>55</v>
      </c>
      <c r="H5" s="20" t="s">
        <v>56</v>
      </c>
      <c r="I5" s="22">
        <f>F6*F7*F8</f>
        <v>3.1620871159899805E-4</v>
      </c>
      <c r="J5" s="23">
        <f>MAX(B13:B15)</f>
        <v>0.9</v>
      </c>
    </row>
    <row r="6" spans="1:10" ht="15" x14ac:dyDescent="0.25">
      <c r="A6" s="20" t="s">
        <v>57</v>
      </c>
      <c r="B6" s="24">
        <v>0.4</v>
      </c>
      <c r="C6" s="20">
        <v>40</v>
      </c>
      <c r="D6" s="25">
        <v>10000000</v>
      </c>
      <c r="E6" s="26">
        <f t="shared" ref="E6:E8" si="0">(2*B6/(1 + EXP(-2*D6/(C6*B6*$B$1))) - B6)*$B$1</f>
        <v>214806.11359862119</v>
      </c>
      <c r="F6" s="27">
        <f t="shared" ref="F6:F8" si="1">E6/$B$1</f>
        <v>0.24494458525792706</v>
      </c>
      <c r="H6" s="19" t="s">
        <v>58</v>
      </c>
      <c r="I6" s="22">
        <f>F6*F7*(1-F8)</f>
        <v>5.2673355449091288E-3</v>
      </c>
      <c r="J6" s="23">
        <f>MAX(B13:B14)</f>
        <v>0.9</v>
      </c>
    </row>
    <row r="7" spans="1:10" ht="15" x14ac:dyDescent="0.25">
      <c r="A7" s="20" t="s">
        <v>59</v>
      </c>
      <c r="B7" s="24">
        <v>0.6</v>
      </c>
      <c r="C7" s="20">
        <v>50</v>
      </c>
      <c r="D7" s="25">
        <v>1000000</v>
      </c>
      <c r="E7" s="26">
        <f t="shared" si="0"/>
        <v>19990.373736748643</v>
      </c>
      <c r="F7" s="27">
        <f t="shared" si="1"/>
        <v>2.2795132419966113E-2</v>
      </c>
      <c r="H7" s="19" t="s">
        <v>60</v>
      </c>
      <c r="I7" s="22">
        <f>F6*(1-F7)*F8</f>
        <v>1.3555555916626319E-2</v>
      </c>
      <c r="J7" s="23">
        <f>MAX(B13,B15)</f>
        <v>0.8</v>
      </c>
    </row>
    <row r="8" spans="1:10" ht="15" x14ac:dyDescent="0.25">
      <c r="A8" s="20" t="s">
        <v>61</v>
      </c>
      <c r="B8" s="24">
        <v>0.4</v>
      </c>
      <c r="C8" s="20">
        <v>20</v>
      </c>
      <c r="D8" s="25">
        <v>1000000</v>
      </c>
      <c r="E8" s="26">
        <f t="shared" si="0"/>
        <v>49664.110566189891</v>
      </c>
      <c r="F8" s="27">
        <f t="shared" si="1"/>
        <v>5.6632256694379768E-2</v>
      </c>
      <c r="H8" s="19" t="s">
        <v>62</v>
      </c>
      <c r="I8" s="22">
        <f>(1-F6)*F7*F8</f>
        <v>9.7473107899090112E-4</v>
      </c>
      <c r="J8" s="23">
        <f>MAX(B14:B15)</f>
        <v>0.9</v>
      </c>
    </row>
    <row r="9" spans="1:10" ht="15" x14ac:dyDescent="0.25">
      <c r="H9" s="19" t="s">
        <v>63</v>
      </c>
      <c r="I9" s="22">
        <f>F6*(1-F7)*(1-F8)</f>
        <v>0.22580548508479262</v>
      </c>
      <c r="J9" s="23">
        <f>B13</f>
        <v>0.8</v>
      </c>
    </row>
    <row r="10" spans="1:10" ht="15" x14ac:dyDescent="0.25">
      <c r="A10" s="21" t="s">
        <v>64</v>
      </c>
      <c r="H10" s="19" t="s">
        <v>65</v>
      </c>
      <c r="I10" s="22">
        <f>(1-F6)*F7*(1-F8)</f>
        <v>1.6236857084467086E-2</v>
      </c>
      <c r="J10" s="23">
        <f>B14</f>
        <v>0.9</v>
      </c>
    </row>
    <row r="11" spans="1:10" ht="15" x14ac:dyDescent="0.25">
      <c r="B11" s="20" t="s">
        <v>66</v>
      </c>
      <c r="C11" s="20" t="s">
        <v>67</v>
      </c>
      <c r="H11" s="19" t="s">
        <v>68</v>
      </c>
      <c r="I11" s="22">
        <f>(1-F6)*(1-F7)*F8</f>
        <v>4.178576098716355E-2</v>
      </c>
      <c r="J11" s="23">
        <f>B15</f>
        <v>0.4</v>
      </c>
    </row>
    <row r="12" spans="1:10" ht="15" x14ac:dyDescent="0.25">
      <c r="A12" s="20" t="s">
        <v>69</v>
      </c>
      <c r="B12" s="24">
        <v>0.3</v>
      </c>
      <c r="H12" s="19" t="s">
        <v>70</v>
      </c>
      <c r="I12" s="22">
        <f>(1-F6)*(1-F7)*(1-F8)</f>
        <v>0.69605806559145134</v>
      </c>
      <c r="J12" s="23">
        <f>B12</f>
        <v>0.3</v>
      </c>
    </row>
    <row r="13" spans="1:10" ht="15" x14ac:dyDescent="0.25">
      <c r="A13" s="20" t="s">
        <v>71</v>
      </c>
      <c r="B13" s="24">
        <v>0.8</v>
      </c>
      <c r="C13" s="28">
        <f t="shared" ref="C13:C15" si="2">B13-B$12</f>
        <v>0.5</v>
      </c>
      <c r="I13" s="29">
        <f>SUM(I5:I12)</f>
        <v>0.99999999999999989</v>
      </c>
    </row>
    <row r="14" spans="1:10" ht="15" x14ac:dyDescent="0.25">
      <c r="A14" s="20" t="s">
        <v>72</v>
      </c>
      <c r="B14" s="24">
        <v>0.9</v>
      </c>
      <c r="C14" s="28">
        <f t="shared" si="2"/>
        <v>0.60000000000000009</v>
      </c>
    </row>
    <row r="15" spans="1:10" ht="15" x14ac:dyDescent="0.25">
      <c r="A15" s="20" t="s">
        <v>73</v>
      </c>
      <c r="B15" s="24">
        <v>0.4</v>
      </c>
      <c r="C15" s="28">
        <f t="shared" si="2"/>
        <v>0.10000000000000003</v>
      </c>
      <c r="H15" s="19" t="s">
        <v>74</v>
      </c>
      <c r="J15" s="19" t="s">
        <v>50</v>
      </c>
    </row>
    <row r="16" spans="1:10" ht="15" x14ac:dyDescent="0.25">
      <c r="H16" s="20" t="s">
        <v>56</v>
      </c>
      <c r="I16" s="29">
        <f>F7</f>
        <v>2.2795132419966113E-2</v>
      </c>
      <c r="J16" s="23">
        <f>MAX(B13:B15)</f>
        <v>0.9</v>
      </c>
    </row>
    <row r="17" spans="1:10" ht="15" x14ac:dyDescent="0.25">
      <c r="A17" s="21" t="s">
        <v>75</v>
      </c>
      <c r="H17" s="19" t="s">
        <v>58</v>
      </c>
      <c r="I17" s="29">
        <v>0</v>
      </c>
    </row>
    <row r="18" spans="1:10" ht="15" x14ac:dyDescent="0.25">
      <c r="A18" s="20" t="s">
        <v>4</v>
      </c>
      <c r="B18" s="30">
        <f>MIN(B12+C13*F6+C14*F7+C15*F8,1)</f>
        <v>0.44181259775038118</v>
      </c>
      <c r="H18" s="19" t="s">
        <v>60</v>
      </c>
      <c r="I18" s="29">
        <f>F8-F7</f>
        <v>3.3837124274413655E-2</v>
      </c>
      <c r="J18" s="23">
        <f>MAX(B13,B15)</f>
        <v>0.8</v>
      </c>
    </row>
    <row r="19" spans="1:10" ht="15" x14ac:dyDescent="0.25">
      <c r="A19" s="20" t="s">
        <v>5</v>
      </c>
      <c r="B19" s="31">
        <f>SUMPRODUCT(I5:I12,J5:J12)</f>
        <v>0.43753617605140549</v>
      </c>
      <c r="H19" s="19" t="s">
        <v>62</v>
      </c>
      <c r="I19" s="29">
        <v>0</v>
      </c>
    </row>
    <row r="20" spans="1:10" ht="15" x14ac:dyDescent="0.25">
      <c r="A20" s="20" t="s">
        <v>26</v>
      </c>
      <c r="B20" s="31">
        <f>SUMPRODUCT(I16:I23,J16:J23)</f>
        <v>0.42475180587096018</v>
      </c>
      <c r="H20" s="19" t="s">
        <v>63</v>
      </c>
      <c r="I20" s="29">
        <f>F6-F8</f>
        <v>0.18831232856354729</v>
      </c>
      <c r="J20" s="23">
        <f>B13</f>
        <v>0.8</v>
      </c>
    </row>
    <row r="21" spans="1:10" ht="15" x14ac:dyDescent="0.25">
      <c r="H21" s="19" t="s">
        <v>65</v>
      </c>
      <c r="I21" s="29">
        <v>0</v>
      </c>
    </row>
    <row r="22" spans="1:10" ht="15" x14ac:dyDescent="0.25">
      <c r="H22" s="19" t="s">
        <v>68</v>
      </c>
      <c r="I22" s="29">
        <v>0</v>
      </c>
    </row>
    <row r="23" spans="1:10" ht="15" x14ac:dyDescent="0.25">
      <c r="H23" s="19" t="s">
        <v>70</v>
      </c>
      <c r="I23" s="29">
        <f>1-F6</f>
        <v>0.75505541474207294</v>
      </c>
      <c r="J23" s="23">
        <f>B12</f>
        <v>0.3</v>
      </c>
    </row>
    <row r="24" spans="1:10" ht="15" x14ac:dyDescent="0.25">
      <c r="I24" s="29">
        <f>SUM(I16:I23)</f>
        <v>1</v>
      </c>
    </row>
  </sheetData>
  <pageMargins left="0.7" right="0.7" top="0.75" bottom="0.75" header="0.3" footer="0.3"/>
  <pageSetup orientation="portrait" verticalDpi="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28EA7-3755-4748-AA0B-29F29560C4E2}">
  <dimension ref="A1:AR74"/>
  <sheetViews>
    <sheetView topLeftCell="A31" workbookViewId="0">
      <selection activeCell="I71" sqref="I71"/>
    </sheetView>
  </sheetViews>
  <sheetFormatPr defaultRowHeight="15" x14ac:dyDescent="0.25"/>
  <cols>
    <col min="1" max="1" width="16.5703125" customWidth="1"/>
    <col min="31" max="31" width="12" customWidth="1"/>
  </cols>
  <sheetData>
    <row r="1" spans="1:14" x14ac:dyDescent="0.25">
      <c r="A1" t="s">
        <v>41</v>
      </c>
      <c r="B1">
        <f ca="1">RANK(B6,$B$6:$E$6)</f>
        <v>1</v>
      </c>
      <c r="C1">
        <f t="shared" ref="C1:E1" ca="1" si="0">RANK(C6,$B$6:$E$6)</f>
        <v>3</v>
      </c>
      <c r="D1">
        <f t="shared" ca="1" si="0"/>
        <v>4</v>
      </c>
      <c r="E1">
        <f t="shared" ca="1" si="0"/>
        <v>2</v>
      </c>
      <c r="I1" s="12" t="s">
        <v>24</v>
      </c>
      <c r="J1" s="12" t="s">
        <v>34</v>
      </c>
    </row>
    <row r="2" spans="1:14" x14ac:dyDescent="0.25">
      <c r="A2" t="s">
        <v>33</v>
      </c>
      <c r="B2" t="s">
        <v>0</v>
      </c>
      <c r="C2" t="s">
        <v>1</v>
      </c>
      <c r="D2" t="s">
        <v>2</v>
      </c>
      <c r="E2" t="s">
        <v>3</v>
      </c>
      <c r="F2" t="s">
        <v>22</v>
      </c>
      <c r="I2">
        <f ca="1">F3+SUMPRODUCT(AE25:AE40,AR25:AR40)</f>
        <v>0.49491446742445788</v>
      </c>
      <c r="J2" t="s">
        <v>17</v>
      </c>
      <c r="M2">
        <f ca="1">F3+SUMPRODUCT(B4:E4,B5:E5)</f>
        <v>0.39906043044549877</v>
      </c>
      <c r="N2" t="s">
        <v>35</v>
      </c>
    </row>
    <row r="3" spans="1:14" x14ac:dyDescent="0.25">
      <c r="A3" t="s">
        <v>21</v>
      </c>
      <c r="B3">
        <f ca="1">RAND()</f>
        <v>0.8725128810999756</v>
      </c>
      <c r="C3">
        <f t="shared" ref="C3:E4" ca="1" si="1">RAND()</f>
        <v>0.17147186559727701</v>
      </c>
      <c r="D3">
        <f t="shared" ca="1" si="1"/>
        <v>0.24344978579539178</v>
      </c>
      <c r="E3">
        <f t="shared" ca="1" si="1"/>
        <v>0.14301705371575035</v>
      </c>
      <c r="F3">
        <v>0.3</v>
      </c>
      <c r="I3">
        <f ca="1">F3+SUMPRODUCT(U44:U59,AH44:AH59)</f>
        <v>0.50392981792420921</v>
      </c>
      <c r="J3" t="s">
        <v>5</v>
      </c>
    </row>
    <row r="4" spans="1:14" x14ac:dyDescent="0.25">
      <c r="A4" t="s">
        <v>20</v>
      </c>
      <c r="B4">
        <f ca="1">RAND()</f>
        <v>0.46551069544824453</v>
      </c>
      <c r="C4">
        <f t="shared" ca="1" si="1"/>
        <v>0.80018697944422035</v>
      </c>
      <c r="D4">
        <f t="shared" ca="1" si="1"/>
        <v>0.85954844689126686</v>
      </c>
      <c r="E4">
        <f t="shared" ca="1" si="1"/>
        <v>0.10189801462389048</v>
      </c>
      <c r="F4">
        <f ca="1">SUM(B4:E4)</f>
        <v>2.2271441364076221</v>
      </c>
      <c r="I4">
        <f ca="1">B73</f>
        <v>5.8337925930690981E-2</v>
      </c>
      <c r="J4" t="s">
        <v>26</v>
      </c>
    </row>
    <row r="5" spans="1:14" x14ac:dyDescent="0.25">
      <c r="A5" t="s">
        <v>39</v>
      </c>
      <c r="B5">
        <f ca="1">B3-$F$3</f>
        <v>0.57251288109997556</v>
      </c>
      <c r="C5">
        <f t="shared" ref="C5:E5" ca="1" si="2">C3-$F$3</f>
        <v>-0.12852813440272298</v>
      </c>
      <c r="D5">
        <f t="shared" ca="1" si="2"/>
        <v>-5.6550214204608207E-2</v>
      </c>
      <c r="E5">
        <f t="shared" ca="1" si="2"/>
        <v>-0.15698294628424964</v>
      </c>
    </row>
    <row r="6" spans="1:14" x14ac:dyDescent="0.25">
      <c r="A6" t="s">
        <v>40</v>
      </c>
      <c r="B6">
        <f ca="1">ABS(B5)</f>
        <v>0.57251288109997556</v>
      </c>
      <c r="C6">
        <f t="shared" ref="C6:E6" ca="1" si="3">ABS(C5)</f>
        <v>0.12852813440272298</v>
      </c>
      <c r="D6">
        <f t="shared" ca="1" si="3"/>
        <v>5.6550214204608207E-2</v>
      </c>
      <c r="E6">
        <f t="shared" ca="1" si="3"/>
        <v>0.15698294628424964</v>
      </c>
    </row>
    <row r="8" spans="1:14" ht="26.25" x14ac:dyDescent="0.4">
      <c r="A8" s="13" t="s">
        <v>23</v>
      </c>
    </row>
    <row r="9" spans="1:14" ht="26.25" x14ac:dyDescent="0.4">
      <c r="A9" s="13"/>
    </row>
    <row r="10" spans="1:14" ht="17.25" customHeight="1" x14ac:dyDescent="0.25">
      <c r="A10" s="17"/>
      <c r="B10" s="17">
        <v>1</v>
      </c>
      <c r="C10" s="17">
        <v>2</v>
      </c>
      <c r="D10" s="17">
        <v>3</v>
      </c>
      <c r="E10" s="17">
        <v>4</v>
      </c>
    </row>
    <row r="11" spans="1:14" ht="17.25" customHeight="1" x14ac:dyDescent="0.25">
      <c r="A11" s="17" t="s">
        <v>42</v>
      </c>
      <c r="B11" s="17" t="str">
        <f ca="1">HLOOKUP(B$10,$B$1:$E$4,2,FALSE)</f>
        <v>P1</v>
      </c>
      <c r="C11" s="17" t="str">
        <f ca="1">HLOOKUP(C$10,$B$1:$E$4,2,FALSE)</f>
        <v>P4</v>
      </c>
      <c r="D11" s="17" t="str">
        <f ca="1">HLOOKUP(D$10,$B$1:$E$4,2,FALSE)</f>
        <v>P2</v>
      </c>
      <c r="E11" s="17" t="str">
        <f ca="1">HLOOKUP(E$10,$B$1:$E$4,2,FALSE)</f>
        <v>P3</v>
      </c>
    </row>
    <row r="12" spans="1:14" ht="17.25" customHeight="1" x14ac:dyDescent="0.25">
      <c r="A12" s="17" t="s">
        <v>24</v>
      </c>
      <c r="B12" s="17">
        <f ca="1">HLOOKUP(B$10,$B$1:$E$4,3,FALSE)</f>
        <v>0.8725128810999756</v>
      </c>
      <c r="C12" s="17">
        <f ca="1">HLOOKUP(C$10,$B$1:$E$4,3,FALSE)</f>
        <v>0.14301705371575035</v>
      </c>
      <c r="D12" s="17">
        <f ca="1">HLOOKUP(D$10,$B$1:$E$4,3,FALSE)</f>
        <v>0.17147186559727701</v>
      </c>
      <c r="E12" s="17">
        <f ca="1">HLOOKUP(E$10,$B$1:$E$4,3,FALSE)</f>
        <v>0.24344978579539178</v>
      </c>
    </row>
    <row r="13" spans="1:14" x14ac:dyDescent="0.25">
      <c r="A13" s="17" t="s">
        <v>32</v>
      </c>
      <c r="B13" s="17">
        <f ca="1">HLOOKUP(B$10,$B$1:$E$4,4,FALSE)</f>
        <v>0.46551069544824453</v>
      </c>
      <c r="C13" s="17">
        <f ca="1">HLOOKUP(C$10,$B$1:$E$4,4,FALSE)</f>
        <v>0.10189801462389048</v>
      </c>
      <c r="D13" s="17">
        <f ca="1">HLOOKUP(D$10,$B$1:$E$4,4,FALSE)</f>
        <v>0.80018697944422035</v>
      </c>
      <c r="E13" s="17">
        <f ca="1">HLOOKUP(E$10,$B$1:$E$4,4,FALSE)</f>
        <v>0.85954844689126686</v>
      </c>
    </row>
    <row r="14" spans="1:14" x14ac:dyDescent="0.25">
      <c r="A14" s="17" t="s">
        <v>36</v>
      </c>
      <c r="B14" s="17">
        <f ca="1">SUM($B$13:B$13)</f>
        <v>0.46551069544824453</v>
      </c>
      <c r="C14" s="17">
        <f ca="1">SUM($B$13:C$13)</f>
        <v>0.567408710072135</v>
      </c>
      <c r="D14" s="17">
        <f ca="1">SUM($B$13:D$13)</f>
        <v>1.3675956895163552</v>
      </c>
      <c r="E14" s="17">
        <f ca="1">SUM($B$13:E$13)</f>
        <v>2.2271441364076221</v>
      </c>
    </row>
    <row r="15" spans="1:14" x14ac:dyDescent="0.25">
      <c r="A15" s="17" t="s">
        <v>4</v>
      </c>
      <c r="B15" s="17">
        <f ca="1">IF(B14&lt;1,B13,MAX(1-(B14-B13),0))</f>
        <v>0.46551069544824453</v>
      </c>
      <c r="C15" s="17">
        <f t="shared" ref="C15:E15" ca="1" si="4">IF(C14&lt;1,C13,MAX(1-(C14-C13),0))</f>
        <v>0.10189801462389048</v>
      </c>
      <c r="D15" s="17">
        <f t="shared" ca="1" si="4"/>
        <v>0.43259128992786511</v>
      </c>
      <c r="E15" s="17">
        <f t="shared" ca="1" si="4"/>
        <v>0</v>
      </c>
    </row>
    <row r="16" spans="1:14" x14ac:dyDescent="0.25">
      <c r="A16" s="17" t="s">
        <v>5</v>
      </c>
      <c r="B16" s="17">
        <f ca="1">B13-B15</f>
        <v>0</v>
      </c>
      <c r="C16" s="17">
        <f t="shared" ref="C16:E16" ca="1" si="5">C13-C15</f>
        <v>0</v>
      </c>
      <c r="D16" s="17">
        <f t="shared" ca="1" si="5"/>
        <v>0.36759568951635524</v>
      </c>
      <c r="E16" s="17">
        <f t="shared" ca="1" si="5"/>
        <v>0.85954844689126686</v>
      </c>
    </row>
    <row r="17" spans="1:44" x14ac:dyDescent="0.25">
      <c r="B17" t="s">
        <v>0</v>
      </c>
      <c r="C17" t="s">
        <v>1</v>
      </c>
      <c r="D17" t="s">
        <v>2</v>
      </c>
      <c r="E17" t="s">
        <v>3</v>
      </c>
    </row>
    <row r="18" spans="1:44" x14ac:dyDescent="0.25">
      <c r="A18" t="s">
        <v>4</v>
      </c>
      <c r="B18">
        <f ca="1">HLOOKUP(B$17,$B$11:$E$16,5,FALSE)</f>
        <v>0.46551069544824453</v>
      </c>
      <c r="C18">
        <f t="shared" ref="C18:E18" ca="1" si="6">HLOOKUP(C$17,$B$11:$E$16,5,FALSE)</f>
        <v>0.43259128992786511</v>
      </c>
      <c r="D18">
        <f t="shared" ca="1" si="6"/>
        <v>0</v>
      </c>
      <c r="E18">
        <f t="shared" ca="1" si="6"/>
        <v>0.10189801462389048</v>
      </c>
    </row>
    <row r="19" spans="1:44" x14ac:dyDescent="0.25">
      <c r="A19" t="s">
        <v>14</v>
      </c>
      <c r="B19">
        <f ca="1">1-B18</f>
        <v>0.53448930455175547</v>
      </c>
      <c r="C19">
        <f t="shared" ref="C19:E19" ca="1" si="7">1-C18</f>
        <v>0.56740871007213489</v>
      </c>
      <c r="D19">
        <f t="shared" ca="1" si="7"/>
        <v>1</v>
      </c>
      <c r="E19">
        <f t="shared" ca="1" si="7"/>
        <v>0.89810198537610952</v>
      </c>
    </row>
    <row r="20" spans="1:44" x14ac:dyDescent="0.25">
      <c r="A20" t="s">
        <v>5</v>
      </c>
      <c r="B20">
        <f ca="1">HLOOKUP(B$17,$B$11:$E$16,6,FALSE)</f>
        <v>0</v>
      </c>
      <c r="C20">
        <f t="shared" ref="C20:E20" ca="1" si="8">HLOOKUP(C$17,$B$11:$E$16,6,FALSE)</f>
        <v>0.36759568951635524</v>
      </c>
      <c r="D20">
        <f t="shared" ca="1" si="8"/>
        <v>0.85954844689126686</v>
      </c>
      <c r="E20">
        <f t="shared" ca="1" si="8"/>
        <v>0</v>
      </c>
      <c r="P20" s="18"/>
    </row>
    <row r="21" spans="1:44" x14ac:dyDescent="0.25">
      <c r="A21" t="s">
        <v>13</v>
      </c>
      <c r="B21">
        <f t="shared" ref="B21:E21" ca="1" si="9">B20/B19</f>
        <v>0</v>
      </c>
      <c r="C21">
        <f t="shared" ca="1" si="9"/>
        <v>0.64784992368133132</v>
      </c>
      <c r="D21">
        <f t="shared" ca="1" si="9"/>
        <v>0.85954844689126686</v>
      </c>
      <c r="E21">
        <f t="shared" ca="1" si="9"/>
        <v>0</v>
      </c>
    </row>
    <row r="22" spans="1:44" ht="26.25" x14ac:dyDescent="0.4">
      <c r="A22" s="13"/>
    </row>
    <row r="24" spans="1:44" x14ac:dyDescent="0.25">
      <c r="A24" s="9" t="s">
        <v>0</v>
      </c>
      <c r="B24" s="10" t="s">
        <v>1</v>
      </c>
      <c r="C24" s="10" t="s">
        <v>2</v>
      </c>
      <c r="D24" s="11" t="s">
        <v>3</v>
      </c>
      <c r="F24" s="12" t="s">
        <v>18</v>
      </c>
      <c r="K24" s="12" t="s">
        <v>38</v>
      </c>
      <c r="P24" s="12" t="s">
        <v>37</v>
      </c>
      <c r="U24" s="12" t="s">
        <v>43</v>
      </c>
      <c r="Z24" s="12" t="s">
        <v>19</v>
      </c>
      <c r="AE24" s="12" t="s">
        <v>25</v>
      </c>
      <c r="AG24" t="s">
        <v>39</v>
      </c>
      <c r="AL24" t="s">
        <v>44</v>
      </c>
      <c r="AQ24" t="s">
        <v>45</v>
      </c>
      <c r="AR24" s="12" t="s">
        <v>24</v>
      </c>
    </row>
    <row r="25" spans="1:44" x14ac:dyDescent="0.25">
      <c r="A25" s="3"/>
      <c r="B25" s="4"/>
      <c r="C25" s="4"/>
      <c r="D25" s="5"/>
      <c r="F25" s="1">
        <f ca="1">A25*B$18</f>
        <v>0</v>
      </c>
      <c r="G25" s="1">
        <f t="shared" ref="G25:I25" ca="1" si="10">B25*C$18</f>
        <v>0</v>
      </c>
      <c r="H25" s="1">
        <f t="shared" ca="1" si="10"/>
        <v>0</v>
      </c>
      <c r="I25" s="1">
        <f t="shared" ca="1" si="10"/>
        <v>0</v>
      </c>
      <c r="K25">
        <f ca="1">(A25=0)*(1-B$21)</f>
        <v>1</v>
      </c>
      <c r="L25">
        <f t="shared" ref="L25:N25" ca="1" si="11">(B25=0)*(1-C$21)</f>
        <v>0.35215007631866868</v>
      </c>
      <c r="M25">
        <f t="shared" ca="1" si="11"/>
        <v>0.14045155310873314</v>
      </c>
      <c r="N25">
        <f t="shared" ca="1" si="11"/>
        <v>1</v>
      </c>
      <c r="P25">
        <f ca="1">(A25=1)*(B$21)</f>
        <v>0</v>
      </c>
      <c r="Q25">
        <f t="shared" ref="Q25:S25" ca="1" si="12">(B25=1)*(C$21)</f>
        <v>0</v>
      </c>
      <c r="R25">
        <f t="shared" ca="1" si="12"/>
        <v>0</v>
      </c>
      <c r="S25">
        <f t="shared" ca="1" si="12"/>
        <v>0</v>
      </c>
      <c r="U25">
        <f ca="1">K25+P25</f>
        <v>1</v>
      </c>
      <c r="V25">
        <f t="shared" ref="V25:X25" ca="1" si="13">L25+Q25</f>
        <v>0.35215007631866868</v>
      </c>
      <c r="W25">
        <f t="shared" ca="1" si="13"/>
        <v>0.14045155310873314</v>
      </c>
      <c r="X25">
        <f t="shared" ca="1" si="13"/>
        <v>1</v>
      </c>
      <c r="Z25">
        <f ca="1">F25*V25*W25*X25</f>
        <v>0</v>
      </c>
      <c r="AA25">
        <f ca="1">G25*U25*W25*X25</f>
        <v>0</v>
      </c>
      <c r="AB25">
        <f ca="1">H25*U25*V25*X25</f>
        <v>0</v>
      </c>
      <c r="AC25">
        <f ca="1">I25*U25*V25*W25</f>
        <v>0</v>
      </c>
      <c r="AE25">
        <f ca="1">SUMIF(Z25:AC25,{"&gt;0"})</f>
        <v>0</v>
      </c>
      <c r="AG25">
        <f ca="1">A25*(B$5)</f>
        <v>0</v>
      </c>
      <c r="AH25">
        <f t="shared" ref="AH25:AJ25" ca="1" si="14">B25*(C$5)</f>
        <v>0</v>
      </c>
      <c r="AI25">
        <f t="shared" ca="1" si="14"/>
        <v>0</v>
      </c>
      <c r="AJ25">
        <f t="shared" ca="1" si="14"/>
        <v>0</v>
      </c>
      <c r="AL25">
        <f ca="1">ABS(AG25)</f>
        <v>0</v>
      </c>
      <c r="AM25">
        <f t="shared" ref="AM25:AO25" ca="1" si="15">ABS(AH25)</f>
        <v>0</v>
      </c>
      <c r="AN25">
        <f t="shared" ca="1" si="15"/>
        <v>0</v>
      </c>
      <c r="AO25">
        <f t="shared" ca="1" si="15"/>
        <v>0</v>
      </c>
      <c r="AQ25">
        <f ca="1">MAX(AL25:AO25)</f>
        <v>0</v>
      </c>
      <c r="AR25">
        <f ca="1">INDEX(AG25:AJ25,1,MATCH(AQ25,AL25:AO25,0))</f>
        <v>0</v>
      </c>
    </row>
    <row r="26" spans="1:44" x14ac:dyDescent="0.25">
      <c r="A26" s="3">
        <v>1</v>
      </c>
      <c r="B26" s="4"/>
      <c r="C26" s="4"/>
      <c r="D26" s="5"/>
      <c r="F26" s="1">
        <f t="shared" ref="F26:F40" ca="1" si="16">A26*B$18</f>
        <v>0.46551069544824453</v>
      </c>
      <c r="G26" s="1">
        <f t="shared" ref="G26:G40" ca="1" si="17">B26*C$18</f>
        <v>0</v>
      </c>
      <c r="H26" s="1">
        <f t="shared" ref="H26:H40" ca="1" si="18">C26*D$18</f>
        <v>0</v>
      </c>
      <c r="I26" s="1">
        <f t="shared" ref="I26:I40" ca="1" si="19">D26*E$18</f>
        <v>0</v>
      </c>
      <c r="K26">
        <f t="shared" ref="K26:K40" ca="1" si="20">(A26=0)*(1-B$21)</f>
        <v>0</v>
      </c>
      <c r="L26">
        <f t="shared" ref="L26:L40" ca="1" si="21">(B26=0)*(1-C$21)</f>
        <v>0.35215007631866868</v>
      </c>
      <c r="M26">
        <f t="shared" ref="M26:M40" ca="1" si="22">(C26=0)*(1-D$21)</f>
        <v>0.14045155310873314</v>
      </c>
      <c r="N26">
        <f t="shared" ref="N26:N40" ca="1" si="23">(D26=0)*(1-E$21)</f>
        <v>1</v>
      </c>
      <c r="P26">
        <f t="shared" ref="P26:P40" ca="1" si="24">(A26=1)*(B$21)</f>
        <v>0</v>
      </c>
      <c r="Q26">
        <f t="shared" ref="Q26:Q40" ca="1" si="25">(B26=1)*(C$21)</f>
        <v>0</v>
      </c>
      <c r="R26">
        <f t="shared" ref="R26:R40" ca="1" si="26">(C26=1)*(D$21)</f>
        <v>0</v>
      </c>
      <c r="S26">
        <f t="shared" ref="S26:S40" ca="1" si="27">(D26=1)*(E$21)</f>
        <v>0</v>
      </c>
      <c r="U26">
        <f t="shared" ref="U26:U40" ca="1" si="28">K26+P26</f>
        <v>0</v>
      </c>
      <c r="V26">
        <f t="shared" ref="V26:V40" ca="1" si="29">L26+Q26</f>
        <v>0.35215007631866868</v>
      </c>
      <c r="W26">
        <f t="shared" ref="W26:W40" ca="1" si="30">M26+R26</f>
        <v>0.14045155310873314</v>
      </c>
      <c r="X26">
        <f t="shared" ref="X26:X40" ca="1" si="31">N26+S26</f>
        <v>1</v>
      </c>
      <c r="Z26">
        <f t="shared" ref="Z26:Z40" ca="1" si="32">F26*V26*W26*X26</f>
        <v>2.3024170702749185E-2</v>
      </c>
      <c r="AA26">
        <f t="shared" ref="AA26:AA40" ca="1" si="33">G26*U26*W26*X26</f>
        <v>0</v>
      </c>
      <c r="AB26">
        <f t="shared" ref="AB26:AB40" ca="1" si="34">H26*U26*V26*X26</f>
        <v>0</v>
      </c>
      <c r="AC26">
        <f t="shared" ref="AC26:AC40" ca="1" si="35">I26*U26*V26*W26</f>
        <v>0</v>
      </c>
      <c r="AE26">
        <f ca="1">SUMIF(Z26:AC26,{"&gt;0"})</f>
        <v>2.3024170702749185E-2</v>
      </c>
      <c r="AG26">
        <f t="shared" ref="AG26:AG40" ca="1" si="36">A26*(B$5)</f>
        <v>0.57251288109997556</v>
      </c>
      <c r="AH26">
        <f t="shared" ref="AH26:AH40" ca="1" si="37">B26*(C$5)</f>
        <v>0</v>
      </c>
      <c r="AI26">
        <f t="shared" ref="AI26:AI40" ca="1" si="38">C26*(D$5)</f>
        <v>0</v>
      </c>
      <c r="AJ26">
        <f t="shared" ref="AJ26:AJ40" ca="1" si="39">D26*(E$5)</f>
        <v>0</v>
      </c>
      <c r="AL26">
        <f t="shared" ref="AL26:AL40" ca="1" si="40">ABS(AG26)</f>
        <v>0.57251288109997556</v>
      </c>
      <c r="AM26">
        <f t="shared" ref="AM26:AM40" ca="1" si="41">ABS(AH26)</f>
        <v>0</v>
      </c>
      <c r="AN26">
        <f t="shared" ref="AN26:AN40" ca="1" si="42">ABS(AI26)</f>
        <v>0</v>
      </c>
      <c r="AO26">
        <f t="shared" ref="AO26:AO40" ca="1" si="43">ABS(AJ26)</f>
        <v>0</v>
      </c>
      <c r="AQ26">
        <f t="shared" ref="AQ26:AQ40" ca="1" si="44">MAX(AL26:AO26)</f>
        <v>0.57251288109997556</v>
      </c>
      <c r="AR26">
        <f ca="1">INDEX(AG26:AJ26,1,MATCH(AQ26,AL26:AO26,0))</f>
        <v>0.57251288109997556</v>
      </c>
    </row>
    <row r="27" spans="1:44" x14ac:dyDescent="0.25">
      <c r="A27" s="3"/>
      <c r="B27" s="4">
        <v>1</v>
      </c>
      <c r="C27" s="4"/>
      <c r="D27" s="5"/>
      <c r="F27" s="1">
        <f t="shared" ca="1" si="16"/>
        <v>0</v>
      </c>
      <c r="G27" s="1">
        <f t="shared" ca="1" si="17"/>
        <v>0.43259128992786511</v>
      </c>
      <c r="H27" s="1">
        <f t="shared" ca="1" si="18"/>
        <v>0</v>
      </c>
      <c r="I27" s="1">
        <f t="shared" ca="1" si="19"/>
        <v>0</v>
      </c>
      <c r="K27">
        <f t="shared" ca="1" si="20"/>
        <v>1</v>
      </c>
      <c r="L27">
        <f t="shared" ca="1" si="21"/>
        <v>0</v>
      </c>
      <c r="M27">
        <f t="shared" ca="1" si="22"/>
        <v>0.14045155310873314</v>
      </c>
      <c r="N27">
        <f t="shared" ca="1" si="23"/>
        <v>1</v>
      </c>
      <c r="P27">
        <f t="shared" ca="1" si="24"/>
        <v>0</v>
      </c>
      <c r="Q27">
        <f t="shared" ca="1" si="25"/>
        <v>0.64784992368133132</v>
      </c>
      <c r="R27">
        <f t="shared" ca="1" si="26"/>
        <v>0</v>
      </c>
      <c r="S27">
        <f t="shared" ca="1" si="27"/>
        <v>0</v>
      </c>
      <c r="U27">
        <f t="shared" ca="1" si="28"/>
        <v>1</v>
      </c>
      <c r="V27">
        <f t="shared" ca="1" si="29"/>
        <v>0.64784992368133132</v>
      </c>
      <c r="W27">
        <f t="shared" ca="1" si="30"/>
        <v>0.14045155310873314</v>
      </c>
      <c r="X27">
        <f t="shared" ca="1" si="31"/>
        <v>1</v>
      </c>
      <c r="Z27">
        <f t="shared" ca="1" si="32"/>
        <v>0</v>
      </c>
      <c r="AA27">
        <f t="shared" ca="1" si="33"/>
        <v>6.0758118531678923E-2</v>
      </c>
      <c r="AB27">
        <f t="shared" ca="1" si="34"/>
        <v>0</v>
      </c>
      <c r="AC27">
        <f t="shared" ca="1" si="35"/>
        <v>0</v>
      </c>
      <c r="AE27">
        <f ca="1">SUMIF(Z27:AC27,{"&gt;0"})</f>
        <v>6.0758118531678923E-2</v>
      </c>
      <c r="AG27">
        <f t="shared" ca="1" si="36"/>
        <v>0</v>
      </c>
      <c r="AH27">
        <f t="shared" ca="1" si="37"/>
        <v>-0.12852813440272298</v>
      </c>
      <c r="AI27">
        <f t="shared" ca="1" si="38"/>
        <v>0</v>
      </c>
      <c r="AJ27">
        <f t="shared" ca="1" si="39"/>
        <v>0</v>
      </c>
      <c r="AL27">
        <f t="shared" ca="1" si="40"/>
        <v>0</v>
      </c>
      <c r="AM27">
        <f t="shared" ca="1" si="41"/>
        <v>0.12852813440272298</v>
      </c>
      <c r="AN27">
        <f t="shared" ca="1" si="42"/>
        <v>0</v>
      </c>
      <c r="AO27">
        <f t="shared" ca="1" si="43"/>
        <v>0</v>
      </c>
      <c r="AQ27">
        <f t="shared" ca="1" si="44"/>
        <v>0.12852813440272298</v>
      </c>
      <c r="AR27">
        <f t="shared" ref="AR27:AR40" ca="1" si="45">INDEX(AG27:AJ27,1,MATCH(AQ27,AL27:AO27,0))</f>
        <v>-0.12852813440272298</v>
      </c>
    </row>
    <row r="28" spans="1:44" x14ac:dyDescent="0.25">
      <c r="A28" s="3"/>
      <c r="B28" s="4"/>
      <c r="C28" s="4">
        <v>1</v>
      </c>
      <c r="D28" s="5"/>
      <c r="F28" s="1">
        <f t="shared" ca="1" si="16"/>
        <v>0</v>
      </c>
      <c r="G28" s="1">
        <f t="shared" ca="1" si="17"/>
        <v>0</v>
      </c>
      <c r="H28" s="1">
        <f t="shared" ca="1" si="18"/>
        <v>0</v>
      </c>
      <c r="I28" s="1">
        <f t="shared" ca="1" si="19"/>
        <v>0</v>
      </c>
      <c r="K28">
        <f t="shared" ca="1" si="20"/>
        <v>1</v>
      </c>
      <c r="L28">
        <f t="shared" ca="1" si="21"/>
        <v>0.35215007631866868</v>
      </c>
      <c r="M28">
        <f t="shared" ca="1" si="22"/>
        <v>0</v>
      </c>
      <c r="N28">
        <f t="shared" ca="1" si="23"/>
        <v>1</v>
      </c>
      <c r="P28">
        <f t="shared" ca="1" si="24"/>
        <v>0</v>
      </c>
      <c r="Q28">
        <f t="shared" ca="1" si="25"/>
        <v>0</v>
      </c>
      <c r="R28">
        <f t="shared" ca="1" si="26"/>
        <v>0.85954844689126686</v>
      </c>
      <c r="S28">
        <f t="shared" ca="1" si="27"/>
        <v>0</v>
      </c>
      <c r="U28">
        <f t="shared" ca="1" si="28"/>
        <v>1</v>
      </c>
      <c r="V28">
        <f t="shared" ca="1" si="29"/>
        <v>0.35215007631866868</v>
      </c>
      <c r="W28">
        <f t="shared" ca="1" si="30"/>
        <v>0.85954844689126686</v>
      </c>
      <c r="X28">
        <f t="shared" ca="1" si="31"/>
        <v>1</v>
      </c>
      <c r="Z28">
        <f t="shared" ca="1" si="32"/>
        <v>0</v>
      </c>
      <c r="AA28">
        <f t="shared" ca="1" si="33"/>
        <v>0</v>
      </c>
      <c r="AB28">
        <f t="shared" ca="1" si="34"/>
        <v>0</v>
      </c>
      <c r="AC28">
        <f t="shared" ca="1" si="35"/>
        <v>0</v>
      </c>
      <c r="AE28">
        <f ca="1">SUMIF(Z28:AC28,{"&gt;0"})</f>
        <v>0</v>
      </c>
      <c r="AG28">
        <f t="shared" ca="1" si="36"/>
        <v>0</v>
      </c>
      <c r="AH28">
        <f t="shared" ca="1" si="37"/>
        <v>0</v>
      </c>
      <c r="AI28">
        <f t="shared" ca="1" si="38"/>
        <v>-5.6550214204608207E-2</v>
      </c>
      <c r="AJ28">
        <f t="shared" ca="1" si="39"/>
        <v>0</v>
      </c>
      <c r="AL28">
        <f t="shared" ca="1" si="40"/>
        <v>0</v>
      </c>
      <c r="AM28">
        <f t="shared" ca="1" si="41"/>
        <v>0</v>
      </c>
      <c r="AN28">
        <f t="shared" ca="1" si="42"/>
        <v>5.6550214204608207E-2</v>
      </c>
      <c r="AO28">
        <f t="shared" ca="1" si="43"/>
        <v>0</v>
      </c>
      <c r="AQ28">
        <f t="shared" ca="1" si="44"/>
        <v>5.6550214204608207E-2</v>
      </c>
      <c r="AR28">
        <f t="shared" ca="1" si="45"/>
        <v>-5.6550214204608207E-2</v>
      </c>
    </row>
    <row r="29" spans="1:44" x14ac:dyDescent="0.25">
      <c r="A29" s="3"/>
      <c r="B29" s="4"/>
      <c r="C29" s="4"/>
      <c r="D29" s="5">
        <v>1</v>
      </c>
      <c r="F29" s="1">
        <f t="shared" ca="1" si="16"/>
        <v>0</v>
      </c>
      <c r="G29" s="1">
        <f t="shared" ca="1" si="17"/>
        <v>0</v>
      </c>
      <c r="H29" s="1">
        <f t="shared" ca="1" si="18"/>
        <v>0</v>
      </c>
      <c r="I29" s="1">
        <f t="shared" ca="1" si="19"/>
        <v>0.10189801462389048</v>
      </c>
      <c r="K29">
        <f t="shared" ca="1" si="20"/>
        <v>1</v>
      </c>
      <c r="L29">
        <f t="shared" ca="1" si="21"/>
        <v>0.35215007631866868</v>
      </c>
      <c r="M29">
        <f t="shared" ca="1" si="22"/>
        <v>0.14045155310873314</v>
      </c>
      <c r="N29">
        <f t="shared" ca="1" si="23"/>
        <v>0</v>
      </c>
      <c r="P29">
        <f t="shared" ca="1" si="24"/>
        <v>0</v>
      </c>
      <c r="Q29">
        <f t="shared" ca="1" si="25"/>
        <v>0</v>
      </c>
      <c r="R29">
        <f t="shared" ca="1" si="26"/>
        <v>0</v>
      </c>
      <c r="S29">
        <f t="shared" ca="1" si="27"/>
        <v>0</v>
      </c>
      <c r="U29">
        <f t="shared" ca="1" si="28"/>
        <v>1</v>
      </c>
      <c r="V29">
        <f t="shared" ca="1" si="29"/>
        <v>0.35215007631866868</v>
      </c>
      <c r="W29">
        <f t="shared" ca="1" si="30"/>
        <v>0.14045155310873314</v>
      </c>
      <c r="X29">
        <f t="shared" ca="1" si="31"/>
        <v>0</v>
      </c>
      <c r="Z29">
        <f t="shared" ca="1" si="32"/>
        <v>0</v>
      </c>
      <c r="AA29">
        <f t="shared" ca="1" si="33"/>
        <v>0</v>
      </c>
      <c r="AB29">
        <f t="shared" ca="1" si="34"/>
        <v>0</v>
      </c>
      <c r="AC29">
        <f t="shared" ca="1" si="35"/>
        <v>5.0398783656572903E-3</v>
      </c>
      <c r="AE29">
        <f ca="1">SUMIF(Z29:AC29,{"&gt;0"})</f>
        <v>5.0398783656572903E-3</v>
      </c>
      <c r="AG29">
        <f t="shared" ca="1" si="36"/>
        <v>0</v>
      </c>
      <c r="AH29">
        <f t="shared" ca="1" si="37"/>
        <v>0</v>
      </c>
      <c r="AI29">
        <f t="shared" ca="1" si="38"/>
        <v>0</v>
      </c>
      <c r="AJ29">
        <f t="shared" ca="1" si="39"/>
        <v>-0.15698294628424964</v>
      </c>
      <c r="AL29">
        <f t="shared" ca="1" si="40"/>
        <v>0</v>
      </c>
      <c r="AM29">
        <f t="shared" ca="1" si="41"/>
        <v>0</v>
      </c>
      <c r="AN29">
        <f t="shared" ca="1" si="42"/>
        <v>0</v>
      </c>
      <c r="AO29">
        <f t="shared" ca="1" si="43"/>
        <v>0.15698294628424964</v>
      </c>
      <c r="AQ29">
        <f t="shared" ca="1" si="44"/>
        <v>0.15698294628424964</v>
      </c>
      <c r="AR29">
        <f t="shared" ca="1" si="45"/>
        <v>-0.15698294628424964</v>
      </c>
    </row>
    <row r="30" spans="1:44" x14ac:dyDescent="0.25">
      <c r="A30" s="3">
        <v>1</v>
      </c>
      <c r="B30" s="4">
        <v>1</v>
      </c>
      <c r="C30" s="4"/>
      <c r="D30" s="5"/>
      <c r="F30" s="1">
        <f t="shared" ca="1" si="16"/>
        <v>0.46551069544824453</v>
      </c>
      <c r="G30" s="1">
        <f t="shared" ca="1" si="17"/>
        <v>0.43259128992786511</v>
      </c>
      <c r="H30" s="1">
        <f t="shared" ca="1" si="18"/>
        <v>0</v>
      </c>
      <c r="I30" s="1">
        <f t="shared" ca="1" si="19"/>
        <v>0</v>
      </c>
      <c r="K30">
        <f t="shared" ca="1" si="20"/>
        <v>0</v>
      </c>
      <c r="L30">
        <f t="shared" ca="1" si="21"/>
        <v>0</v>
      </c>
      <c r="M30">
        <f t="shared" ca="1" si="22"/>
        <v>0.14045155310873314</v>
      </c>
      <c r="N30">
        <f t="shared" ca="1" si="23"/>
        <v>1</v>
      </c>
      <c r="P30">
        <f t="shared" ca="1" si="24"/>
        <v>0</v>
      </c>
      <c r="Q30">
        <f t="shared" ca="1" si="25"/>
        <v>0.64784992368133132</v>
      </c>
      <c r="R30">
        <f t="shared" ca="1" si="26"/>
        <v>0</v>
      </c>
      <c r="S30">
        <f t="shared" ca="1" si="27"/>
        <v>0</v>
      </c>
      <c r="U30">
        <f t="shared" ca="1" si="28"/>
        <v>0</v>
      </c>
      <c r="V30">
        <f t="shared" ca="1" si="29"/>
        <v>0.64784992368133132</v>
      </c>
      <c r="W30">
        <f t="shared" ca="1" si="30"/>
        <v>0.14045155310873314</v>
      </c>
      <c r="X30">
        <f t="shared" ca="1" si="31"/>
        <v>1</v>
      </c>
      <c r="Z30">
        <f t="shared" ca="1" si="32"/>
        <v>4.2357529461683231E-2</v>
      </c>
      <c r="AA30">
        <f t="shared" ca="1" si="33"/>
        <v>0</v>
      </c>
      <c r="AB30">
        <f t="shared" ca="1" si="34"/>
        <v>0</v>
      </c>
      <c r="AC30">
        <f t="shared" ca="1" si="35"/>
        <v>0</v>
      </c>
      <c r="AE30">
        <f ca="1">SUMIF(Z30:AC30,{"&gt;0"})</f>
        <v>4.2357529461683231E-2</v>
      </c>
      <c r="AG30">
        <f t="shared" ca="1" si="36"/>
        <v>0.57251288109997556</v>
      </c>
      <c r="AH30">
        <f t="shared" ca="1" si="37"/>
        <v>-0.12852813440272298</v>
      </c>
      <c r="AI30">
        <f t="shared" ca="1" si="38"/>
        <v>0</v>
      </c>
      <c r="AJ30">
        <f t="shared" ca="1" si="39"/>
        <v>0</v>
      </c>
      <c r="AL30">
        <f t="shared" ca="1" si="40"/>
        <v>0.57251288109997556</v>
      </c>
      <c r="AM30">
        <f t="shared" ca="1" si="41"/>
        <v>0.12852813440272298</v>
      </c>
      <c r="AN30">
        <f t="shared" ca="1" si="42"/>
        <v>0</v>
      </c>
      <c r="AO30">
        <f t="shared" ca="1" si="43"/>
        <v>0</v>
      </c>
      <c r="AQ30">
        <f t="shared" ca="1" si="44"/>
        <v>0.57251288109997556</v>
      </c>
      <c r="AR30">
        <f t="shared" ca="1" si="45"/>
        <v>0.57251288109997556</v>
      </c>
    </row>
    <row r="31" spans="1:44" x14ac:dyDescent="0.25">
      <c r="A31" s="3">
        <v>1</v>
      </c>
      <c r="B31" s="4"/>
      <c r="C31" s="4">
        <v>1</v>
      </c>
      <c r="D31" s="5"/>
      <c r="F31" s="1">
        <f t="shared" ca="1" si="16"/>
        <v>0.46551069544824453</v>
      </c>
      <c r="G31" s="1">
        <f t="shared" ca="1" si="17"/>
        <v>0</v>
      </c>
      <c r="H31" s="1">
        <f t="shared" ca="1" si="18"/>
        <v>0</v>
      </c>
      <c r="I31" s="1">
        <f t="shared" ca="1" si="19"/>
        <v>0</v>
      </c>
      <c r="K31">
        <f t="shared" ca="1" si="20"/>
        <v>0</v>
      </c>
      <c r="L31">
        <f t="shared" ca="1" si="21"/>
        <v>0.35215007631866868</v>
      </c>
      <c r="M31">
        <f t="shared" ca="1" si="22"/>
        <v>0</v>
      </c>
      <c r="N31">
        <f t="shared" ca="1" si="23"/>
        <v>1</v>
      </c>
      <c r="P31">
        <f t="shared" ca="1" si="24"/>
        <v>0</v>
      </c>
      <c r="Q31">
        <f t="shared" ca="1" si="25"/>
        <v>0</v>
      </c>
      <c r="R31">
        <f t="shared" ca="1" si="26"/>
        <v>0.85954844689126686</v>
      </c>
      <c r="S31">
        <f t="shared" ca="1" si="27"/>
        <v>0</v>
      </c>
      <c r="U31">
        <f t="shared" ca="1" si="28"/>
        <v>0</v>
      </c>
      <c r="V31">
        <f t="shared" ca="1" si="29"/>
        <v>0.35215007631866868</v>
      </c>
      <c r="W31">
        <f t="shared" ca="1" si="30"/>
        <v>0.85954844689126686</v>
      </c>
      <c r="X31">
        <f t="shared" ca="1" si="31"/>
        <v>1</v>
      </c>
      <c r="Z31">
        <f t="shared" ca="1" si="32"/>
        <v>0.14090545622650666</v>
      </c>
      <c r="AA31">
        <f t="shared" ca="1" si="33"/>
        <v>0</v>
      </c>
      <c r="AB31">
        <f t="shared" ca="1" si="34"/>
        <v>0</v>
      </c>
      <c r="AC31">
        <f t="shared" ca="1" si="35"/>
        <v>0</v>
      </c>
      <c r="AE31">
        <f ca="1">SUMIF(Z31:AC31,{"&gt;0"})</f>
        <v>0.14090545622650666</v>
      </c>
      <c r="AG31">
        <f t="shared" ca="1" si="36"/>
        <v>0.57251288109997556</v>
      </c>
      <c r="AH31">
        <f t="shared" ca="1" si="37"/>
        <v>0</v>
      </c>
      <c r="AI31">
        <f t="shared" ca="1" si="38"/>
        <v>-5.6550214204608207E-2</v>
      </c>
      <c r="AJ31">
        <f t="shared" ca="1" si="39"/>
        <v>0</v>
      </c>
      <c r="AL31">
        <f t="shared" ca="1" si="40"/>
        <v>0.57251288109997556</v>
      </c>
      <c r="AM31">
        <f t="shared" ca="1" si="41"/>
        <v>0</v>
      </c>
      <c r="AN31">
        <f t="shared" ca="1" si="42"/>
        <v>5.6550214204608207E-2</v>
      </c>
      <c r="AO31">
        <f t="shared" ca="1" si="43"/>
        <v>0</v>
      </c>
      <c r="AQ31">
        <f t="shared" ca="1" si="44"/>
        <v>0.57251288109997556</v>
      </c>
      <c r="AR31">
        <f t="shared" ca="1" si="45"/>
        <v>0.57251288109997556</v>
      </c>
    </row>
    <row r="32" spans="1:44" x14ac:dyDescent="0.25">
      <c r="A32" s="3">
        <v>1</v>
      </c>
      <c r="B32" s="4"/>
      <c r="C32" s="4"/>
      <c r="D32" s="5">
        <v>1</v>
      </c>
      <c r="F32" s="1">
        <f t="shared" ca="1" si="16"/>
        <v>0.46551069544824453</v>
      </c>
      <c r="G32" s="1">
        <f t="shared" ca="1" si="17"/>
        <v>0</v>
      </c>
      <c r="H32" s="1">
        <f t="shared" ca="1" si="18"/>
        <v>0</v>
      </c>
      <c r="I32" s="1">
        <f t="shared" ca="1" si="19"/>
        <v>0.10189801462389048</v>
      </c>
      <c r="K32">
        <f t="shared" ca="1" si="20"/>
        <v>0</v>
      </c>
      <c r="L32">
        <f t="shared" ca="1" si="21"/>
        <v>0.35215007631866868</v>
      </c>
      <c r="M32">
        <f t="shared" ca="1" si="22"/>
        <v>0.14045155310873314</v>
      </c>
      <c r="N32">
        <f t="shared" ca="1" si="23"/>
        <v>0</v>
      </c>
      <c r="P32">
        <f t="shared" ca="1" si="24"/>
        <v>0</v>
      </c>
      <c r="Q32">
        <f t="shared" ca="1" si="25"/>
        <v>0</v>
      </c>
      <c r="R32">
        <f t="shared" ca="1" si="26"/>
        <v>0</v>
      </c>
      <c r="S32">
        <f t="shared" ca="1" si="27"/>
        <v>0</v>
      </c>
      <c r="U32">
        <f t="shared" ca="1" si="28"/>
        <v>0</v>
      </c>
      <c r="V32">
        <f t="shared" ca="1" si="29"/>
        <v>0.35215007631866868</v>
      </c>
      <c r="W32">
        <f t="shared" ca="1" si="30"/>
        <v>0.14045155310873314</v>
      </c>
      <c r="X32">
        <f t="shared" ca="1" si="31"/>
        <v>0</v>
      </c>
      <c r="Z32">
        <f t="shared" ca="1" si="32"/>
        <v>0</v>
      </c>
      <c r="AA32">
        <f t="shared" ca="1" si="33"/>
        <v>0</v>
      </c>
      <c r="AB32">
        <f t="shared" ca="1" si="34"/>
        <v>0</v>
      </c>
      <c r="AC32">
        <f t="shared" ca="1" si="35"/>
        <v>0</v>
      </c>
      <c r="AE32">
        <f ca="1">SUMIF(Z32:AC32,{"&gt;0"})</f>
        <v>0</v>
      </c>
      <c r="AG32">
        <f t="shared" ca="1" si="36"/>
        <v>0.57251288109997556</v>
      </c>
      <c r="AH32">
        <f t="shared" ca="1" si="37"/>
        <v>0</v>
      </c>
      <c r="AI32">
        <f t="shared" ca="1" si="38"/>
        <v>0</v>
      </c>
      <c r="AJ32">
        <f t="shared" ca="1" si="39"/>
        <v>-0.15698294628424964</v>
      </c>
      <c r="AL32">
        <f t="shared" ca="1" si="40"/>
        <v>0.57251288109997556</v>
      </c>
      <c r="AM32">
        <f t="shared" ca="1" si="41"/>
        <v>0</v>
      </c>
      <c r="AN32">
        <f t="shared" ca="1" si="42"/>
        <v>0</v>
      </c>
      <c r="AO32">
        <f t="shared" ca="1" si="43"/>
        <v>0.15698294628424964</v>
      </c>
      <c r="AQ32">
        <f t="shared" ca="1" si="44"/>
        <v>0.57251288109997556</v>
      </c>
      <c r="AR32">
        <f t="shared" ca="1" si="45"/>
        <v>0.57251288109997556</v>
      </c>
    </row>
    <row r="33" spans="1:44" x14ac:dyDescent="0.25">
      <c r="A33" s="3"/>
      <c r="B33" s="4">
        <v>1</v>
      </c>
      <c r="C33" s="4">
        <v>1</v>
      </c>
      <c r="D33" s="5"/>
      <c r="F33" s="1">
        <f t="shared" ca="1" si="16"/>
        <v>0</v>
      </c>
      <c r="G33" s="1">
        <f t="shared" ca="1" si="17"/>
        <v>0.43259128992786511</v>
      </c>
      <c r="H33" s="1">
        <f t="shared" ca="1" si="18"/>
        <v>0</v>
      </c>
      <c r="I33" s="1">
        <f t="shared" ca="1" si="19"/>
        <v>0</v>
      </c>
      <c r="K33">
        <f t="shared" ca="1" si="20"/>
        <v>1</v>
      </c>
      <c r="L33">
        <f t="shared" ca="1" si="21"/>
        <v>0</v>
      </c>
      <c r="M33">
        <f t="shared" ca="1" si="22"/>
        <v>0</v>
      </c>
      <c r="N33">
        <f t="shared" ca="1" si="23"/>
        <v>1</v>
      </c>
      <c r="P33">
        <f t="shared" ca="1" si="24"/>
        <v>0</v>
      </c>
      <c r="Q33">
        <f t="shared" ca="1" si="25"/>
        <v>0.64784992368133132</v>
      </c>
      <c r="R33">
        <f t="shared" ca="1" si="26"/>
        <v>0.85954844689126686</v>
      </c>
      <c r="S33">
        <f t="shared" ca="1" si="27"/>
        <v>0</v>
      </c>
      <c r="U33">
        <f t="shared" ca="1" si="28"/>
        <v>1</v>
      </c>
      <c r="V33">
        <f t="shared" ca="1" si="29"/>
        <v>0.64784992368133132</v>
      </c>
      <c r="W33">
        <f t="shared" ca="1" si="30"/>
        <v>0.85954844689126686</v>
      </c>
      <c r="X33">
        <f t="shared" ca="1" si="31"/>
        <v>1</v>
      </c>
      <c r="Z33">
        <f t="shared" ca="1" si="32"/>
        <v>0</v>
      </c>
      <c r="AA33">
        <f t="shared" ca="1" si="33"/>
        <v>0.37183317139618621</v>
      </c>
      <c r="AB33">
        <f t="shared" ca="1" si="34"/>
        <v>0</v>
      </c>
      <c r="AC33">
        <f t="shared" ca="1" si="35"/>
        <v>0</v>
      </c>
      <c r="AE33">
        <f ca="1">SUMIF(Z33:AC33,{"&gt;0"})</f>
        <v>0.37183317139618621</v>
      </c>
      <c r="AG33">
        <f t="shared" ca="1" si="36"/>
        <v>0</v>
      </c>
      <c r="AH33">
        <f t="shared" ca="1" si="37"/>
        <v>-0.12852813440272298</v>
      </c>
      <c r="AI33">
        <f t="shared" ca="1" si="38"/>
        <v>-5.6550214204608207E-2</v>
      </c>
      <c r="AJ33">
        <f t="shared" ca="1" si="39"/>
        <v>0</v>
      </c>
      <c r="AL33">
        <f t="shared" ca="1" si="40"/>
        <v>0</v>
      </c>
      <c r="AM33">
        <f t="shared" ca="1" si="41"/>
        <v>0.12852813440272298</v>
      </c>
      <c r="AN33">
        <f t="shared" ca="1" si="42"/>
        <v>5.6550214204608207E-2</v>
      </c>
      <c r="AO33">
        <f t="shared" ca="1" si="43"/>
        <v>0</v>
      </c>
      <c r="AQ33">
        <f t="shared" ca="1" si="44"/>
        <v>0.12852813440272298</v>
      </c>
      <c r="AR33">
        <f t="shared" ca="1" si="45"/>
        <v>-0.12852813440272298</v>
      </c>
    </row>
    <row r="34" spans="1:44" x14ac:dyDescent="0.25">
      <c r="A34" s="3"/>
      <c r="B34" s="4">
        <v>1</v>
      </c>
      <c r="C34" s="4"/>
      <c r="D34" s="5">
        <v>1</v>
      </c>
      <c r="F34" s="1">
        <f t="shared" ca="1" si="16"/>
        <v>0</v>
      </c>
      <c r="G34" s="1">
        <f t="shared" ca="1" si="17"/>
        <v>0.43259128992786511</v>
      </c>
      <c r="H34" s="1">
        <f t="shared" ca="1" si="18"/>
        <v>0</v>
      </c>
      <c r="I34" s="1">
        <f t="shared" ca="1" si="19"/>
        <v>0.10189801462389048</v>
      </c>
      <c r="K34">
        <f t="shared" ca="1" si="20"/>
        <v>1</v>
      </c>
      <c r="L34">
        <f t="shared" ca="1" si="21"/>
        <v>0</v>
      </c>
      <c r="M34">
        <f t="shared" ca="1" si="22"/>
        <v>0.14045155310873314</v>
      </c>
      <c r="N34">
        <f t="shared" ca="1" si="23"/>
        <v>0</v>
      </c>
      <c r="P34">
        <f t="shared" ca="1" si="24"/>
        <v>0</v>
      </c>
      <c r="Q34">
        <f t="shared" ca="1" si="25"/>
        <v>0.64784992368133132</v>
      </c>
      <c r="R34">
        <f t="shared" ca="1" si="26"/>
        <v>0</v>
      </c>
      <c r="S34">
        <f t="shared" ca="1" si="27"/>
        <v>0</v>
      </c>
      <c r="U34">
        <f t="shared" ca="1" si="28"/>
        <v>1</v>
      </c>
      <c r="V34">
        <f t="shared" ca="1" si="29"/>
        <v>0.64784992368133132</v>
      </c>
      <c r="W34">
        <f t="shared" ca="1" si="30"/>
        <v>0.14045155310873314</v>
      </c>
      <c r="X34">
        <f t="shared" ca="1" si="31"/>
        <v>0</v>
      </c>
      <c r="Z34">
        <f t="shared" ca="1" si="32"/>
        <v>0</v>
      </c>
      <c r="AA34">
        <f t="shared" ca="1" si="33"/>
        <v>0</v>
      </c>
      <c r="AB34">
        <f t="shared" ca="1" si="34"/>
        <v>0</v>
      </c>
      <c r="AC34">
        <f t="shared" ca="1" si="35"/>
        <v>9.2718560469645297E-3</v>
      </c>
      <c r="AE34">
        <f ca="1">SUMIF(Z34:AC34,{"&gt;0"})</f>
        <v>9.2718560469645297E-3</v>
      </c>
      <c r="AG34">
        <f t="shared" ca="1" si="36"/>
        <v>0</v>
      </c>
      <c r="AH34">
        <f t="shared" ca="1" si="37"/>
        <v>-0.12852813440272298</v>
      </c>
      <c r="AI34">
        <f t="shared" ca="1" si="38"/>
        <v>0</v>
      </c>
      <c r="AJ34">
        <f t="shared" ca="1" si="39"/>
        <v>-0.15698294628424964</v>
      </c>
      <c r="AL34">
        <f t="shared" ca="1" si="40"/>
        <v>0</v>
      </c>
      <c r="AM34">
        <f t="shared" ca="1" si="41"/>
        <v>0.12852813440272298</v>
      </c>
      <c r="AN34">
        <f t="shared" ca="1" si="42"/>
        <v>0</v>
      </c>
      <c r="AO34">
        <f t="shared" ca="1" si="43"/>
        <v>0.15698294628424964</v>
      </c>
      <c r="AQ34">
        <f t="shared" ca="1" si="44"/>
        <v>0.15698294628424964</v>
      </c>
      <c r="AR34">
        <f t="shared" ca="1" si="45"/>
        <v>-0.15698294628424964</v>
      </c>
    </row>
    <row r="35" spans="1:44" x14ac:dyDescent="0.25">
      <c r="A35" s="3"/>
      <c r="B35" s="4"/>
      <c r="C35" s="4">
        <v>1</v>
      </c>
      <c r="D35" s="5">
        <v>1</v>
      </c>
      <c r="F35" s="1">
        <f t="shared" ca="1" si="16"/>
        <v>0</v>
      </c>
      <c r="G35" s="1">
        <f t="shared" ca="1" si="17"/>
        <v>0</v>
      </c>
      <c r="H35" s="1">
        <f t="shared" ca="1" si="18"/>
        <v>0</v>
      </c>
      <c r="I35" s="1">
        <f t="shared" ca="1" si="19"/>
        <v>0.10189801462389048</v>
      </c>
      <c r="K35">
        <f t="shared" ca="1" si="20"/>
        <v>1</v>
      </c>
      <c r="L35">
        <f t="shared" ca="1" si="21"/>
        <v>0.35215007631866868</v>
      </c>
      <c r="M35">
        <f t="shared" ca="1" si="22"/>
        <v>0</v>
      </c>
      <c r="N35">
        <f t="shared" ca="1" si="23"/>
        <v>0</v>
      </c>
      <c r="P35">
        <f t="shared" ca="1" si="24"/>
        <v>0</v>
      </c>
      <c r="Q35">
        <f t="shared" ca="1" si="25"/>
        <v>0</v>
      </c>
      <c r="R35">
        <f t="shared" ca="1" si="26"/>
        <v>0.85954844689126686</v>
      </c>
      <c r="S35">
        <f t="shared" ca="1" si="27"/>
        <v>0</v>
      </c>
      <c r="U35">
        <f t="shared" ca="1" si="28"/>
        <v>1</v>
      </c>
      <c r="V35">
        <f t="shared" ca="1" si="29"/>
        <v>0.35215007631866868</v>
      </c>
      <c r="W35">
        <f t="shared" ca="1" si="30"/>
        <v>0.85954844689126686</v>
      </c>
      <c r="X35">
        <f t="shared" ca="1" si="31"/>
        <v>0</v>
      </c>
      <c r="Z35">
        <f t="shared" ca="1" si="32"/>
        <v>0</v>
      </c>
      <c r="AA35">
        <f t="shared" ca="1" si="33"/>
        <v>0</v>
      </c>
      <c r="AB35">
        <f t="shared" ca="1" si="34"/>
        <v>0</v>
      </c>
      <c r="AC35">
        <f t="shared" ca="1" si="35"/>
        <v>3.0843515260866556E-2</v>
      </c>
      <c r="AE35">
        <f ca="1">SUMIF(Z35:AC35,{"&gt;0"})</f>
        <v>3.0843515260866556E-2</v>
      </c>
      <c r="AG35">
        <f t="shared" ca="1" si="36"/>
        <v>0</v>
      </c>
      <c r="AH35">
        <f t="shared" ca="1" si="37"/>
        <v>0</v>
      </c>
      <c r="AI35">
        <f t="shared" ca="1" si="38"/>
        <v>-5.6550214204608207E-2</v>
      </c>
      <c r="AJ35">
        <f t="shared" ca="1" si="39"/>
        <v>-0.15698294628424964</v>
      </c>
      <c r="AL35">
        <f t="shared" ca="1" si="40"/>
        <v>0</v>
      </c>
      <c r="AM35">
        <f t="shared" ca="1" si="41"/>
        <v>0</v>
      </c>
      <c r="AN35">
        <f t="shared" ca="1" si="42"/>
        <v>5.6550214204608207E-2</v>
      </c>
      <c r="AO35">
        <f t="shared" ca="1" si="43"/>
        <v>0.15698294628424964</v>
      </c>
      <c r="AQ35">
        <f t="shared" ca="1" si="44"/>
        <v>0.15698294628424964</v>
      </c>
      <c r="AR35">
        <f t="shared" ca="1" si="45"/>
        <v>-0.15698294628424964</v>
      </c>
    </row>
    <row r="36" spans="1:44" x14ac:dyDescent="0.25">
      <c r="A36" s="3">
        <v>1</v>
      </c>
      <c r="B36" s="4">
        <v>1</v>
      </c>
      <c r="C36" s="4">
        <v>1</v>
      </c>
      <c r="D36" s="5"/>
      <c r="F36" s="1">
        <f t="shared" ca="1" si="16"/>
        <v>0.46551069544824453</v>
      </c>
      <c r="G36" s="1">
        <f t="shared" ca="1" si="17"/>
        <v>0.43259128992786511</v>
      </c>
      <c r="H36" s="1">
        <f t="shared" ca="1" si="18"/>
        <v>0</v>
      </c>
      <c r="I36" s="1">
        <f t="shared" ca="1" si="19"/>
        <v>0</v>
      </c>
      <c r="K36">
        <f t="shared" ca="1" si="20"/>
        <v>0</v>
      </c>
      <c r="L36">
        <f t="shared" ca="1" si="21"/>
        <v>0</v>
      </c>
      <c r="M36">
        <f t="shared" ca="1" si="22"/>
        <v>0</v>
      </c>
      <c r="N36">
        <f t="shared" ca="1" si="23"/>
        <v>1</v>
      </c>
      <c r="P36">
        <f t="shared" ca="1" si="24"/>
        <v>0</v>
      </c>
      <c r="Q36">
        <f t="shared" ca="1" si="25"/>
        <v>0.64784992368133132</v>
      </c>
      <c r="R36">
        <f t="shared" ca="1" si="26"/>
        <v>0.85954844689126686</v>
      </c>
      <c r="S36">
        <f t="shared" ca="1" si="27"/>
        <v>0</v>
      </c>
      <c r="U36">
        <f t="shared" ca="1" si="28"/>
        <v>0</v>
      </c>
      <c r="V36">
        <f t="shared" ca="1" si="29"/>
        <v>0.64784992368133132</v>
      </c>
      <c r="W36">
        <f t="shared" ca="1" si="30"/>
        <v>0.85954844689126686</v>
      </c>
      <c r="X36">
        <f t="shared" ca="1" si="31"/>
        <v>1</v>
      </c>
      <c r="Z36">
        <f t="shared" ca="1" si="32"/>
        <v>0.25922353905730544</v>
      </c>
      <c r="AA36">
        <f t="shared" ca="1" si="33"/>
        <v>0</v>
      </c>
      <c r="AB36">
        <f t="shared" ca="1" si="34"/>
        <v>0</v>
      </c>
      <c r="AC36">
        <f t="shared" ca="1" si="35"/>
        <v>0</v>
      </c>
      <c r="AE36">
        <f ca="1">SUMIF(Z36:AC36,{"&gt;0"})</f>
        <v>0.25922353905730544</v>
      </c>
      <c r="AG36">
        <f t="shared" ca="1" si="36"/>
        <v>0.57251288109997556</v>
      </c>
      <c r="AH36">
        <f t="shared" ca="1" si="37"/>
        <v>-0.12852813440272298</v>
      </c>
      <c r="AI36">
        <f t="shared" ca="1" si="38"/>
        <v>-5.6550214204608207E-2</v>
      </c>
      <c r="AJ36">
        <f t="shared" ca="1" si="39"/>
        <v>0</v>
      </c>
      <c r="AL36">
        <f t="shared" ca="1" si="40"/>
        <v>0.57251288109997556</v>
      </c>
      <c r="AM36">
        <f t="shared" ca="1" si="41"/>
        <v>0.12852813440272298</v>
      </c>
      <c r="AN36">
        <f t="shared" ca="1" si="42"/>
        <v>5.6550214204608207E-2</v>
      </c>
      <c r="AO36">
        <f t="shared" ca="1" si="43"/>
        <v>0</v>
      </c>
      <c r="AQ36">
        <f t="shared" ca="1" si="44"/>
        <v>0.57251288109997556</v>
      </c>
      <c r="AR36">
        <f t="shared" ca="1" si="45"/>
        <v>0.57251288109997556</v>
      </c>
    </row>
    <row r="37" spans="1:44" x14ac:dyDescent="0.25">
      <c r="A37" s="3">
        <v>1</v>
      </c>
      <c r="B37" s="4">
        <v>1</v>
      </c>
      <c r="C37" s="4"/>
      <c r="D37" s="5">
        <v>1</v>
      </c>
      <c r="F37" s="1">
        <f t="shared" ca="1" si="16"/>
        <v>0.46551069544824453</v>
      </c>
      <c r="G37" s="1">
        <f t="shared" ca="1" si="17"/>
        <v>0.43259128992786511</v>
      </c>
      <c r="H37" s="1">
        <f t="shared" ca="1" si="18"/>
        <v>0</v>
      </c>
      <c r="I37" s="1">
        <f t="shared" ca="1" si="19"/>
        <v>0.10189801462389048</v>
      </c>
      <c r="K37">
        <f t="shared" ca="1" si="20"/>
        <v>0</v>
      </c>
      <c r="L37">
        <f t="shared" ca="1" si="21"/>
        <v>0</v>
      </c>
      <c r="M37">
        <f t="shared" ca="1" si="22"/>
        <v>0.14045155310873314</v>
      </c>
      <c r="N37">
        <f t="shared" ca="1" si="23"/>
        <v>0</v>
      </c>
      <c r="P37">
        <f t="shared" ca="1" si="24"/>
        <v>0</v>
      </c>
      <c r="Q37">
        <f t="shared" ca="1" si="25"/>
        <v>0.64784992368133132</v>
      </c>
      <c r="R37">
        <f t="shared" ca="1" si="26"/>
        <v>0</v>
      </c>
      <c r="S37">
        <f t="shared" ca="1" si="27"/>
        <v>0</v>
      </c>
      <c r="U37">
        <f t="shared" ca="1" si="28"/>
        <v>0</v>
      </c>
      <c r="V37">
        <f t="shared" ca="1" si="29"/>
        <v>0.64784992368133132</v>
      </c>
      <c r="W37">
        <f t="shared" ca="1" si="30"/>
        <v>0.14045155310873314</v>
      </c>
      <c r="X37">
        <f t="shared" ca="1" si="31"/>
        <v>0</v>
      </c>
      <c r="Z37">
        <f t="shared" ca="1" si="32"/>
        <v>0</v>
      </c>
      <c r="AA37">
        <f t="shared" ca="1" si="33"/>
        <v>0</v>
      </c>
      <c r="AB37">
        <f t="shared" ca="1" si="34"/>
        <v>0</v>
      </c>
      <c r="AC37">
        <f t="shared" ca="1" si="35"/>
        <v>0</v>
      </c>
      <c r="AE37">
        <f ca="1">SUMIF(Z37:AC37,{"&gt;0"})</f>
        <v>0</v>
      </c>
      <c r="AG37">
        <f t="shared" ca="1" si="36"/>
        <v>0.57251288109997556</v>
      </c>
      <c r="AH37">
        <f t="shared" ca="1" si="37"/>
        <v>-0.12852813440272298</v>
      </c>
      <c r="AI37">
        <f t="shared" ca="1" si="38"/>
        <v>0</v>
      </c>
      <c r="AJ37">
        <f t="shared" ca="1" si="39"/>
        <v>-0.15698294628424964</v>
      </c>
      <c r="AL37">
        <f t="shared" ca="1" si="40"/>
        <v>0.57251288109997556</v>
      </c>
      <c r="AM37">
        <f t="shared" ca="1" si="41"/>
        <v>0.12852813440272298</v>
      </c>
      <c r="AN37">
        <f t="shared" ca="1" si="42"/>
        <v>0</v>
      </c>
      <c r="AO37">
        <f t="shared" ca="1" si="43"/>
        <v>0.15698294628424964</v>
      </c>
      <c r="AQ37">
        <f t="shared" ca="1" si="44"/>
        <v>0.57251288109997556</v>
      </c>
      <c r="AR37">
        <f t="shared" ca="1" si="45"/>
        <v>0.57251288109997556</v>
      </c>
    </row>
    <row r="38" spans="1:44" x14ac:dyDescent="0.25">
      <c r="A38" s="3">
        <v>1</v>
      </c>
      <c r="B38" s="4"/>
      <c r="C38" s="4">
        <v>1</v>
      </c>
      <c r="D38" s="5">
        <v>1</v>
      </c>
      <c r="F38" s="1">
        <f t="shared" ca="1" si="16"/>
        <v>0.46551069544824453</v>
      </c>
      <c r="G38" s="1">
        <f t="shared" ca="1" si="17"/>
        <v>0</v>
      </c>
      <c r="H38" s="1">
        <f t="shared" ca="1" si="18"/>
        <v>0</v>
      </c>
      <c r="I38" s="1">
        <f t="shared" ca="1" si="19"/>
        <v>0.10189801462389048</v>
      </c>
      <c r="K38">
        <f t="shared" ca="1" si="20"/>
        <v>0</v>
      </c>
      <c r="L38">
        <f t="shared" ca="1" si="21"/>
        <v>0.35215007631866868</v>
      </c>
      <c r="M38">
        <f t="shared" ca="1" si="22"/>
        <v>0</v>
      </c>
      <c r="N38">
        <f t="shared" ca="1" si="23"/>
        <v>0</v>
      </c>
      <c r="P38">
        <f t="shared" ca="1" si="24"/>
        <v>0</v>
      </c>
      <c r="Q38">
        <f t="shared" ca="1" si="25"/>
        <v>0</v>
      </c>
      <c r="R38">
        <f t="shared" ca="1" si="26"/>
        <v>0.85954844689126686</v>
      </c>
      <c r="S38">
        <f t="shared" ca="1" si="27"/>
        <v>0</v>
      </c>
      <c r="U38">
        <f t="shared" ca="1" si="28"/>
        <v>0</v>
      </c>
      <c r="V38">
        <f t="shared" ca="1" si="29"/>
        <v>0.35215007631866868</v>
      </c>
      <c r="W38">
        <f t="shared" ca="1" si="30"/>
        <v>0.85954844689126686</v>
      </c>
      <c r="X38">
        <f t="shared" ca="1" si="31"/>
        <v>0</v>
      </c>
      <c r="Z38">
        <f t="shared" ca="1" si="32"/>
        <v>0</v>
      </c>
      <c r="AA38">
        <f t="shared" ca="1" si="33"/>
        <v>0</v>
      </c>
      <c r="AB38">
        <f t="shared" ca="1" si="34"/>
        <v>0</v>
      </c>
      <c r="AC38">
        <f t="shared" ca="1" si="35"/>
        <v>0</v>
      </c>
      <c r="AE38">
        <f ca="1">SUMIF(Z38:AC38,{"&gt;0"})</f>
        <v>0</v>
      </c>
      <c r="AG38">
        <f t="shared" ca="1" si="36"/>
        <v>0.57251288109997556</v>
      </c>
      <c r="AH38">
        <f t="shared" ca="1" si="37"/>
        <v>0</v>
      </c>
      <c r="AI38">
        <f t="shared" ca="1" si="38"/>
        <v>-5.6550214204608207E-2</v>
      </c>
      <c r="AJ38">
        <f t="shared" ca="1" si="39"/>
        <v>-0.15698294628424964</v>
      </c>
      <c r="AL38">
        <f t="shared" ca="1" si="40"/>
        <v>0.57251288109997556</v>
      </c>
      <c r="AM38">
        <f t="shared" ca="1" si="41"/>
        <v>0</v>
      </c>
      <c r="AN38">
        <f t="shared" ca="1" si="42"/>
        <v>5.6550214204608207E-2</v>
      </c>
      <c r="AO38">
        <f t="shared" ca="1" si="43"/>
        <v>0.15698294628424964</v>
      </c>
      <c r="AQ38">
        <f t="shared" ca="1" si="44"/>
        <v>0.57251288109997556</v>
      </c>
      <c r="AR38">
        <f t="shared" ca="1" si="45"/>
        <v>0.57251288109997556</v>
      </c>
    </row>
    <row r="39" spans="1:44" x14ac:dyDescent="0.25">
      <c r="A39" s="3"/>
      <c r="B39" s="4">
        <v>1</v>
      </c>
      <c r="C39" s="4">
        <v>1</v>
      </c>
      <c r="D39" s="5">
        <v>1</v>
      </c>
      <c r="F39" s="1">
        <f t="shared" ca="1" si="16"/>
        <v>0</v>
      </c>
      <c r="G39" s="1">
        <f t="shared" ca="1" si="17"/>
        <v>0.43259128992786511</v>
      </c>
      <c r="H39" s="1">
        <f t="shared" ca="1" si="18"/>
        <v>0</v>
      </c>
      <c r="I39" s="1">
        <f t="shared" ca="1" si="19"/>
        <v>0.10189801462389048</v>
      </c>
      <c r="K39">
        <f t="shared" ca="1" si="20"/>
        <v>1</v>
      </c>
      <c r="L39">
        <f t="shared" ca="1" si="21"/>
        <v>0</v>
      </c>
      <c r="M39">
        <f t="shared" ca="1" si="22"/>
        <v>0</v>
      </c>
      <c r="N39">
        <f t="shared" ca="1" si="23"/>
        <v>0</v>
      </c>
      <c r="P39">
        <f t="shared" ca="1" si="24"/>
        <v>0</v>
      </c>
      <c r="Q39">
        <f t="shared" ca="1" si="25"/>
        <v>0.64784992368133132</v>
      </c>
      <c r="R39">
        <f t="shared" ca="1" si="26"/>
        <v>0.85954844689126686</v>
      </c>
      <c r="S39">
        <f t="shared" ca="1" si="27"/>
        <v>0</v>
      </c>
      <c r="U39">
        <f t="shared" ca="1" si="28"/>
        <v>1</v>
      </c>
      <c r="V39">
        <f t="shared" ca="1" si="29"/>
        <v>0.64784992368133132</v>
      </c>
      <c r="W39">
        <f t="shared" ca="1" si="30"/>
        <v>0.85954844689126686</v>
      </c>
      <c r="X39">
        <f t="shared" ca="1" si="31"/>
        <v>0</v>
      </c>
      <c r="Z39">
        <f t="shared" ca="1" si="32"/>
        <v>0</v>
      </c>
      <c r="AA39">
        <f t="shared" ca="1" si="33"/>
        <v>0</v>
      </c>
      <c r="AB39">
        <f t="shared" ca="1" si="34"/>
        <v>0</v>
      </c>
      <c r="AC39">
        <f t="shared" ca="1" si="35"/>
        <v>5.6742764950402098E-2</v>
      </c>
      <c r="AE39">
        <f ca="1">SUMIF(Z39:AC39,{"&gt;0"})</f>
        <v>5.6742764950402098E-2</v>
      </c>
      <c r="AG39">
        <f t="shared" ca="1" si="36"/>
        <v>0</v>
      </c>
      <c r="AH39">
        <f t="shared" ca="1" si="37"/>
        <v>-0.12852813440272298</v>
      </c>
      <c r="AI39">
        <f t="shared" ca="1" si="38"/>
        <v>-5.6550214204608207E-2</v>
      </c>
      <c r="AJ39">
        <f t="shared" ca="1" si="39"/>
        <v>-0.15698294628424964</v>
      </c>
      <c r="AL39">
        <f t="shared" ca="1" si="40"/>
        <v>0</v>
      </c>
      <c r="AM39">
        <f t="shared" ca="1" si="41"/>
        <v>0.12852813440272298</v>
      </c>
      <c r="AN39">
        <f t="shared" ca="1" si="42"/>
        <v>5.6550214204608207E-2</v>
      </c>
      <c r="AO39">
        <f t="shared" ca="1" si="43"/>
        <v>0.15698294628424964</v>
      </c>
      <c r="AQ39">
        <f t="shared" ca="1" si="44"/>
        <v>0.15698294628424964</v>
      </c>
      <c r="AR39">
        <f t="shared" ca="1" si="45"/>
        <v>-0.15698294628424964</v>
      </c>
    </row>
    <row r="40" spans="1:44" x14ac:dyDescent="0.25">
      <c r="A40" s="6">
        <v>1</v>
      </c>
      <c r="B40" s="7">
        <v>1</v>
      </c>
      <c r="C40" s="7">
        <v>1</v>
      </c>
      <c r="D40" s="8">
        <v>1</v>
      </c>
      <c r="F40" s="1">
        <f t="shared" ca="1" si="16"/>
        <v>0.46551069544824453</v>
      </c>
      <c r="G40" s="1">
        <f t="shared" ca="1" si="17"/>
        <v>0.43259128992786511</v>
      </c>
      <c r="H40" s="1">
        <f t="shared" ca="1" si="18"/>
        <v>0</v>
      </c>
      <c r="I40" s="1">
        <f t="shared" ca="1" si="19"/>
        <v>0.10189801462389048</v>
      </c>
      <c r="K40">
        <f t="shared" ca="1" si="20"/>
        <v>0</v>
      </c>
      <c r="L40">
        <f t="shared" ca="1" si="21"/>
        <v>0</v>
      </c>
      <c r="M40">
        <f t="shared" ca="1" si="22"/>
        <v>0</v>
      </c>
      <c r="N40">
        <f t="shared" ca="1" si="23"/>
        <v>0</v>
      </c>
      <c r="P40">
        <f t="shared" ca="1" si="24"/>
        <v>0</v>
      </c>
      <c r="Q40">
        <f t="shared" ca="1" si="25"/>
        <v>0.64784992368133132</v>
      </c>
      <c r="R40">
        <f t="shared" ca="1" si="26"/>
        <v>0.85954844689126686</v>
      </c>
      <c r="S40">
        <f t="shared" ca="1" si="27"/>
        <v>0</v>
      </c>
      <c r="U40">
        <f t="shared" ca="1" si="28"/>
        <v>0</v>
      </c>
      <c r="V40">
        <f t="shared" ca="1" si="29"/>
        <v>0.64784992368133132</v>
      </c>
      <c r="W40">
        <f t="shared" ca="1" si="30"/>
        <v>0.85954844689126686</v>
      </c>
      <c r="X40">
        <f t="shared" ca="1" si="31"/>
        <v>0</v>
      </c>
      <c r="Z40">
        <f t="shared" ca="1" si="32"/>
        <v>0</v>
      </c>
      <c r="AA40">
        <f t="shared" ca="1" si="33"/>
        <v>0</v>
      </c>
      <c r="AB40">
        <f t="shared" ca="1" si="34"/>
        <v>0</v>
      </c>
      <c r="AC40">
        <f t="shared" ca="1" si="35"/>
        <v>0</v>
      </c>
      <c r="AE40">
        <f ca="1">SUMIF(Z40:AC40,{"&gt;0"})</f>
        <v>0</v>
      </c>
      <c r="AG40">
        <f t="shared" ca="1" si="36"/>
        <v>0.57251288109997556</v>
      </c>
      <c r="AH40">
        <f t="shared" ca="1" si="37"/>
        <v>-0.12852813440272298</v>
      </c>
      <c r="AI40">
        <f t="shared" ca="1" si="38"/>
        <v>-5.6550214204608207E-2</v>
      </c>
      <c r="AJ40">
        <f t="shared" ca="1" si="39"/>
        <v>-0.15698294628424964</v>
      </c>
      <c r="AL40">
        <f t="shared" ca="1" si="40"/>
        <v>0.57251288109997556</v>
      </c>
      <c r="AM40">
        <f t="shared" ca="1" si="41"/>
        <v>0.12852813440272298</v>
      </c>
      <c r="AN40">
        <f t="shared" ca="1" si="42"/>
        <v>5.6550214204608207E-2</v>
      </c>
      <c r="AO40">
        <f t="shared" ca="1" si="43"/>
        <v>0.15698294628424964</v>
      </c>
      <c r="AQ40">
        <f t="shared" ca="1" si="44"/>
        <v>0.57251288109997556</v>
      </c>
      <c r="AR40">
        <f t="shared" ca="1" si="45"/>
        <v>0.57251288109997556</v>
      </c>
    </row>
    <row r="41" spans="1:44" x14ac:dyDescent="0.25">
      <c r="X41" s="15"/>
    </row>
    <row r="42" spans="1:44" ht="26.25" x14ac:dyDescent="0.4">
      <c r="A42" s="13" t="s">
        <v>27</v>
      </c>
    </row>
    <row r="43" spans="1:44" x14ac:dyDescent="0.25">
      <c r="A43" s="9" t="s">
        <v>0</v>
      </c>
      <c r="B43" s="10" t="s">
        <v>1</v>
      </c>
      <c r="C43" s="10" t="s">
        <v>2</v>
      </c>
      <c r="D43" s="11" t="s">
        <v>3</v>
      </c>
      <c r="F43" s="14" t="s">
        <v>28</v>
      </c>
      <c r="K43" t="s">
        <v>29</v>
      </c>
      <c r="P43" t="s">
        <v>6</v>
      </c>
      <c r="U43" s="12" t="s">
        <v>25</v>
      </c>
      <c r="W43" t="s">
        <v>39</v>
      </c>
      <c r="AB43" t="s">
        <v>44</v>
      </c>
      <c r="AG43" t="s">
        <v>45</v>
      </c>
      <c r="AH43" s="12" t="s">
        <v>24</v>
      </c>
    </row>
    <row r="44" spans="1:44" x14ac:dyDescent="0.25">
      <c r="A44" s="3"/>
      <c r="B44" s="4"/>
      <c r="C44" s="4"/>
      <c r="D44" s="5"/>
      <c r="F44">
        <f ca="1">(A44=0)*(1-B$4)</f>
        <v>0.53448930455175547</v>
      </c>
      <c r="G44">
        <f t="shared" ref="G44:I44" ca="1" si="46">(B44=0)*(1-C$4)</f>
        <v>0.19981302055577965</v>
      </c>
      <c r="H44">
        <f t="shared" ca="1" si="46"/>
        <v>0.14045155310873314</v>
      </c>
      <c r="I44">
        <f t="shared" ca="1" si="46"/>
        <v>0.89810198537610952</v>
      </c>
      <c r="K44">
        <f ca="1">(A44=1)*(B$4)</f>
        <v>0</v>
      </c>
      <c r="L44">
        <f t="shared" ref="L44:N44" ca="1" si="47">(B44=1)*(C$4)</f>
        <v>0</v>
      </c>
      <c r="M44">
        <f t="shared" ca="1" si="47"/>
        <v>0</v>
      </c>
      <c r="N44">
        <f t="shared" ca="1" si="47"/>
        <v>0</v>
      </c>
      <c r="P44">
        <f ca="1">F44+K44</f>
        <v>0.53448930455175547</v>
      </c>
      <c r="Q44">
        <f ca="1">G44+L44</f>
        <v>0.19981302055577965</v>
      </c>
      <c r="R44">
        <f ca="1">H44+M44</f>
        <v>0.14045155310873314</v>
      </c>
      <c r="S44">
        <f ca="1">I44+N44</f>
        <v>0.89810198537610952</v>
      </c>
      <c r="U44">
        <f ca="1">PRODUCT(P44:S44)</f>
        <v>1.347147056830976E-2</v>
      </c>
      <c r="W44">
        <f ca="1">A44*B$5</f>
        <v>0</v>
      </c>
      <c r="X44">
        <f t="shared" ref="X44:Z44" ca="1" si="48">B44*C$5</f>
        <v>0</v>
      </c>
      <c r="Y44">
        <f t="shared" ca="1" si="48"/>
        <v>0</v>
      </c>
      <c r="Z44">
        <f t="shared" ca="1" si="48"/>
        <v>0</v>
      </c>
      <c r="AB44">
        <f ca="1">ABS(W44)</f>
        <v>0</v>
      </c>
      <c r="AC44">
        <f t="shared" ref="AC44:AC59" ca="1" si="49">ABS(X44)</f>
        <v>0</v>
      </c>
      <c r="AD44">
        <f t="shared" ref="AD44:AD59" ca="1" si="50">ABS(Y44)</f>
        <v>0</v>
      </c>
      <c r="AE44">
        <f t="shared" ref="AE44:AE59" ca="1" si="51">ABS(Z44)</f>
        <v>0</v>
      </c>
      <c r="AG44">
        <f ca="1">MAX(AB44:AE44)</f>
        <v>0</v>
      </c>
      <c r="AH44">
        <f ca="1">INDEX(W44:Z44,1,MATCH(AG44,AB44:AE44,0))</f>
        <v>0</v>
      </c>
    </row>
    <row r="45" spans="1:44" x14ac:dyDescent="0.25">
      <c r="A45" s="3">
        <v>1</v>
      </c>
      <c r="B45" s="4"/>
      <c r="C45" s="4"/>
      <c r="D45" s="5"/>
      <c r="F45">
        <f t="shared" ref="F45:F59" ca="1" si="52">(A45=0)*(1-B$4)</f>
        <v>0</v>
      </c>
      <c r="G45">
        <f t="shared" ref="G45:G59" ca="1" si="53">(B45=0)*(1-C$4)</f>
        <v>0.19981302055577965</v>
      </c>
      <c r="H45">
        <f t="shared" ref="H45:H59" ca="1" si="54">(C45=0)*(1-D$4)</f>
        <v>0.14045155310873314</v>
      </c>
      <c r="I45">
        <f t="shared" ref="I45:I59" ca="1" si="55">(D45=0)*(1-E$4)</f>
        <v>0.89810198537610952</v>
      </c>
      <c r="K45">
        <f t="shared" ref="K45:K59" ca="1" si="56">(A45=1)*(B$4)</f>
        <v>0.46551069544824453</v>
      </c>
      <c r="L45">
        <f t="shared" ref="L45:L59" ca="1" si="57">(B45=1)*(C$4)</f>
        <v>0</v>
      </c>
      <c r="M45">
        <f t="shared" ref="M45:M59" ca="1" si="58">(C45=1)*(D$4)</f>
        <v>0</v>
      </c>
      <c r="N45">
        <f t="shared" ref="N45:N59" ca="1" si="59">(D45=1)*(E$4)</f>
        <v>0</v>
      </c>
      <c r="P45">
        <f ca="1">F45+K45</f>
        <v>0.46551069544824453</v>
      </c>
      <c r="Q45">
        <f ca="1">G45+L45</f>
        <v>0.19981302055577965</v>
      </c>
      <c r="R45">
        <f ca="1">H45+M45</f>
        <v>0.14045155310873314</v>
      </c>
      <c r="S45">
        <f ca="1">I45+N45</f>
        <v>0.89810198537610952</v>
      </c>
      <c r="U45">
        <f t="shared" ref="U45:U59" ca="1" si="60">PRODUCT(P45:S45)</f>
        <v>1.173290761771865E-2</v>
      </c>
      <c r="W45">
        <f t="shared" ref="W45:W59" ca="1" si="61">A45*B$5</f>
        <v>0.57251288109997556</v>
      </c>
      <c r="X45">
        <f t="shared" ref="X45:X59" ca="1" si="62">B45*C$5</f>
        <v>0</v>
      </c>
      <c r="Y45">
        <f t="shared" ref="Y45:Y59" ca="1" si="63">C45*D$5</f>
        <v>0</v>
      </c>
      <c r="Z45">
        <f t="shared" ref="Z45:Z59" ca="1" si="64">D45*E$5</f>
        <v>0</v>
      </c>
      <c r="AB45">
        <f t="shared" ref="AB45:AB59" ca="1" si="65">ABS(W45)</f>
        <v>0.57251288109997556</v>
      </c>
      <c r="AC45">
        <f t="shared" ca="1" si="49"/>
        <v>0</v>
      </c>
      <c r="AD45">
        <f t="shared" ca="1" si="50"/>
        <v>0</v>
      </c>
      <c r="AE45">
        <f t="shared" ca="1" si="51"/>
        <v>0</v>
      </c>
      <c r="AG45">
        <f t="shared" ref="AG45:AG59" ca="1" si="66">MAX(AB45:AE45)</f>
        <v>0.57251288109997556</v>
      </c>
      <c r="AH45">
        <f ca="1">INDEX(W45:Z45,1,MATCH(AG45,AB45:AE45,0))</f>
        <v>0.57251288109997556</v>
      </c>
    </row>
    <row r="46" spans="1:44" x14ac:dyDescent="0.25">
      <c r="A46" s="3"/>
      <c r="B46" s="4">
        <v>1</v>
      </c>
      <c r="C46" s="4"/>
      <c r="D46" s="5"/>
      <c r="F46">
        <f t="shared" ca="1" si="52"/>
        <v>0.53448930455175547</v>
      </c>
      <c r="G46">
        <f t="shared" ca="1" si="53"/>
        <v>0</v>
      </c>
      <c r="H46">
        <f t="shared" ca="1" si="54"/>
        <v>0.14045155310873314</v>
      </c>
      <c r="I46">
        <f t="shared" ca="1" si="55"/>
        <v>0.89810198537610952</v>
      </c>
      <c r="K46">
        <f t="shared" ca="1" si="56"/>
        <v>0</v>
      </c>
      <c r="L46">
        <f t="shared" ca="1" si="57"/>
        <v>0.80018697944422035</v>
      </c>
      <c r="M46">
        <f t="shared" ca="1" si="58"/>
        <v>0</v>
      </c>
      <c r="N46">
        <f t="shared" ca="1" si="59"/>
        <v>0</v>
      </c>
      <c r="P46">
        <f ca="1">F46+K46</f>
        <v>0.53448930455175547</v>
      </c>
      <c r="Q46">
        <f ca="1">G46+L46</f>
        <v>0.80018697944422035</v>
      </c>
      <c r="R46">
        <f ca="1">H46+M46</f>
        <v>0.14045155310873314</v>
      </c>
      <c r="S46">
        <f ca="1">I46+N46</f>
        <v>0.89810198537610952</v>
      </c>
      <c r="U46">
        <f t="shared" ca="1" si="60"/>
        <v>5.3948913402859303E-2</v>
      </c>
      <c r="W46">
        <f t="shared" ca="1" si="61"/>
        <v>0</v>
      </c>
      <c r="X46">
        <f t="shared" ca="1" si="62"/>
        <v>-0.12852813440272298</v>
      </c>
      <c r="Y46">
        <f t="shared" ca="1" si="63"/>
        <v>0</v>
      </c>
      <c r="Z46">
        <f t="shared" ca="1" si="64"/>
        <v>0</v>
      </c>
      <c r="AB46">
        <f t="shared" ca="1" si="65"/>
        <v>0</v>
      </c>
      <c r="AC46">
        <f t="shared" ca="1" si="49"/>
        <v>0.12852813440272298</v>
      </c>
      <c r="AD46">
        <f t="shared" ca="1" si="50"/>
        <v>0</v>
      </c>
      <c r="AE46">
        <f t="shared" ca="1" si="51"/>
        <v>0</v>
      </c>
      <c r="AG46">
        <f t="shared" ca="1" si="66"/>
        <v>0.12852813440272298</v>
      </c>
      <c r="AH46">
        <f t="shared" ref="AH46:AH59" ca="1" si="67">INDEX(W46:Z46,1,MATCH(AG46,AB46:AE46,0))</f>
        <v>-0.12852813440272298</v>
      </c>
    </row>
    <row r="47" spans="1:44" x14ac:dyDescent="0.25">
      <c r="A47" s="3"/>
      <c r="B47" s="4"/>
      <c r="C47" s="4">
        <v>1</v>
      </c>
      <c r="D47" s="5"/>
      <c r="F47">
        <f t="shared" ca="1" si="52"/>
        <v>0.53448930455175547</v>
      </c>
      <c r="G47">
        <f t="shared" ca="1" si="53"/>
        <v>0.19981302055577965</v>
      </c>
      <c r="H47">
        <f t="shared" ca="1" si="54"/>
        <v>0</v>
      </c>
      <c r="I47">
        <f t="shared" ca="1" si="55"/>
        <v>0.89810198537610952</v>
      </c>
      <c r="K47">
        <f t="shared" ca="1" si="56"/>
        <v>0</v>
      </c>
      <c r="L47">
        <f t="shared" ca="1" si="57"/>
        <v>0</v>
      </c>
      <c r="M47">
        <f t="shared" ca="1" si="58"/>
        <v>0.85954844689126686</v>
      </c>
      <c r="N47">
        <f t="shared" ca="1" si="59"/>
        <v>0</v>
      </c>
      <c r="P47">
        <f ca="1">F47+K47</f>
        <v>0.53448930455175547</v>
      </c>
      <c r="Q47">
        <f ca="1">G47+L47</f>
        <v>0.19981302055577965</v>
      </c>
      <c r="R47">
        <f ca="1">H47+M47</f>
        <v>0.85954844689126686</v>
      </c>
      <c r="S47">
        <f ca="1">I47+N47</f>
        <v>0.89810198537610952</v>
      </c>
      <c r="U47">
        <f t="shared" ca="1" si="60"/>
        <v>8.2443955570699001E-2</v>
      </c>
      <c r="W47">
        <f t="shared" ca="1" si="61"/>
        <v>0</v>
      </c>
      <c r="X47">
        <f t="shared" ca="1" si="62"/>
        <v>0</v>
      </c>
      <c r="Y47">
        <f t="shared" ca="1" si="63"/>
        <v>-5.6550214204608207E-2</v>
      </c>
      <c r="Z47">
        <f t="shared" ca="1" si="64"/>
        <v>0</v>
      </c>
      <c r="AB47">
        <f t="shared" ca="1" si="65"/>
        <v>0</v>
      </c>
      <c r="AC47">
        <f t="shared" ca="1" si="49"/>
        <v>0</v>
      </c>
      <c r="AD47">
        <f t="shared" ca="1" si="50"/>
        <v>5.6550214204608207E-2</v>
      </c>
      <c r="AE47">
        <f t="shared" ca="1" si="51"/>
        <v>0</v>
      </c>
      <c r="AG47">
        <f t="shared" ca="1" si="66"/>
        <v>5.6550214204608207E-2</v>
      </c>
      <c r="AH47">
        <f t="shared" ca="1" si="67"/>
        <v>-5.6550214204608207E-2</v>
      </c>
    </row>
    <row r="48" spans="1:44" x14ac:dyDescent="0.25">
      <c r="A48" s="3"/>
      <c r="B48" s="4"/>
      <c r="C48" s="4"/>
      <c r="D48" s="5">
        <v>1</v>
      </c>
      <c r="F48">
        <f t="shared" ca="1" si="52"/>
        <v>0.53448930455175547</v>
      </c>
      <c r="G48">
        <f t="shared" ca="1" si="53"/>
        <v>0.19981302055577965</v>
      </c>
      <c r="H48">
        <f t="shared" ca="1" si="54"/>
        <v>0.14045155310873314</v>
      </c>
      <c r="I48">
        <f t="shared" ca="1" si="55"/>
        <v>0</v>
      </c>
      <c r="K48">
        <f t="shared" ca="1" si="56"/>
        <v>0</v>
      </c>
      <c r="L48">
        <f t="shared" ca="1" si="57"/>
        <v>0</v>
      </c>
      <c r="M48">
        <f t="shared" ca="1" si="58"/>
        <v>0</v>
      </c>
      <c r="N48">
        <f t="shared" ca="1" si="59"/>
        <v>0.10189801462389048</v>
      </c>
      <c r="P48">
        <f ca="1">F48+K48</f>
        <v>0.53448930455175547</v>
      </c>
      <c r="Q48">
        <f ca="1">G48+L48</f>
        <v>0.19981302055577965</v>
      </c>
      <c r="R48">
        <f ca="1">H48+M48</f>
        <v>0.14045155310873314</v>
      </c>
      <c r="S48">
        <f ca="1">I48+N48</f>
        <v>0.10189801462389048</v>
      </c>
      <c r="U48">
        <f t="shared" ca="1" si="60"/>
        <v>1.5284635011691555E-3</v>
      </c>
      <c r="W48">
        <f t="shared" ca="1" si="61"/>
        <v>0</v>
      </c>
      <c r="X48">
        <f t="shared" ca="1" si="62"/>
        <v>0</v>
      </c>
      <c r="Y48">
        <f t="shared" ca="1" si="63"/>
        <v>0</v>
      </c>
      <c r="Z48">
        <f t="shared" ca="1" si="64"/>
        <v>-0.15698294628424964</v>
      </c>
      <c r="AB48">
        <f t="shared" ca="1" si="65"/>
        <v>0</v>
      </c>
      <c r="AC48">
        <f t="shared" ca="1" si="49"/>
        <v>0</v>
      </c>
      <c r="AD48">
        <f t="shared" ca="1" si="50"/>
        <v>0</v>
      </c>
      <c r="AE48">
        <f t="shared" ca="1" si="51"/>
        <v>0.15698294628424964</v>
      </c>
      <c r="AG48">
        <f t="shared" ca="1" si="66"/>
        <v>0.15698294628424964</v>
      </c>
      <c r="AH48">
        <f t="shared" ca="1" si="67"/>
        <v>-0.15698294628424964</v>
      </c>
    </row>
    <row r="49" spans="1:34" x14ac:dyDescent="0.25">
      <c r="A49" s="3">
        <v>1</v>
      </c>
      <c r="B49" s="4">
        <v>1</v>
      </c>
      <c r="C49" s="4"/>
      <c r="D49" s="5"/>
      <c r="F49">
        <f t="shared" ca="1" si="52"/>
        <v>0</v>
      </c>
      <c r="G49">
        <f t="shared" ca="1" si="53"/>
        <v>0</v>
      </c>
      <c r="H49">
        <f t="shared" ca="1" si="54"/>
        <v>0.14045155310873314</v>
      </c>
      <c r="I49">
        <f t="shared" ca="1" si="55"/>
        <v>0.89810198537610952</v>
      </c>
      <c r="K49">
        <f t="shared" ca="1" si="56"/>
        <v>0.46551069544824453</v>
      </c>
      <c r="L49">
        <f t="shared" ca="1" si="57"/>
        <v>0.80018697944422035</v>
      </c>
      <c r="M49">
        <f t="shared" ca="1" si="58"/>
        <v>0</v>
      </c>
      <c r="N49">
        <f t="shared" ca="1" si="59"/>
        <v>0</v>
      </c>
      <c r="P49">
        <f ca="1">F49+K49</f>
        <v>0.46551069544824453</v>
      </c>
      <c r="Q49">
        <f ca="1">G49+L49</f>
        <v>0.80018697944422035</v>
      </c>
      <c r="R49">
        <f ca="1">H49+M49</f>
        <v>0.14045155310873314</v>
      </c>
      <c r="S49">
        <f ca="1">I49+N49</f>
        <v>0.89810198537610952</v>
      </c>
      <c r="U49">
        <f t="shared" ca="1" si="60"/>
        <v>4.6986527107223612E-2</v>
      </c>
      <c r="W49">
        <f t="shared" ca="1" si="61"/>
        <v>0.57251288109997556</v>
      </c>
      <c r="X49">
        <f t="shared" ca="1" si="62"/>
        <v>-0.12852813440272298</v>
      </c>
      <c r="Y49">
        <f t="shared" ca="1" si="63"/>
        <v>0</v>
      </c>
      <c r="Z49">
        <f t="shared" ca="1" si="64"/>
        <v>0</v>
      </c>
      <c r="AB49">
        <f t="shared" ca="1" si="65"/>
        <v>0.57251288109997556</v>
      </c>
      <c r="AC49">
        <f t="shared" ca="1" si="49"/>
        <v>0.12852813440272298</v>
      </c>
      <c r="AD49">
        <f t="shared" ca="1" si="50"/>
        <v>0</v>
      </c>
      <c r="AE49">
        <f t="shared" ca="1" si="51"/>
        <v>0</v>
      </c>
      <c r="AG49">
        <f t="shared" ca="1" si="66"/>
        <v>0.57251288109997556</v>
      </c>
      <c r="AH49">
        <f t="shared" ca="1" si="67"/>
        <v>0.57251288109997556</v>
      </c>
    </row>
    <row r="50" spans="1:34" x14ac:dyDescent="0.25">
      <c r="A50" s="3">
        <v>1</v>
      </c>
      <c r="B50" s="4"/>
      <c r="C50" s="4">
        <v>1</v>
      </c>
      <c r="D50" s="5"/>
      <c r="F50">
        <f t="shared" ca="1" si="52"/>
        <v>0</v>
      </c>
      <c r="G50">
        <f t="shared" ca="1" si="53"/>
        <v>0.19981302055577965</v>
      </c>
      <c r="H50">
        <f t="shared" ca="1" si="54"/>
        <v>0</v>
      </c>
      <c r="I50">
        <f t="shared" ca="1" si="55"/>
        <v>0.89810198537610952</v>
      </c>
      <c r="K50">
        <f t="shared" ca="1" si="56"/>
        <v>0.46551069544824453</v>
      </c>
      <c r="L50">
        <f t="shared" ca="1" si="57"/>
        <v>0</v>
      </c>
      <c r="M50">
        <f t="shared" ca="1" si="58"/>
        <v>0.85954844689126686</v>
      </c>
      <c r="N50">
        <f t="shared" ca="1" si="59"/>
        <v>0</v>
      </c>
      <c r="P50">
        <f ca="1">F50+K50</f>
        <v>0.46551069544824453</v>
      </c>
      <c r="Q50">
        <f ca="1">G50+L50</f>
        <v>0.19981302055577965</v>
      </c>
      <c r="R50">
        <f ca="1">H50+M50</f>
        <v>0.85954844689126686</v>
      </c>
      <c r="S50">
        <f ca="1">I50+N50</f>
        <v>0.89810198537610952</v>
      </c>
      <c r="U50">
        <f t="shared" ca="1" si="60"/>
        <v>7.1804136708415678E-2</v>
      </c>
      <c r="W50">
        <f t="shared" ca="1" si="61"/>
        <v>0.57251288109997556</v>
      </c>
      <c r="X50">
        <f t="shared" ca="1" si="62"/>
        <v>0</v>
      </c>
      <c r="Y50">
        <f t="shared" ca="1" si="63"/>
        <v>-5.6550214204608207E-2</v>
      </c>
      <c r="Z50">
        <f t="shared" ca="1" si="64"/>
        <v>0</v>
      </c>
      <c r="AB50">
        <f t="shared" ca="1" si="65"/>
        <v>0.57251288109997556</v>
      </c>
      <c r="AC50">
        <f t="shared" ca="1" si="49"/>
        <v>0</v>
      </c>
      <c r="AD50">
        <f t="shared" ca="1" si="50"/>
        <v>5.6550214204608207E-2</v>
      </c>
      <c r="AE50">
        <f t="shared" ca="1" si="51"/>
        <v>0</v>
      </c>
      <c r="AG50">
        <f t="shared" ca="1" si="66"/>
        <v>0.57251288109997556</v>
      </c>
      <c r="AH50">
        <f t="shared" ca="1" si="67"/>
        <v>0.57251288109997556</v>
      </c>
    </row>
    <row r="51" spans="1:34" x14ac:dyDescent="0.25">
      <c r="A51" s="3">
        <v>1</v>
      </c>
      <c r="B51" s="4"/>
      <c r="C51" s="4"/>
      <c r="D51" s="5">
        <v>1</v>
      </c>
      <c r="F51">
        <f t="shared" ca="1" si="52"/>
        <v>0</v>
      </c>
      <c r="G51">
        <f t="shared" ca="1" si="53"/>
        <v>0.19981302055577965</v>
      </c>
      <c r="H51">
        <f t="shared" ca="1" si="54"/>
        <v>0.14045155310873314</v>
      </c>
      <c r="I51">
        <f t="shared" ca="1" si="55"/>
        <v>0</v>
      </c>
      <c r="K51">
        <f t="shared" ca="1" si="56"/>
        <v>0.46551069544824453</v>
      </c>
      <c r="L51">
        <f t="shared" ca="1" si="57"/>
        <v>0</v>
      </c>
      <c r="M51">
        <f t="shared" ca="1" si="58"/>
        <v>0</v>
      </c>
      <c r="N51">
        <f t="shared" ca="1" si="59"/>
        <v>0.10189801462389048</v>
      </c>
      <c r="P51">
        <f ca="1">F51+K51</f>
        <v>0.46551069544824453</v>
      </c>
      <c r="Q51">
        <f ca="1">G51+L51</f>
        <v>0.19981302055577965</v>
      </c>
      <c r="R51">
        <f ca="1">H51+M51</f>
        <v>0.14045155310873314</v>
      </c>
      <c r="S51">
        <f ca="1">I51+N51</f>
        <v>0.10189801462389048</v>
      </c>
      <c r="U51">
        <f t="shared" ca="1" si="60"/>
        <v>1.3312073812089072E-3</v>
      </c>
      <c r="W51">
        <f t="shared" ca="1" si="61"/>
        <v>0.57251288109997556</v>
      </c>
      <c r="X51">
        <f t="shared" ca="1" si="62"/>
        <v>0</v>
      </c>
      <c r="Y51">
        <f t="shared" ca="1" si="63"/>
        <v>0</v>
      </c>
      <c r="Z51">
        <f t="shared" ca="1" si="64"/>
        <v>-0.15698294628424964</v>
      </c>
      <c r="AB51">
        <f t="shared" ca="1" si="65"/>
        <v>0.57251288109997556</v>
      </c>
      <c r="AC51">
        <f t="shared" ca="1" si="49"/>
        <v>0</v>
      </c>
      <c r="AD51">
        <f t="shared" ca="1" si="50"/>
        <v>0</v>
      </c>
      <c r="AE51">
        <f t="shared" ca="1" si="51"/>
        <v>0.15698294628424964</v>
      </c>
      <c r="AG51">
        <f t="shared" ca="1" si="66"/>
        <v>0.57251288109997556</v>
      </c>
      <c r="AH51">
        <f t="shared" ca="1" si="67"/>
        <v>0.57251288109997556</v>
      </c>
    </row>
    <row r="52" spans="1:34" x14ac:dyDescent="0.25">
      <c r="A52" s="3"/>
      <c r="B52" s="4">
        <v>1</v>
      </c>
      <c r="C52" s="4">
        <v>1</v>
      </c>
      <c r="D52" s="5"/>
      <c r="F52">
        <f t="shared" ca="1" si="52"/>
        <v>0.53448930455175547</v>
      </c>
      <c r="G52">
        <f t="shared" ca="1" si="53"/>
        <v>0</v>
      </c>
      <c r="H52">
        <f t="shared" ca="1" si="54"/>
        <v>0</v>
      </c>
      <c r="I52">
        <f t="shared" ca="1" si="55"/>
        <v>0.89810198537610952</v>
      </c>
      <c r="K52">
        <f t="shared" ca="1" si="56"/>
        <v>0</v>
      </c>
      <c r="L52">
        <f t="shared" ca="1" si="57"/>
        <v>0.80018697944422035</v>
      </c>
      <c r="M52">
        <f t="shared" ca="1" si="58"/>
        <v>0.85954844689126686</v>
      </c>
      <c r="N52">
        <f t="shared" ca="1" si="59"/>
        <v>0</v>
      </c>
      <c r="P52">
        <f ca="1">F52+K52</f>
        <v>0.53448930455175547</v>
      </c>
      <c r="Q52">
        <f ca="1">G52+L52</f>
        <v>0.80018697944422035</v>
      </c>
      <c r="R52">
        <f ca="1">H52+M52</f>
        <v>0.85954844689126686</v>
      </c>
      <c r="S52">
        <f ca="1">I52+N52</f>
        <v>0.89810198537610952</v>
      </c>
      <c r="U52">
        <f t="shared" ca="1" si="60"/>
        <v>0.33016156603835956</v>
      </c>
      <c r="W52">
        <f t="shared" ca="1" si="61"/>
        <v>0</v>
      </c>
      <c r="X52">
        <f t="shared" ca="1" si="62"/>
        <v>-0.12852813440272298</v>
      </c>
      <c r="Y52">
        <f t="shared" ca="1" si="63"/>
        <v>-5.6550214204608207E-2</v>
      </c>
      <c r="Z52">
        <f t="shared" ca="1" si="64"/>
        <v>0</v>
      </c>
      <c r="AB52">
        <f t="shared" ca="1" si="65"/>
        <v>0</v>
      </c>
      <c r="AC52">
        <f t="shared" ca="1" si="49"/>
        <v>0.12852813440272298</v>
      </c>
      <c r="AD52">
        <f t="shared" ca="1" si="50"/>
        <v>5.6550214204608207E-2</v>
      </c>
      <c r="AE52">
        <f t="shared" ca="1" si="51"/>
        <v>0</v>
      </c>
      <c r="AG52">
        <f t="shared" ca="1" si="66"/>
        <v>0.12852813440272298</v>
      </c>
      <c r="AH52">
        <f t="shared" ca="1" si="67"/>
        <v>-0.12852813440272298</v>
      </c>
    </row>
    <row r="53" spans="1:34" x14ac:dyDescent="0.25">
      <c r="A53" s="3"/>
      <c r="B53" s="4">
        <v>1</v>
      </c>
      <c r="C53" s="4"/>
      <c r="D53" s="5">
        <v>1</v>
      </c>
      <c r="F53">
        <f t="shared" ca="1" si="52"/>
        <v>0.53448930455175547</v>
      </c>
      <c r="G53">
        <f t="shared" ca="1" si="53"/>
        <v>0</v>
      </c>
      <c r="H53">
        <f t="shared" ca="1" si="54"/>
        <v>0.14045155310873314</v>
      </c>
      <c r="I53">
        <f t="shared" ca="1" si="55"/>
        <v>0</v>
      </c>
      <c r="K53">
        <f t="shared" ca="1" si="56"/>
        <v>0</v>
      </c>
      <c r="L53">
        <f t="shared" ca="1" si="57"/>
        <v>0.80018697944422035</v>
      </c>
      <c r="M53">
        <f t="shared" ca="1" si="58"/>
        <v>0</v>
      </c>
      <c r="N53">
        <f t="shared" ca="1" si="59"/>
        <v>0.10189801462389048</v>
      </c>
      <c r="P53">
        <f ca="1">F53+K53</f>
        <v>0.53448930455175547</v>
      </c>
      <c r="Q53">
        <f ca="1">G53+L53</f>
        <v>0.80018697944422035</v>
      </c>
      <c r="R53">
        <f ca="1">H53+M53</f>
        <v>0.14045155310873314</v>
      </c>
      <c r="S53">
        <f ca="1">I53+N53</f>
        <v>0.10189801462389048</v>
      </c>
      <c r="U53">
        <f t="shared" ca="1" si="60"/>
        <v>6.1210054719625078E-3</v>
      </c>
      <c r="W53">
        <f t="shared" ca="1" si="61"/>
        <v>0</v>
      </c>
      <c r="X53">
        <f t="shared" ca="1" si="62"/>
        <v>-0.12852813440272298</v>
      </c>
      <c r="Y53">
        <f t="shared" ca="1" si="63"/>
        <v>0</v>
      </c>
      <c r="Z53">
        <f t="shared" ca="1" si="64"/>
        <v>-0.15698294628424964</v>
      </c>
      <c r="AB53">
        <f t="shared" ca="1" si="65"/>
        <v>0</v>
      </c>
      <c r="AC53">
        <f t="shared" ca="1" si="49"/>
        <v>0.12852813440272298</v>
      </c>
      <c r="AD53">
        <f t="shared" ca="1" si="50"/>
        <v>0</v>
      </c>
      <c r="AE53">
        <f t="shared" ca="1" si="51"/>
        <v>0.15698294628424964</v>
      </c>
      <c r="AG53">
        <f t="shared" ca="1" si="66"/>
        <v>0.15698294628424964</v>
      </c>
      <c r="AH53">
        <f t="shared" ca="1" si="67"/>
        <v>-0.15698294628424964</v>
      </c>
    </row>
    <row r="54" spans="1:34" x14ac:dyDescent="0.25">
      <c r="A54" s="3"/>
      <c r="B54" s="4"/>
      <c r="C54" s="4">
        <v>1</v>
      </c>
      <c r="D54" s="5">
        <v>1</v>
      </c>
      <c r="F54">
        <f t="shared" ca="1" si="52"/>
        <v>0.53448930455175547</v>
      </c>
      <c r="G54">
        <f t="shared" ca="1" si="53"/>
        <v>0.19981302055577965</v>
      </c>
      <c r="H54">
        <f t="shared" ca="1" si="54"/>
        <v>0</v>
      </c>
      <c r="I54">
        <f t="shared" ca="1" si="55"/>
        <v>0</v>
      </c>
      <c r="K54">
        <f t="shared" ca="1" si="56"/>
        <v>0</v>
      </c>
      <c r="L54">
        <f t="shared" ca="1" si="57"/>
        <v>0</v>
      </c>
      <c r="M54">
        <f t="shared" ca="1" si="58"/>
        <v>0.85954844689126686</v>
      </c>
      <c r="N54">
        <f t="shared" ca="1" si="59"/>
        <v>0.10189801462389048</v>
      </c>
      <c r="P54">
        <f ca="1">F54+K54</f>
        <v>0.53448930455175547</v>
      </c>
      <c r="Q54">
        <f ca="1">G54+L54</f>
        <v>0.19981302055577965</v>
      </c>
      <c r="R54">
        <f ca="1">H54+M54</f>
        <v>0.85954844689126686</v>
      </c>
      <c r="S54">
        <f ca="1">I54+N54</f>
        <v>0.10189801462389048</v>
      </c>
      <c r="U54">
        <f t="shared" ca="1" si="60"/>
        <v>9.3540327570663627E-3</v>
      </c>
      <c r="W54">
        <f t="shared" ca="1" si="61"/>
        <v>0</v>
      </c>
      <c r="X54">
        <f t="shared" ca="1" si="62"/>
        <v>0</v>
      </c>
      <c r="Y54">
        <f t="shared" ca="1" si="63"/>
        <v>-5.6550214204608207E-2</v>
      </c>
      <c r="Z54">
        <f t="shared" ca="1" si="64"/>
        <v>-0.15698294628424964</v>
      </c>
      <c r="AB54">
        <f t="shared" ca="1" si="65"/>
        <v>0</v>
      </c>
      <c r="AC54">
        <f t="shared" ca="1" si="49"/>
        <v>0</v>
      </c>
      <c r="AD54">
        <f t="shared" ca="1" si="50"/>
        <v>5.6550214204608207E-2</v>
      </c>
      <c r="AE54">
        <f t="shared" ca="1" si="51"/>
        <v>0.15698294628424964</v>
      </c>
      <c r="AG54">
        <f t="shared" ca="1" si="66"/>
        <v>0.15698294628424964</v>
      </c>
      <c r="AH54">
        <f t="shared" ca="1" si="67"/>
        <v>-0.15698294628424964</v>
      </c>
    </row>
    <row r="55" spans="1:34" x14ac:dyDescent="0.25">
      <c r="A55" s="3">
        <v>1</v>
      </c>
      <c r="B55" s="4">
        <v>1</v>
      </c>
      <c r="C55" s="4">
        <v>1</v>
      </c>
      <c r="D55" s="5"/>
      <c r="F55">
        <f t="shared" ca="1" si="52"/>
        <v>0</v>
      </c>
      <c r="G55">
        <f t="shared" ca="1" si="53"/>
        <v>0</v>
      </c>
      <c r="H55">
        <f t="shared" ca="1" si="54"/>
        <v>0</v>
      </c>
      <c r="I55">
        <f t="shared" ca="1" si="55"/>
        <v>0.89810198537610952</v>
      </c>
      <c r="K55">
        <f t="shared" ca="1" si="56"/>
        <v>0.46551069544824453</v>
      </c>
      <c r="L55">
        <f t="shared" ca="1" si="57"/>
        <v>0.80018697944422035</v>
      </c>
      <c r="M55">
        <f t="shared" ca="1" si="58"/>
        <v>0.85954844689126686</v>
      </c>
      <c r="N55">
        <f t="shared" ca="1" si="59"/>
        <v>0</v>
      </c>
      <c r="P55">
        <f ca="1">F55+K55</f>
        <v>0.46551069544824453</v>
      </c>
      <c r="Q55">
        <f ca="1">G55+L55</f>
        <v>0.80018697944422035</v>
      </c>
      <c r="R55">
        <f ca="1">H55+M55</f>
        <v>0.85954844689126686</v>
      </c>
      <c r="S55">
        <f ca="1">I55+N55</f>
        <v>0.89810198537610952</v>
      </c>
      <c r="U55">
        <f t="shared" ca="1" si="60"/>
        <v>0.287552508362524</v>
      </c>
      <c r="W55">
        <f t="shared" ca="1" si="61"/>
        <v>0.57251288109997556</v>
      </c>
      <c r="X55">
        <f t="shared" ca="1" si="62"/>
        <v>-0.12852813440272298</v>
      </c>
      <c r="Y55">
        <f t="shared" ca="1" si="63"/>
        <v>-5.6550214204608207E-2</v>
      </c>
      <c r="Z55">
        <f t="shared" ca="1" si="64"/>
        <v>0</v>
      </c>
      <c r="AB55">
        <f t="shared" ca="1" si="65"/>
        <v>0.57251288109997556</v>
      </c>
      <c r="AC55">
        <f t="shared" ca="1" si="49"/>
        <v>0.12852813440272298</v>
      </c>
      <c r="AD55">
        <f t="shared" ca="1" si="50"/>
        <v>5.6550214204608207E-2</v>
      </c>
      <c r="AE55">
        <f t="shared" ca="1" si="51"/>
        <v>0</v>
      </c>
      <c r="AG55">
        <f t="shared" ca="1" si="66"/>
        <v>0.57251288109997556</v>
      </c>
      <c r="AH55">
        <f t="shared" ca="1" si="67"/>
        <v>0.57251288109997556</v>
      </c>
    </row>
    <row r="56" spans="1:34" x14ac:dyDescent="0.25">
      <c r="A56" s="3">
        <v>1</v>
      </c>
      <c r="B56" s="4">
        <v>1</v>
      </c>
      <c r="C56" s="4"/>
      <c r="D56" s="5">
        <v>1</v>
      </c>
      <c r="F56">
        <f t="shared" ca="1" si="52"/>
        <v>0</v>
      </c>
      <c r="G56">
        <f t="shared" ca="1" si="53"/>
        <v>0</v>
      </c>
      <c r="H56">
        <f t="shared" ca="1" si="54"/>
        <v>0.14045155310873314</v>
      </c>
      <c r="I56">
        <f t="shared" ca="1" si="55"/>
        <v>0</v>
      </c>
      <c r="K56">
        <f t="shared" ca="1" si="56"/>
        <v>0.46551069544824453</v>
      </c>
      <c r="L56">
        <f t="shared" ca="1" si="57"/>
        <v>0.80018697944422035</v>
      </c>
      <c r="M56">
        <f t="shared" ca="1" si="58"/>
        <v>0</v>
      </c>
      <c r="N56">
        <f t="shared" ca="1" si="59"/>
        <v>0.10189801462389048</v>
      </c>
      <c r="P56">
        <f ca="1">F56+K56</f>
        <v>0.46551069544824453</v>
      </c>
      <c r="Q56">
        <f ca="1">G56+L56</f>
        <v>0.80018697944422035</v>
      </c>
      <c r="R56">
        <f ca="1">H56+M56</f>
        <v>0.14045155310873314</v>
      </c>
      <c r="S56">
        <f ca="1">I56+N56</f>
        <v>0.10189801462389048</v>
      </c>
      <c r="U56">
        <f t="shared" ca="1" si="60"/>
        <v>5.3310580582812492E-3</v>
      </c>
      <c r="W56">
        <f t="shared" ca="1" si="61"/>
        <v>0.57251288109997556</v>
      </c>
      <c r="X56">
        <f t="shared" ca="1" si="62"/>
        <v>-0.12852813440272298</v>
      </c>
      <c r="Y56">
        <f t="shared" ca="1" si="63"/>
        <v>0</v>
      </c>
      <c r="Z56">
        <f t="shared" ca="1" si="64"/>
        <v>-0.15698294628424964</v>
      </c>
      <c r="AB56">
        <f t="shared" ca="1" si="65"/>
        <v>0.57251288109997556</v>
      </c>
      <c r="AC56">
        <f t="shared" ca="1" si="49"/>
        <v>0.12852813440272298</v>
      </c>
      <c r="AD56">
        <f t="shared" ca="1" si="50"/>
        <v>0</v>
      </c>
      <c r="AE56">
        <f t="shared" ca="1" si="51"/>
        <v>0.15698294628424964</v>
      </c>
      <c r="AG56">
        <f t="shared" ca="1" si="66"/>
        <v>0.57251288109997556</v>
      </c>
      <c r="AH56">
        <f t="shared" ca="1" si="67"/>
        <v>0.57251288109997556</v>
      </c>
    </row>
    <row r="57" spans="1:34" x14ac:dyDescent="0.25">
      <c r="A57" s="3">
        <v>1</v>
      </c>
      <c r="B57" s="4"/>
      <c r="C57" s="4">
        <v>1</v>
      </c>
      <c r="D57" s="5">
        <v>1</v>
      </c>
      <c r="F57">
        <f t="shared" ca="1" si="52"/>
        <v>0</v>
      </c>
      <c r="G57">
        <f t="shared" ca="1" si="53"/>
        <v>0.19981302055577965</v>
      </c>
      <c r="H57">
        <f t="shared" ca="1" si="54"/>
        <v>0</v>
      </c>
      <c r="I57">
        <f t="shared" ca="1" si="55"/>
        <v>0</v>
      </c>
      <c r="K57">
        <f t="shared" ca="1" si="56"/>
        <v>0.46551069544824453</v>
      </c>
      <c r="L57">
        <f t="shared" ca="1" si="57"/>
        <v>0</v>
      </c>
      <c r="M57">
        <f t="shared" ca="1" si="58"/>
        <v>0.85954844689126686</v>
      </c>
      <c r="N57">
        <f t="shared" ca="1" si="59"/>
        <v>0.10189801462389048</v>
      </c>
      <c r="P57">
        <f ca="1">F57+K57</f>
        <v>0.46551069544824453</v>
      </c>
      <c r="Q57">
        <f ca="1">G57+L57</f>
        <v>0.19981302055577965</v>
      </c>
      <c r="R57">
        <f ca="1">H57+M57</f>
        <v>0.85954844689126686</v>
      </c>
      <c r="S57">
        <f ca="1">I57+N57</f>
        <v>0.10189801462389048</v>
      </c>
      <c r="U57">
        <f t="shared" ca="1" si="60"/>
        <v>8.1468464511921385E-3</v>
      </c>
      <c r="W57">
        <f t="shared" ca="1" si="61"/>
        <v>0.57251288109997556</v>
      </c>
      <c r="X57">
        <f t="shared" ca="1" si="62"/>
        <v>0</v>
      </c>
      <c r="Y57">
        <f t="shared" ca="1" si="63"/>
        <v>-5.6550214204608207E-2</v>
      </c>
      <c r="Z57">
        <f t="shared" ca="1" si="64"/>
        <v>-0.15698294628424964</v>
      </c>
      <c r="AB57">
        <f t="shared" ca="1" si="65"/>
        <v>0.57251288109997556</v>
      </c>
      <c r="AC57">
        <f t="shared" ca="1" si="49"/>
        <v>0</v>
      </c>
      <c r="AD57">
        <f t="shared" ca="1" si="50"/>
        <v>5.6550214204608207E-2</v>
      </c>
      <c r="AE57">
        <f t="shared" ca="1" si="51"/>
        <v>0.15698294628424964</v>
      </c>
      <c r="AG57">
        <f t="shared" ca="1" si="66"/>
        <v>0.57251288109997556</v>
      </c>
      <c r="AH57">
        <f t="shared" ca="1" si="67"/>
        <v>0.57251288109997556</v>
      </c>
    </row>
    <row r="58" spans="1:34" x14ac:dyDescent="0.25">
      <c r="A58" s="3"/>
      <c r="B58" s="4">
        <v>1</v>
      </c>
      <c r="C58" s="4">
        <v>1</v>
      </c>
      <c r="D58" s="5">
        <v>1</v>
      </c>
      <c r="F58">
        <f t="shared" ca="1" si="52"/>
        <v>0.53448930455175547</v>
      </c>
      <c r="G58">
        <f t="shared" ca="1" si="53"/>
        <v>0</v>
      </c>
      <c r="H58">
        <f t="shared" ca="1" si="54"/>
        <v>0</v>
      </c>
      <c r="I58">
        <f t="shared" ca="1" si="55"/>
        <v>0</v>
      </c>
      <c r="K58">
        <f t="shared" ca="1" si="56"/>
        <v>0</v>
      </c>
      <c r="L58">
        <f t="shared" ca="1" si="57"/>
        <v>0.80018697944422035</v>
      </c>
      <c r="M58">
        <f t="shared" ca="1" si="58"/>
        <v>0.85954844689126686</v>
      </c>
      <c r="N58">
        <f t="shared" ca="1" si="59"/>
        <v>0.10189801462389048</v>
      </c>
      <c r="P58">
        <f ca="1">F58+K58</f>
        <v>0.53448930455175547</v>
      </c>
      <c r="Q58">
        <f ca="1">G58+L58</f>
        <v>0.80018697944422035</v>
      </c>
      <c r="R58">
        <f ca="1">H58+M58</f>
        <v>0.85954844689126686</v>
      </c>
      <c r="S58">
        <f ca="1">I58+N58</f>
        <v>0.10189801462389048</v>
      </c>
      <c r="U58">
        <f t="shared" ca="1" si="60"/>
        <v>3.7459897241329802E-2</v>
      </c>
      <c r="W58">
        <f t="shared" ca="1" si="61"/>
        <v>0</v>
      </c>
      <c r="X58">
        <f t="shared" ca="1" si="62"/>
        <v>-0.12852813440272298</v>
      </c>
      <c r="Y58">
        <f t="shared" ca="1" si="63"/>
        <v>-5.6550214204608207E-2</v>
      </c>
      <c r="Z58">
        <f t="shared" ca="1" si="64"/>
        <v>-0.15698294628424964</v>
      </c>
      <c r="AB58">
        <f t="shared" ca="1" si="65"/>
        <v>0</v>
      </c>
      <c r="AC58">
        <f t="shared" ca="1" si="49"/>
        <v>0.12852813440272298</v>
      </c>
      <c r="AD58">
        <f t="shared" ca="1" si="50"/>
        <v>5.6550214204608207E-2</v>
      </c>
      <c r="AE58">
        <f t="shared" ca="1" si="51"/>
        <v>0.15698294628424964</v>
      </c>
      <c r="AG58">
        <f t="shared" ca="1" si="66"/>
        <v>0.15698294628424964</v>
      </c>
      <c r="AH58">
        <f t="shared" ca="1" si="67"/>
        <v>-0.15698294628424964</v>
      </c>
    </row>
    <row r="59" spans="1:34" x14ac:dyDescent="0.25">
      <c r="A59" s="6">
        <v>1</v>
      </c>
      <c r="B59" s="7">
        <v>1</v>
      </c>
      <c r="C59" s="7">
        <v>1</v>
      </c>
      <c r="D59" s="8">
        <v>1</v>
      </c>
      <c r="F59">
        <f t="shared" ca="1" si="52"/>
        <v>0</v>
      </c>
      <c r="G59">
        <f t="shared" ca="1" si="53"/>
        <v>0</v>
      </c>
      <c r="H59">
        <f t="shared" ca="1" si="54"/>
        <v>0</v>
      </c>
      <c r="I59">
        <f t="shared" ca="1" si="55"/>
        <v>0</v>
      </c>
      <c r="K59">
        <f t="shared" ca="1" si="56"/>
        <v>0.46551069544824453</v>
      </c>
      <c r="L59">
        <f t="shared" ca="1" si="57"/>
        <v>0.80018697944422035</v>
      </c>
      <c r="M59">
        <f t="shared" ca="1" si="58"/>
        <v>0.85954844689126686</v>
      </c>
      <c r="N59">
        <f t="shared" ca="1" si="59"/>
        <v>0.10189801462389048</v>
      </c>
      <c r="P59">
        <f ca="1">F59+K59</f>
        <v>0.46551069544824453</v>
      </c>
      <c r="Q59">
        <f ca="1">G59+L59</f>
        <v>0.80018697944422035</v>
      </c>
      <c r="R59">
        <f ca="1">H59+M59</f>
        <v>0.85954844689126686</v>
      </c>
      <c r="S59">
        <f ca="1">I59+N59</f>
        <v>0.10189801462389048</v>
      </c>
      <c r="U59">
        <f t="shared" ca="1" si="60"/>
        <v>3.2625503761680358E-2</v>
      </c>
      <c r="W59">
        <f t="shared" ca="1" si="61"/>
        <v>0.57251288109997556</v>
      </c>
      <c r="X59">
        <f t="shared" ca="1" si="62"/>
        <v>-0.12852813440272298</v>
      </c>
      <c r="Y59">
        <f t="shared" ca="1" si="63"/>
        <v>-5.6550214204608207E-2</v>
      </c>
      <c r="Z59">
        <f t="shared" ca="1" si="64"/>
        <v>-0.15698294628424964</v>
      </c>
      <c r="AB59">
        <f t="shared" ca="1" si="65"/>
        <v>0.57251288109997556</v>
      </c>
      <c r="AC59">
        <f t="shared" ca="1" si="49"/>
        <v>0.12852813440272298</v>
      </c>
      <c r="AD59">
        <f t="shared" ca="1" si="50"/>
        <v>5.6550214204608207E-2</v>
      </c>
      <c r="AE59">
        <f t="shared" ca="1" si="51"/>
        <v>0.15698294628424964</v>
      </c>
      <c r="AG59">
        <f t="shared" ca="1" si="66"/>
        <v>0.57251288109997556</v>
      </c>
      <c r="AH59">
        <f t="shared" ca="1" si="67"/>
        <v>0.57251288109997556</v>
      </c>
    </row>
    <row r="61" spans="1:34" ht="26.25" x14ac:dyDescent="0.4">
      <c r="A61" s="42" t="s">
        <v>30</v>
      </c>
      <c r="B61" s="39"/>
      <c r="C61" s="39"/>
      <c r="D61" s="39"/>
      <c r="E61" s="39"/>
    </row>
    <row r="62" spans="1:34" x14ac:dyDescent="0.25">
      <c r="F62" s="15"/>
    </row>
    <row r="63" spans="1:34" x14ac:dyDescent="0.25">
      <c r="A63" s="43" t="s">
        <v>31</v>
      </c>
      <c r="B63" s="43">
        <f ca="1">RANK(B4,$B$4:$E$4,1)</f>
        <v>2</v>
      </c>
      <c r="C63" s="43">
        <f ca="1">RANK(C4,$B$4:$E$4,1)</f>
        <v>3</v>
      </c>
      <c r="D63" s="43">
        <f ca="1">RANK(D4,$B$4:$E$4,1)</f>
        <v>4</v>
      </c>
      <c r="E63" s="43">
        <f ca="1">RANK(E4,$B$4:$E$4,1)</f>
        <v>1</v>
      </c>
      <c r="F63" s="16"/>
    </row>
    <row r="64" spans="1:34" x14ac:dyDescent="0.25">
      <c r="A64" s="39" t="str">
        <f t="shared" ref="A64:E67" si="68">A2</f>
        <v>Program</v>
      </c>
      <c r="B64" s="39" t="str">
        <f>B2</f>
        <v>P1</v>
      </c>
      <c r="C64" s="39" t="str">
        <f t="shared" ref="C64:E64" si="69">C2</f>
        <v>P2</v>
      </c>
      <c r="D64" s="39" t="str">
        <f t="shared" si="69"/>
        <v>P3</v>
      </c>
      <c r="E64" s="39" t="str">
        <f t="shared" si="69"/>
        <v>P4</v>
      </c>
    </row>
    <row r="65" spans="1:5" x14ac:dyDescent="0.25">
      <c r="A65" s="39" t="str">
        <f t="shared" si="68"/>
        <v>Outcome (100% coverage)</v>
      </c>
      <c r="B65" s="39">
        <f t="shared" ca="1" si="68"/>
        <v>0.8725128810999756</v>
      </c>
      <c r="C65" s="39">
        <f t="shared" ca="1" si="68"/>
        <v>0.17147186559727701</v>
      </c>
      <c r="D65" s="39">
        <f t="shared" ca="1" si="68"/>
        <v>0.24344978579539178</v>
      </c>
      <c r="E65" s="39">
        <f t="shared" ca="1" si="68"/>
        <v>0.14301705371575035</v>
      </c>
    </row>
    <row r="66" spans="1:5" x14ac:dyDescent="0.25">
      <c r="A66" s="39" t="str">
        <f t="shared" si="68"/>
        <v>Net coverage</v>
      </c>
      <c r="B66" s="39">
        <f t="shared" ca="1" si="68"/>
        <v>0.46551069544824453</v>
      </c>
      <c r="C66" s="39">
        <f t="shared" ca="1" si="68"/>
        <v>0.80018697944422035</v>
      </c>
      <c r="D66" s="39">
        <f t="shared" ca="1" si="68"/>
        <v>0.85954844689126686</v>
      </c>
      <c r="E66" s="39">
        <f t="shared" ca="1" si="68"/>
        <v>0.10189801462389048</v>
      </c>
    </row>
    <row r="67" spans="1:5" x14ac:dyDescent="0.25">
      <c r="A67" s="39" t="str">
        <f t="shared" si="68"/>
        <v>Deltas</v>
      </c>
      <c r="B67" s="39">
        <f t="shared" ca="1" si="68"/>
        <v>0.57251288109997556</v>
      </c>
      <c r="C67" s="39">
        <f t="shared" ca="1" si="68"/>
        <v>-0.12852813440272298</v>
      </c>
      <c r="D67" s="39">
        <f t="shared" ca="1" si="68"/>
        <v>-5.6550214204608207E-2</v>
      </c>
      <c r="E67" s="39">
        <f t="shared" ca="1" si="68"/>
        <v>-0.15698294628424964</v>
      </c>
    </row>
    <row r="68" spans="1:5" x14ac:dyDescent="0.25">
      <c r="A68" s="39"/>
      <c r="B68" s="39"/>
      <c r="C68" s="39"/>
      <c r="D68" s="39"/>
      <c r="E68" s="39"/>
    </row>
    <row r="69" spans="1:5" x14ac:dyDescent="0.25">
      <c r="A69" t="s">
        <v>84</v>
      </c>
      <c r="B69">
        <v>1</v>
      </c>
      <c r="C69">
        <v>2</v>
      </c>
      <c r="D69">
        <v>3</v>
      </c>
      <c r="E69">
        <v>4</v>
      </c>
    </row>
    <row r="70" spans="1:5" x14ac:dyDescent="0.25">
      <c r="A70" s="43" t="s">
        <v>32</v>
      </c>
      <c r="B70" s="43">
        <f ca="1">HLOOKUP(B69,$B$63:$E$67,4,FALSE)</f>
        <v>0.10189801462389048</v>
      </c>
      <c r="C70" s="43">
        <f t="shared" ref="C70:D70" ca="1" si="70">HLOOKUP(C69,$B$63:$E$67,4,FALSE)</f>
        <v>0.46551069544824453</v>
      </c>
      <c r="D70" s="43">
        <f t="shared" ca="1" si="70"/>
        <v>0.80018697944422035</v>
      </c>
      <c r="E70" s="43">
        <f ca="1">HLOOKUP(E69,$B$63:$E$67,4,FALSE)</f>
        <v>0.85954844689126686</v>
      </c>
    </row>
    <row r="71" spans="1:5" x14ac:dyDescent="0.25">
      <c r="A71" s="44" t="s">
        <v>82</v>
      </c>
      <c r="B71" s="43">
        <f ca="1">HLOOKUP(B69,$B$63:$E$67,5,FALSE)</f>
        <v>-0.15698294628424964</v>
      </c>
      <c r="C71" s="43">
        <f t="shared" ref="C71:E71" ca="1" si="71">HLOOKUP(C69,$B$63:$E$67,5,FALSE)</f>
        <v>0.57251288109997556</v>
      </c>
      <c r="D71" s="43">
        <f t="shared" ca="1" si="71"/>
        <v>-0.12852813440272298</v>
      </c>
      <c r="E71" s="43">
        <f t="shared" ca="1" si="71"/>
        <v>-5.6550214204608207E-2</v>
      </c>
    </row>
    <row r="72" spans="1:5" x14ac:dyDescent="0.25">
      <c r="A72" s="44" t="s">
        <v>85</v>
      </c>
      <c r="B72" s="43">
        <f ca="1">MAX(B71:$E$71)</f>
        <v>0.57251288109997556</v>
      </c>
      <c r="C72" s="43">
        <f ca="1">MAX(C71:$E$71)</f>
        <v>0.57251288109997556</v>
      </c>
      <c r="D72" s="43">
        <f ca="1">MAX(D71:$E$71)</f>
        <v>-5.6550214204608207E-2</v>
      </c>
      <c r="E72" s="43">
        <f ca="1">MAX(E71:$E$71)</f>
        <v>-5.6550214204608207E-2</v>
      </c>
    </row>
    <row r="73" spans="1:5" x14ac:dyDescent="0.25">
      <c r="A73" s="44" t="s">
        <v>83</v>
      </c>
      <c r="B73" s="43">
        <f ca="1">B72*B70</f>
        <v>5.8337925930690981E-2</v>
      </c>
      <c r="C73" s="43">
        <f ca="1">C72*(C70-B70)</f>
        <v>0.20817294350323678</v>
      </c>
      <c r="D73" s="43">
        <f t="shared" ref="D73:E73" ca="1" si="72">D72*(D70-C70)</f>
        <v>-1.892601554917472E-2</v>
      </c>
      <c r="E73" s="43">
        <f t="shared" ca="1" si="72"/>
        <v>-3.3569036996303572E-3</v>
      </c>
    </row>
    <row r="74" spans="1:5" x14ac:dyDescent="0.25">
      <c r="A74" s="44" t="s">
        <v>24</v>
      </c>
      <c r="B74">
        <f ca="1">F3+SUM(B73:E73)</f>
        <v>0.54422795018512271</v>
      </c>
    </row>
  </sheetData>
  <conditionalFormatting sqref="M2">
    <cfRule type="expression" dxfId="1" priority="1">
      <formula>$F$4&gt;1</formula>
    </cfRule>
  </conditionalFormatting>
  <pageMargins left="0.7" right="0.7" top="0.75" bottom="0.75" header="0.3" footer="0.3"/>
  <pageSetup orientation="portrait"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Additive-Random illustration</vt:lpstr>
      <vt:lpstr>4 programs</vt:lpstr>
      <vt:lpstr>3 programs</vt:lpstr>
      <vt:lpstr>4 program randomized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Romesh</dc:creator>
  <cp:lastModifiedBy>Romesh</cp:lastModifiedBy>
  <dcterms:created xsi:type="dcterms:W3CDTF">2018-09-02T00:01:05Z</dcterms:created>
  <dcterms:modified xsi:type="dcterms:W3CDTF">2018-09-04T05:35:02Z</dcterms:modified>
</cp:coreProperties>
</file>