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E:\projects\atomica\atomica\tests\"/>
    </mc:Choice>
  </mc:AlternateContent>
  <xr:revisionPtr revIDLastSave="0" documentId="8_{20FDD754-EE65-40BB-8845-FEBB3C5815D6}" xr6:coauthVersionLast="34" xr6:coauthVersionMax="34" xr10:uidLastSave="{00000000-0000-0000-0000-000000000000}"/>
  <bookViews>
    <workbookView xWindow="0" yWindow="0" windowWidth="25740" windowHeight="13260" tabRatio="500" xr2:uid="{00000000-000D-0000-FFFF-FFFF00000000}"/>
  </bookViews>
  <sheets>
    <sheet name="Cost function calcs" sheetId="5" r:id="rId1"/>
    <sheet name="Sheet1" sheetId="6" r:id="rId2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6" l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4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3" i="6"/>
  <c r="G7" i="5"/>
  <c r="K7" i="5"/>
  <c r="G8" i="5"/>
  <c r="G9" i="5"/>
  <c r="J19" i="6" l="1"/>
  <c r="J22" i="6"/>
  <c r="K21" i="5"/>
  <c r="K19" i="5"/>
  <c r="K24" i="5"/>
  <c r="K17" i="5"/>
  <c r="K13" i="5"/>
  <c r="K12" i="5"/>
  <c r="K11" i="5"/>
  <c r="K10" i="5"/>
  <c r="K9" i="5"/>
  <c r="K8" i="5"/>
  <c r="K6" i="5"/>
  <c r="D14" i="5"/>
  <c r="F7" i="5"/>
  <c r="J13" i="5"/>
  <c r="D15" i="5"/>
  <c r="F8" i="5"/>
  <c r="J17" i="5"/>
  <c r="D16" i="5"/>
  <c r="F9" i="5"/>
  <c r="J19" i="5"/>
  <c r="J7" i="5" l="1"/>
  <c r="J11" i="5"/>
  <c r="J24" i="5"/>
  <c r="C19" i="5"/>
  <c r="J6" i="5"/>
  <c r="J10" i="5"/>
  <c r="J21" i="5"/>
  <c r="J8" i="5"/>
  <c r="J12" i="5"/>
  <c r="J9" i="5"/>
  <c r="J25" i="5" l="1"/>
  <c r="C20" i="5"/>
  <c r="J14" i="5"/>
  <c r="C2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Nicholas Garner</author>
  </authors>
  <commentList>
    <comment ref="C2" authorId="0" shapeId="0" xr:uid="{00000000-0006-0000-0000-000001000000}">
      <text>
        <r>
          <rPr>
            <b/>
            <sz val="10"/>
            <color indexed="81"/>
            <rFont val="Calibri"/>
          </rPr>
          <t>Nicholas Garner:</t>
        </r>
        <r>
          <rPr>
            <sz val="10"/>
            <color indexed="81"/>
            <rFont val="Calibri"/>
          </rPr>
          <t xml:space="preserve">
Example target pop taken from one of the demo projects</t>
        </r>
      </text>
    </comment>
  </commentList>
</comments>
</file>

<file path=xl/sharedStrings.xml><?xml version="1.0" encoding="utf-8"?>
<sst xmlns="http://schemas.openxmlformats.org/spreadsheetml/2006/main" count="48" uniqueCount="38">
  <si>
    <t>Testing rate</t>
  </si>
  <si>
    <t>Target pop size</t>
  </si>
  <si>
    <t>Cost-coverage parameters</t>
  </si>
  <si>
    <t>Saturation</t>
  </si>
  <si>
    <t>Unit cost</t>
  </si>
  <si>
    <t>Current spend</t>
  </si>
  <si>
    <t>Number covered (calc)</t>
  </si>
  <si>
    <t>Coverage (calc)</t>
  </si>
  <si>
    <t>HTC clinics</t>
  </si>
  <si>
    <t>HTC outreach</t>
  </si>
  <si>
    <t>HTC home test</t>
  </si>
  <si>
    <t>Coverage-outcome parameters</t>
  </si>
  <si>
    <t>Improvement in testing rate</t>
  </si>
  <si>
    <t>Value with no programs</t>
  </si>
  <si>
    <t>Value under 100% coverage of HTC clinics</t>
  </si>
  <si>
    <t>Value under 100% coverage of HTC outreach</t>
  </si>
  <si>
    <t>Value under 100% coverage of HTC home test</t>
  </si>
  <si>
    <t>Outcomes -- calculated testing rates based on coverage and program effects</t>
  </si>
  <si>
    <t>Additive</t>
  </si>
  <si>
    <t>Nested</t>
  </si>
  <si>
    <t>Random</t>
  </si>
  <si>
    <t>Additional calculations for random interactions</t>
  </si>
  <si>
    <t>Covered by all 3 programs</t>
  </si>
  <si>
    <t>Covered by clinics and outreach</t>
  </si>
  <si>
    <t>Covered by clinics and home test</t>
  </si>
  <si>
    <t>Covered by outreach and home test</t>
  </si>
  <si>
    <t>Covered by clinics only</t>
  </si>
  <si>
    <t>Covered by outreach only</t>
  </si>
  <si>
    <t>Covered by home test only</t>
  </si>
  <si>
    <t>Covered by no programs</t>
  </si>
  <si>
    <t>Proportion covered…</t>
  </si>
  <si>
    <t>Outcome for this group</t>
  </si>
  <si>
    <t>Additional calculations for nested interactions</t>
  </si>
  <si>
    <t>Cost functions 2</t>
  </si>
  <si>
    <t>Effective coverage</t>
  </si>
  <si>
    <t>Effective outcome</t>
  </si>
  <si>
    <t>Random outcome</t>
  </si>
  <si>
    <t>ACTIVE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</si>
</sst>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6" formatCode="0.0000%"/>
  </numFmts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color indexed="81"/>
      <name val="Calibri"/>
    </font>
    <font>
      <b/>
      <sz val="10"/>
      <color indexed="81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9" fontId="1" fillId="0" borderId="0" xfId="0" applyNumberFormat="1" applyFont="1" applyAlignment="1"/>
    <xf numFmtId="3" fontId="1" fillId="0" borderId="0" xfId="0" applyNumberFormat="1" applyFont="1" applyAlignment="1"/>
    <xf numFmtId="3" fontId="1" fillId="0" borderId="0" xfId="0" applyNumberFormat="1" applyFont="1"/>
    <xf numFmtId="9" fontId="1" fillId="0" borderId="0" xfId="0" applyNumberFormat="1" applyFont="1"/>
    <xf numFmtId="10" fontId="0" fillId="0" borderId="0" xfId="0" applyNumberFormat="1" applyFont="1" applyAlignment="1"/>
    <xf numFmtId="10" fontId="0" fillId="0" borderId="0" xfId="1" applyNumberFormat="1" applyFont="1" applyAlignment="1"/>
    <xf numFmtId="9" fontId="0" fillId="0" borderId="0" xfId="0" applyNumberFormat="1" applyFont="1" applyAlignment="1"/>
    <xf numFmtId="164" fontId="1" fillId="0" borderId="0" xfId="0" applyNumberFormat="1" applyFont="1"/>
    <xf numFmtId="164" fontId="0" fillId="0" borderId="0" xfId="1" applyNumberFormat="1" applyFont="1" applyAlignment="1"/>
    <xf numFmtId="166" fontId="1" fillId="0" borderId="0" xfId="0" applyNumberFormat="1" applyFont="1"/>
    <xf numFmtId="0" fontId="0" fillId="0" borderId="0" xfId="0" applyNumberFormat="1" applyFont="1" applyAlignment="1"/>
    <xf numFmtId="0" fontId="6" fillId="0" borderId="0" xfId="0" applyNumberFormat="1" applyFont="1" applyAlignment="1"/>
    <xf numFmtId="0" fontId="7" fillId="0" borderId="0" xfId="0" applyFont="1" applyAlignment="1"/>
    <xf numFmtId="0" fontId="7" fillId="0" borderId="0" xfId="0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K25"/>
  <sheetViews>
    <sheetView tabSelected="1" workbookViewId="0">
      <selection activeCell="G11" sqref="G11"/>
    </sheetView>
  </sheetViews>
  <sheetFormatPr defaultColWidth="14.42578125" defaultRowHeight="15.75" customHeight="1" x14ac:dyDescent="0.2"/>
  <cols>
    <col min="2" max="2" width="39.42578125" customWidth="1"/>
    <col min="6" max="6" width="18" bestFit="1" customWidth="1"/>
    <col min="9" max="9" width="14.42578125" customWidth="1"/>
    <col min="10" max="10" width="20.7109375" bestFit="1" customWidth="1"/>
  </cols>
  <sheetData>
    <row r="1" spans="2:11" ht="15.75" customHeight="1" x14ac:dyDescent="0.2">
      <c r="C1" s="1"/>
      <c r="D1" s="1"/>
    </row>
    <row r="2" spans="2:11" ht="15.75" customHeight="1" x14ac:dyDescent="0.2">
      <c r="B2" s="2" t="s">
        <v>1</v>
      </c>
      <c r="C2" s="1">
        <v>876958</v>
      </c>
      <c r="D2" s="1"/>
    </row>
    <row r="3" spans="2:11" ht="15.75" customHeight="1" x14ac:dyDescent="0.2">
      <c r="C3" s="1"/>
      <c r="D3" s="1"/>
    </row>
    <row r="4" spans="2:11" ht="15.75" customHeight="1" x14ac:dyDescent="0.2">
      <c r="C4" s="1"/>
      <c r="D4" s="1"/>
    </row>
    <row r="5" spans="2:11" ht="15.75" customHeight="1" x14ac:dyDescent="0.2">
      <c r="B5" s="2" t="s">
        <v>2</v>
      </c>
      <c r="C5" s="1"/>
      <c r="D5" s="1"/>
      <c r="I5" t="s">
        <v>21</v>
      </c>
      <c r="J5" t="s">
        <v>30</v>
      </c>
      <c r="K5" t="s">
        <v>31</v>
      </c>
    </row>
    <row r="6" spans="2:11" ht="15.75" customHeight="1" x14ac:dyDescent="0.2"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I6" s="1" t="s">
        <v>22</v>
      </c>
      <c r="J6" s="8">
        <f>G7*G8*G9</f>
        <v>3.1620871159899805E-4</v>
      </c>
      <c r="K6" s="9">
        <f>MAX(C14:C16)</f>
        <v>0.9</v>
      </c>
    </row>
    <row r="7" spans="2:11" ht="15.75" customHeight="1" x14ac:dyDescent="0.2">
      <c r="B7" s="1" t="s">
        <v>8</v>
      </c>
      <c r="C7" s="3">
        <v>0.4</v>
      </c>
      <c r="D7" s="1">
        <v>40</v>
      </c>
      <c r="E7" s="4">
        <v>10000000</v>
      </c>
      <c r="F7" s="5">
        <f t="shared" ref="F7:F9" si="0">(2*C7/(1 + EXP(-2*E7/(D7*C7*$C$2))) - C7)*$C$2</f>
        <v>214806.11359862119</v>
      </c>
      <c r="G7" s="12">
        <f t="shared" ref="G7:G9" si="1">F7/$C$2</f>
        <v>0.24494458525792706</v>
      </c>
      <c r="I7" t="s">
        <v>23</v>
      </c>
      <c r="J7" s="8">
        <f>G7*G8*(1-G9)</f>
        <v>5.2673355449091288E-3</v>
      </c>
      <c r="K7" s="9">
        <f>MAX(C14:C15)</f>
        <v>0.9</v>
      </c>
    </row>
    <row r="8" spans="2:11" ht="15.75" customHeight="1" x14ac:dyDescent="0.2">
      <c r="B8" s="1" t="s">
        <v>9</v>
      </c>
      <c r="C8" s="3">
        <v>0.6</v>
      </c>
      <c r="D8" s="1">
        <v>50</v>
      </c>
      <c r="E8" s="4">
        <v>1000000</v>
      </c>
      <c r="F8" s="5">
        <f t="shared" si="0"/>
        <v>19990.373736748643</v>
      </c>
      <c r="G8" s="12">
        <f t="shared" si="1"/>
        <v>2.2795132419966113E-2</v>
      </c>
      <c r="I8" t="s">
        <v>24</v>
      </c>
      <c r="J8" s="8">
        <f>G7*(1-G8)*G9</f>
        <v>1.3555555916626319E-2</v>
      </c>
      <c r="K8" s="9">
        <f>MAX(C14,C16)</f>
        <v>0.8</v>
      </c>
    </row>
    <row r="9" spans="2:11" ht="15.75" customHeight="1" x14ac:dyDescent="0.2">
      <c r="B9" s="1" t="s">
        <v>10</v>
      </c>
      <c r="C9" s="3">
        <v>0.4</v>
      </c>
      <c r="D9" s="1">
        <v>20</v>
      </c>
      <c r="E9" s="4">
        <v>1000000</v>
      </c>
      <c r="F9" s="5">
        <f t="shared" si="0"/>
        <v>49664.110566189891</v>
      </c>
      <c r="G9" s="12">
        <f t="shared" si="1"/>
        <v>5.6632256694379768E-2</v>
      </c>
      <c r="I9" t="s">
        <v>25</v>
      </c>
      <c r="J9" s="8">
        <f>(1-G7)*G8*G9</f>
        <v>9.7473107899090112E-4</v>
      </c>
      <c r="K9" s="9">
        <f>MAX(C15:C16)</f>
        <v>0.9</v>
      </c>
    </row>
    <row r="10" spans="2:11" ht="15.75" customHeight="1" x14ac:dyDescent="0.2">
      <c r="I10" t="s">
        <v>26</v>
      </c>
      <c r="J10" s="8">
        <f>G7*(1-G8)*(1-G9)</f>
        <v>0.22580548508479262</v>
      </c>
      <c r="K10" s="9">
        <f>C14</f>
        <v>0.8</v>
      </c>
    </row>
    <row r="11" spans="2:11" ht="15.75" customHeight="1" x14ac:dyDescent="0.2">
      <c r="B11" s="2" t="s">
        <v>11</v>
      </c>
      <c r="I11" t="s">
        <v>27</v>
      </c>
      <c r="J11" s="8">
        <f>(1-G7)*G8*(1-G9)</f>
        <v>1.6236857084467086E-2</v>
      </c>
      <c r="K11" s="9">
        <f>C15</f>
        <v>0.9</v>
      </c>
    </row>
    <row r="12" spans="2:11" ht="15.75" customHeight="1" x14ac:dyDescent="0.2">
      <c r="C12" s="1" t="s">
        <v>0</v>
      </c>
      <c r="D12" s="1" t="s">
        <v>12</v>
      </c>
      <c r="I12" t="s">
        <v>28</v>
      </c>
      <c r="J12" s="8">
        <f>(1-G7)*(1-G8)*G9</f>
        <v>4.178576098716355E-2</v>
      </c>
      <c r="K12" s="9">
        <f>C16</f>
        <v>0.4</v>
      </c>
    </row>
    <row r="13" spans="2:11" ht="15.75" customHeight="1" x14ac:dyDescent="0.2">
      <c r="B13" s="1" t="s">
        <v>13</v>
      </c>
      <c r="C13" s="3">
        <v>0.3</v>
      </c>
      <c r="I13" t="s">
        <v>29</v>
      </c>
      <c r="J13" s="8">
        <f>(1-G7)*(1-G8)*(1-G9)</f>
        <v>0.69605806559145134</v>
      </c>
      <c r="K13" s="9">
        <f>C13</f>
        <v>0.3</v>
      </c>
    </row>
    <row r="14" spans="2:11" ht="15.75" customHeight="1" x14ac:dyDescent="0.2">
      <c r="B14" s="1" t="s">
        <v>14</v>
      </c>
      <c r="C14" s="3">
        <v>0.8</v>
      </c>
      <c r="D14" s="6">
        <f t="shared" ref="D14:D16" si="2">C14-C$13</f>
        <v>0.5</v>
      </c>
      <c r="J14" s="7">
        <f>SUM(J6:J13)</f>
        <v>0.99999999999999989</v>
      </c>
    </row>
    <row r="15" spans="2:11" ht="15.75" customHeight="1" x14ac:dyDescent="0.2">
      <c r="B15" s="1" t="s">
        <v>15</v>
      </c>
      <c r="C15" s="3">
        <v>0.9</v>
      </c>
      <c r="D15" s="6">
        <f t="shared" si="2"/>
        <v>0.60000000000000009</v>
      </c>
    </row>
    <row r="16" spans="2:11" ht="15.75" customHeight="1" x14ac:dyDescent="0.2">
      <c r="B16" s="1" t="s">
        <v>16</v>
      </c>
      <c r="C16" s="3">
        <v>0.4</v>
      </c>
      <c r="D16" s="6">
        <f t="shared" si="2"/>
        <v>0.10000000000000003</v>
      </c>
      <c r="I16" t="s">
        <v>32</v>
      </c>
      <c r="K16" t="s">
        <v>31</v>
      </c>
    </row>
    <row r="17" spans="2:11" ht="15.75" customHeight="1" x14ac:dyDescent="0.2">
      <c r="I17" s="1" t="s">
        <v>22</v>
      </c>
      <c r="J17" s="7">
        <f>G8</f>
        <v>2.2795132419966113E-2</v>
      </c>
      <c r="K17" s="9">
        <f>MAX(C14:C16)</f>
        <v>0.9</v>
      </c>
    </row>
    <row r="18" spans="2:11" ht="15.75" customHeight="1" x14ac:dyDescent="0.2">
      <c r="B18" s="2" t="s">
        <v>17</v>
      </c>
      <c r="I18" t="s">
        <v>23</v>
      </c>
      <c r="J18" s="7">
        <v>0</v>
      </c>
    </row>
    <row r="19" spans="2:11" ht="15.75" customHeight="1" x14ac:dyDescent="0.2">
      <c r="B19" s="1" t="s">
        <v>18</v>
      </c>
      <c r="C19" s="10">
        <f>MIN(C13+D14*G7+D15*G8+D16*G9,1)</f>
        <v>0.44181259775038118</v>
      </c>
      <c r="I19" t="s">
        <v>24</v>
      </c>
      <c r="J19" s="7">
        <f>G9-G8</f>
        <v>3.3837124274413655E-2</v>
      </c>
      <c r="K19" s="9">
        <f>MAX(C14,C16)</f>
        <v>0.8</v>
      </c>
    </row>
    <row r="20" spans="2:11" ht="15.75" customHeight="1" x14ac:dyDescent="0.2">
      <c r="B20" s="1" t="s">
        <v>20</v>
      </c>
      <c r="C20" s="11">
        <f>SUMPRODUCT(J6:J13,K6:K13)</f>
        <v>0.43753617605140549</v>
      </c>
      <c r="I20" t="s">
        <v>25</v>
      </c>
      <c r="J20" s="7">
        <v>0</v>
      </c>
    </row>
    <row r="21" spans="2:11" ht="15.75" customHeight="1" x14ac:dyDescent="0.2">
      <c r="B21" s="1" t="s">
        <v>19</v>
      </c>
      <c r="C21" s="11">
        <f>SUMPRODUCT(J17:J24,K17:K24)</f>
        <v>0.42475180587096018</v>
      </c>
      <c r="I21" t="s">
        <v>26</v>
      </c>
      <c r="J21" s="7">
        <f>G7-G9</f>
        <v>0.18831232856354729</v>
      </c>
      <c r="K21" s="9">
        <f>C14</f>
        <v>0.8</v>
      </c>
    </row>
    <row r="22" spans="2:11" ht="15.75" customHeight="1" x14ac:dyDescent="0.2">
      <c r="I22" t="s">
        <v>27</v>
      </c>
      <c r="J22" s="7">
        <v>0</v>
      </c>
    </row>
    <row r="23" spans="2:11" ht="15.75" customHeight="1" x14ac:dyDescent="0.2">
      <c r="I23" t="s">
        <v>28</v>
      </c>
      <c r="J23" s="7">
        <v>0</v>
      </c>
    </row>
    <row r="24" spans="2:11" ht="15.75" customHeight="1" x14ac:dyDescent="0.2">
      <c r="I24" t="s">
        <v>29</v>
      </c>
      <c r="J24" s="7">
        <f>1-G7</f>
        <v>0.75505541474207294</v>
      </c>
      <c r="K24" s="9">
        <f>C13</f>
        <v>0.3</v>
      </c>
    </row>
    <row r="25" spans="2:11" ht="15.75" customHeight="1" x14ac:dyDescent="0.2">
      <c r="J25" s="7">
        <f>SUM(J17:J24)</f>
        <v>1</v>
      </c>
    </row>
  </sheetData>
  <pageMargins left="0.7" right="0.7" top="0.75" bottom="0.75" header="0.3" footer="0.3"/>
  <pageSetup paperSize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399A-488C-45C1-B47C-4435C698F308}">
  <dimension ref="A1:K22"/>
  <sheetViews>
    <sheetView workbookViewId="0">
      <selection activeCell="E11" sqref="E11"/>
    </sheetView>
  </sheetViews>
  <sheetFormatPr defaultRowHeight="12.75" x14ac:dyDescent="0.2"/>
  <cols>
    <col min="6" max="8" width="9.140625" style="13"/>
    <col min="9" max="9" width="15.7109375" style="13" bestFit="1" customWidth="1"/>
    <col min="10" max="10" width="15.85546875" bestFit="1" customWidth="1"/>
    <col min="11" max="11" width="15.7109375" bestFit="1" customWidth="1"/>
  </cols>
  <sheetData>
    <row r="1" spans="1:11" x14ac:dyDescent="0.2">
      <c r="A1" t="s">
        <v>33</v>
      </c>
      <c r="F1" s="16" t="s">
        <v>37</v>
      </c>
    </row>
    <row r="2" spans="1:11" x14ac:dyDescent="0.2">
      <c r="A2">
        <v>5</v>
      </c>
      <c r="F2" s="14">
        <v>1</v>
      </c>
      <c r="G2" s="14">
        <v>2</v>
      </c>
      <c r="H2" s="14">
        <v>3</v>
      </c>
      <c r="I2" s="14">
        <v>4</v>
      </c>
      <c r="J2" s="15" t="s">
        <v>34</v>
      </c>
      <c r="K2" s="15" t="s">
        <v>35</v>
      </c>
    </row>
    <row r="3" spans="1:11" x14ac:dyDescent="0.2">
      <c r="A3">
        <v>50</v>
      </c>
      <c r="B3">
        <v>0.2</v>
      </c>
      <c r="J3">
        <f>IF(F3="",1-$B$3,$B$3)*IF(G3="",1-$B$4,$B$4)*IF(H3="",1-$B$5,$B$5)*IF(I3="",1-$B$6,$B$6)</f>
        <v>0.4284</v>
      </c>
      <c r="K3">
        <v>5</v>
      </c>
    </row>
    <row r="4" spans="1:11" x14ac:dyDescent="0.2">
      <c r="A4">
        <v>40</v>
      </c>
      <c r="B4">
        <v>0.15</v>
      </c>
      <c r="F4" s="13">
        <v>1</v>
      </c>
      <c r="J4">
        <f t="shared" ref="J4:J18" si="0">IF(F4="",1-$B$3,$B$3)*IF(G4="",1-$B$4,$B$4)*IF(H4="",1-$B$5,$B$5)*IF(I4="",1-$B$6,$B$6)</f>
        <v>0.1071</v>
      </c>
      <c r="K4">
        <f>MAX(IF(F4="",0,$A$3),IF(G4=0,0,$A$4),IF(H4=0,0,$A$5),IF(I4=0,0,$A$6))</f>
        <v>50</v>
      </c>
    </row>
    <row r="5" spans="1:11" x14ac:dyDescent="0.2">
      <c r="A5">
        <v>20</v>
      </c>
      <c r="B5">
        <v>0.3</v>
      </c>
      <c r="G5" s="13">
        <v>1</v>
      </c>
      <c r="J5">
        <f t="shared" si="0"/>
        <v>7.5600000000000001E-2</v>
      </c>
      <c r="K5">
        <f t="shared" ref="K5:K18" si="1">MAX(IF(F5="",0,$A$3),IF(G5=0,0,$A$4),IF(H5=0,0,$A$5),IF(I5=0,0,$A$6))</f>
        <v>40</v>
      </c>
    </row>
    <row r="6" spans="1:11" x14ac:dyDescent="0.2">
      <c r="A6">
        <v>80</v>
      </c>
      <c r="B6">
        <v>0.1</v>
      </c>
      <c r="H6" s="13">
        <v>1</v>
      </c>
      <c r="J6">
        <f t="shared" si="0"/>
        <v>0.18360000000000001</v>
      </c>
      <c r="K6">
        <f t="shared" si="1"/>
        <v>20</v>
      </c>
    </row>
    <row r="7" spans="1:11" x14ac:dyDescent="0.2">
      <c r="I7" s="13">
        <v>1</v>
      </c>
      <c r="J7">
        <f t="shared" si="0"/>
        <v>4.7600000000000003E-2</v>
      </c>
      <c r="K7">
        <f t="shared" si="1"/>
        <v>80</v>
      </c>
    </row>
    <row r="8" spans="1:11" x14ac:dyDescent="0.2">
      <c r="F8" s="13">
        <v>1</v>
      </c>
      <c r="G8" s="13">
        <v>1</v>
      </c>
      <c r="J8">
        <f t="shared" si="0"/>
        <v>1.89E-2</v>
      </c>
      <c r="K8">
        <f t="shared" si="1"/>
        <v>50</v>
      </c>
    </row>
    <row r="9" spans="1:11" x14ac:dyDescent="0.2">
      <c r="F9" s="13">
        <v>1</v>
      </c>
      <c r="H9" s="13">
        <v>1</v>
      </c>
      <c r="J9">
        <f t="shared" si="0"/>
        <v>4.5900000000000003E-2</v>
      </c>
      <c r="K9">
        <f t="shared" si="1"/>
        <v>50</v>
      </c>
    </row>
    <row r="10" spans="1:11" x14ac:dyDescent="0.2">
      <c r="F10" s="13">
        <v>1</v>
      </c>
      <c r="I10" s="13">
        <v>1</v>
      </c>
      <c r="J10">
        <f t="shared" si="0"/>
        <v>1.1900000000000001E-2</v>
      </c>
      <c r="K10">
        <f t="shared" si="1"/>
        <v>80</v>
      </c>
    </row>
    <row r="11" spans="1:11" x14ac:dyDescent="0.2">
      <c r="G11" s="13">
        <v>1</v>
      </c>
      <c r="H11" s="13">
        <v>1</v>
      </c>
      <c r="J11">
        <f t="shared" si="0"/>
        <v>3.2399999999999998E-2</v>
      </c>
      <c r="K11">
        <f t="shared" si="1"/>
        <v>40</v>
      </c>
    </row>
    <row r="12" spans="1:11" x14ac:dyDescent="0.2">
      <c r="G12" s="13">
        <v>1</v>
      </c>
      <c r="I12" s="13">
        <v>1</v>
      </c>
      <c r="J12">
        <f t="shared" si="0"/>
        <v>8.3999999999999995E-3</v>
      </c>
      <c r="K12">
        <f t="shared" si="1"/>
        <v>80</v>
      </c>
    </row>
    <row r="13" spans="1:11" x14ac:dyDescent="0.2">
      <c r="H13" s="13">
        <v>1</v>
      </c>
      <c r="I13" s="13">
        <v>1</v>
      </c>
      <c r="J13">
        <f t="shared" si="0"/>
        <v>2.0400000000000001E-2</v>
      </c>
      <c r="K13">
        <f t="shared" si="1"/>
        <v>80</v>
      </c>
    </row>
    <row r="14" spans="1:11" x14ac:dyDescent="0.2">
      <c r="F14" s="13">
        <v>1</v>
      </c>
      <c r="G14" s="13">
        <v>1</v>
      </c>
      <c r="H14" s="13">
        <v>1</v>
      </c>
      <c r="J14">
        <f t="shared" si="0"/>
        <v>8.0999999999999996E-3</v>
      </c>
      <c r="K14">
        <f t="shared" si="1"/>
        <v>50</v>
      </c>
    </row>
    <row r="15" spans="1:11" x14ac:dyDescent="0.2">
      <c r="F15" s="13">
        <v>1</v>
      </c>
      <c r="G15" s="13">
        <v>1</v>
      </c>
      <c r="I15" s="13">
        <v>1</v>
      </c>
      <c r="J15">
        <f t="shared" si="0"/>
        <v>2.0999999999999999E-3</v>
      </c>
      <c r="K15">
        <f t="shared" si="1"/>
        <v>80</v>
      </c>
    </row>
    <row r="16" spans="1:11" x14ac:dyDescent="0.2">
      <c r="F16" s="13">
        <v>1</v>
      </c>
      <c r="H16" s="13">
        <v>1</v>
      </c>
      <c r="I16" s="13">
        <v>1</v>
      </c>
      <c r="J16">
        <f t="shared" si="0"/>
        <v>5.1000000000000004E-3</v>
      </c>
      <c r="K16">
        <f t="shared" si="1"/>
        <v>80</v>
      </c>
    </row>
    <row r="17" spans="6:11" x14ac:dyDescent="0.2">
      <c r="G17" s="13">
        <v>1</v>
      </c>
      <c r="H17" s="13">
        <v>1</v>
      </c>
      <c r="I17" s="13">
        <v>1</v>
      </c>
      <c r="J17">
        <f t="shared" si="0"/>
        <v>3.5999999999999999E-3</v>
      </c>
      <c r="K17">
        <f t="shared" si="1"/>
        <v>80</v>
      </c>
    </row>
    <row r="18" spans="6:11" x14ac:dyDescent="0.2">
      <c r="F18" s="13">
        <v>1</v>
      </c>
      <c r="G18" s="13">
        <v>1</v>
      </c>
      <c r="H18" s="13">
        <v>1</v>
      </c>
      <c r="I18" s="13">
        <v>1</v>
      </c>
      <c r="J18">
        <f t="shared" si="0"/>
        <v>8.9999999999999998E-4</v>
      </c>
      <c r="K18">
        <f t="shared" si="1"/>
        <v>80</v>
      </c>
    </row>
    <row r="19" spans="6:11" x14ac:dyDescent="0.2">
      <c r="J19">
        <f>SUM(J3:J18)</f>
        <v>1</v>
      </c>
    </row>
    <row r="21" spans="6:11" x14ac:dyDescent="0.2">
      <c r="I21" s="16" t="s">
        <v>18</v>
      </c>
      <c r="J21">
        <f>A2+(A3-A2)*B3+(A4-A2)*B4+(A5-A2)*B5+(A6-A2)*B6</f>
        <v>31.25</v>
      </c>
    </row>
    <row r="22" spans="6:11" x14ac:dyDescent="0.2">
      <c r="I22" s="16" t="s">
        <v>36</v>
      </c>
      <c r="J22">
        <f>SUMPRODUCT(J3:J18,K3:K18)</f>
        <v>27.134000000000007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function calcs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</cp:lastModifiedBy>
  <dcterms:created xsi:type="dcterms:W3CDTF">2018-07-24T11:18:14Z</dcterms:created>
  <dcterms:modified xsi:type="dcterms:W3CDTF">2018-08-21T08:52:06Z</dcterms:modified>
</cp:coreProperties>
</file>