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MSSA Cohort 6\Assignments\Week 4\SpaceTracker Pair Project\MSSA_Exercise_4A\SupportingDocuments\"/>
    </mc:Choice>
  </mc:AlternateContent>
  <xr:revisionPtr revIDLastSave="0" documentId="13_ncr:1_{EC97393F-A505-4D99-BEC7-96C14FD8CBFD}" xr6:coauthVersionLast="36" xr6:coauthVersionMax="36" xr10:uidLastSave="{00000000-0000-0000-0000-000000000000}"/>
  <bookViews>
    <workbookView xWindow="0" yWindow="0" windowWidth="7680" windowHeight="3690" firstSheet="1" activeTab="2" xr2:uid="{B0797FC1-E02C-483F-996F-2D7DB2AADDE4}"/>
  </bookViews>
  <sheets>
    <sheet name="Planets" sheetId="1" r:id="rId1"/>
    <sheet name="Ores" sheetId="2" r:id="rId2"/>
    <sheet name="Economy" sheetId="3" r:id="rId3"/>
    <sheet name="Menu Log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6" i="1"/>
  <c r="L4" i="1"/>
  <c r="D2" i="3"/>
  <c r="E2" i="3"/>
  <c r="F2" i="3"/>
  <c r="G2" i="3"/>
  <c r="H2" i="3"/>
  <c r="I2" i="3"/>
  <c r="J2" i="3"/>
  <c r="L2" i="3"/>
  <c r="M2" i="3"/>
  <c r="O2" i="3"/>
  <c r="P2" i="3"/>
  <c r="D3" i="3"/>
  <c r="E3" i="3"/>
  <c r="F3" i="3"/>
  <c r="G3" i="3"/>
  <c r="H3" i="3"/>
  <c r="I3" i="3"/>
  <c r="J3" i="3"/>
  <c r="L3" i="3"/>
  <c r="M3" i="3"/>
  <c r="O3" i="3"/>
  <c r="P3" i="3"/>
  <c r="D4" i="3"/>
  <c r="E4" i="3"/>
  <c r="F4" i="3"/>
  <c r="G4" i="3"/>
  <c r="H4" i="3"/>
  <c r="I4" i="3"/>
  <c r="J4" i="3"/>
  <c r="L4" i="3"/>
  <c r="M4" i="3"/>
  <c r="O4" i="3"/>
  <c r="P4" i="3"/>
  <c r="D5" i="3"/>
  <c r="E5" i="3"/>
  <c r="F5" i="3"/>
  <c r="G5" i="3"/>
  <c r="H5" i="3"/>
  <c r="I5" i="3"/>
  <c r="J5" i="3"/>
  <c r="L5" i="3"/>
  <c r="M5" i="3"/>
  <c r="O5" i="3"/>
  <c r="P5" i="3"/>
  <c r="D6" i="3"/>
  <c r="E6" i="3"/>
  <c r="F6" i="3"/>
  <c r="G6" i="3"/>
  <c r="H6" i="3"/>
  <c r="I6" i="3"/>
  <c r="J6" i="3"/>
  <c r="L6" i="3"/>
  <c r="M6" i="3"/>
  <c r="O6" i="3"/>
  <c r="P6" i="3"/>
  <c r="D7" i="3"/>
  <c r="E7" i="3"/>
  <c r="F7" i="3"/>
  <c r="G7" i="3"/>
  <c r="H7" i="3"/>
  <c r="I7" i="3"/>
  <c r="J7" i="3"/>
  <c r="L7" i="3"/>
  <c r="M7" i="3"/>
  <c r="O7" i="3"/>
  <c r="P7" i="3"/>
  <c r="D8" i="3"/>
  <c r="E8" i="3"/>
  <c r="F8" i="3"/>
  <c r="G8" i="3"/>
  <c r="H8" i="3"/>
  <c r="I8" i="3"/>
  <c r="J8" i="3"/>
  <c r="L8" i="3"/>
  <c r="M8" i="3"/>
  <c r="O8" i="3"/>
  <c r="P8" i="3"/>
  <c r="D9" i="3"/>
  <c r="E9" i="3"/>
  <c r="F9" i="3"/>
  <c r="G9" i="3"/>
  <c r="H9" i="3"/>
  <c r="I9" i="3"/>
  <c r="J9" i="3"/>
  <c r="L9" i="3"/>
  <c r="M9" i="3"/>
  <c r="O9" i="3"/>
  <c r="P9" i="3"/>
  <c r="D10" i="3"/>
  <c r="E10" i="3"/>
  <c r="F10" i="3"/>
  <c r="G10" i="3"/>
  <c r="H10" i="3"/>
  <c r="I10" i="3"/>
  <c r="J10" i="3"/>
  <c r="L10" i="3"/>
  <c r="M10" i="3"/>
  <c r="O10" i="3"/>
  <c r="P10" i="3"/>
  <c r="D11" i="3"/>
  <c r="E11" i="3"/>
  <c r="F11" i="3"/>
  <c r="G11" i="3"/>
  <c r="H11" i="3"/>
  <c r="I11" i="3"/>
  <c r="J11" i="3"/>
  <c r="L11" i="3"/>
  <c r="M11" i="3"/>
  <c r="O11" i="3"/>
  <c r="P11" i="3"/>
  <c r="C3" i="3"/>
  <c r="C4" i="3"/>
  <c r="C5" i="3"/>
  <c r="C6" i="3"/>
  <c r="C7" i="3"/>
  <c r="C8" i="3"/>
  <c r="C9" i="3"/>
  <c r="C10" i="3"/>
  <c r="C11" i="3"/>
  <c r="C2" i="3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R4" i="2"/>
  <c r="R5" i="2"/>
  <c r="R6" i="2"/>
  <c r="R7" i="2"/>
  <c r="R8" i="2"/>
  <c r="R9" i="2"/>
  <c r="R10" i="2"/>
  <c r="R11" i="2"/>
  <c r="R12" i="2"/>
  <c r="R3" i="2"/>
  <c r="Q4" i="2"/>
  <c r="Q5" i="2"/>
  <c r="Q6" i="2"/>
  <c r="Q7" i="2"/>
  <c r="Q8" i="2"/>
  <c r="Q9" i="2"/>
  <c r="Q10" i="2"/>
  <c r="Q11" i="2"/>
  <c r="Q12" i="2"/>
  <c r="Q3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4" i="2"/>
  <c r="C13" i="2"/>
  <c r="J14" i="1"/>
  <c r="K14" i="1"/>
  <c r="E14" i="1"/>
  <c r="F14" i="1" s="1"/>
  <c r="J11" i="1"/>
  <c r="K11" i="1"/>
  <c r="E11" i="1"/>
  <c r="F11" i="1" s="1"/>
  <c r="J16" i="1"/>
  <c r="K16" i="1"/>
  <c r="E16" i="1"/>
  <c r="F16" i="1" s="1"/>
  <c r="J15" i="1"/>
  <c r="K15" i="1"/>
  <c r="E15" i="1"/>
  <c r="F15" i="1" s="1"/>
  <c r="J13" i="1"/>
  <c r="K13" i="1"/>
  <c r="J12" i="1"/>
  <c r="K12" i="1"/>
  <c r="E13" i="1"/>
  <c r="F13" i="1" s="1"/>
  <c r="E12" i="1"/>
  <c r="F12" i="1" s="1"/>
  <c r="J10" i="1"/>
  <c r="K10" i="1"/>
  <c r="E10" i="1"/>
  <c r="F10" i="1" s="1"/>
  <c r="J9" i="1"/>
  <c r="K9" i="1"/>
  <c r="E9" i="1"/>
  <c r="F9" i="1" s="1"/>
  <c r="J8" i="1"/>
  <c r="K8" i="1"/>
  <c r="J7" i="1"/>
  <c r="K7" i="1"/>
  <c r="E18" i="1"/>
  <c r="F18" i="1" s="1"/>
  <c r="L14" i="1" l="1"/>
  <c r="L15" i="1"/>
  <c r="J6" i="1"/>
  <c r="K6" i="1"/>
  <c r="J5" i="1"/>
  <c r="K5" i="1"/>
  <c r="K4" i="1"/>
  <c r="K3" i="1"/>
  <c r="J4" i="1"/>
  <c r="J3" i="1"/>
  <c r="E4" i="1"/>
  <c r="F4" i="1" s="1"/>
  <c r="E5" i="1"/>
  <c r="F5" i="1" s="1"/>
  <c r="E6" i="1"/>
  <c r="F6" i="1" s="1"/>
  <c r="E7" i="1"/>
  <c r="F7" i="1" s="1"/>
  <c r="E8" i="1"/>
  <c r="F8" i="1" s="1"/>
  <c r="E3" i="1"/>
  <c r="F3" i="1" s="1"/>
</calcChain>
</file>

<file path=xl/sharedStrings.xml><?xml version="1.0" encoding="utf-8"?>
<sst xmlns="http://schemas.openxmlformats.org/spreadsheetml/2006/main" count="270" uniqueCount="79">
  <si>
    <t>distance LY</t>
  </si>
  <si>
    <t>duration</t>
  </si>
  <si>
    <t>W</t>
  </si>
  <si>
    <t>sp light</t>
  </si>
  <si>
    <t>Earth</t>
  </si>
  <si>
    <t>x</t>
  </si>
  <si>
    <t>y</t>
  </si>
  <si>
    <t>r</t>
  </si>
  <si>
    <t>fuel usage %</t>
  </si>
  <si>
    <t>angle deg</t>
  </si>
  <si>
    <t>Proxima Centauri b</t>
  </si>
  <si>
    <t>Luyten b</t>
  </si>
  <si>
    <t>Kapteyn b</t>
  </si>
  <si>
    <t>Wolf 1061c</t>
  </si>
  <si>
    <t>Trappist-1d</t>
  </si>
  <si>
    <t>PCb</t>
  </si>
  <si>
    <t>Lb</t>
  </si>
  <si>
    <t>Kb</t>
  </si>
  <si>
    <t>W1061c</t>
  </si>
  <si>
    <t>G667Cc</t>
  </si>
  <si>
    <t>T1d</t>
  </si>
  <si>
    <t>G163c</t>
  </si>
  <si>
    <t>L1140b</t>
  </si>
  <si>
    <t>K2-18b</t>
  </si>
  <si>
    <t>K218b</t>
  </si>
  <si>
    <t>K23d</t>
  </si>
  <si>
    <t>K2-3d</t>
  </si>
  <si>
    <t>Kepler-438b</t>
  </si>
  <si>
    <t>Ke438b</t>
  </si>
  <si>
    <t>Kepler-186f</t>
  </si>
  <si>
    <t>Ke186f</t>
  </si>
  <si>
    <t>P109b</t>
  </si>
  <si>
    <t>Andromedae 14b</t>
  </si>
  <si>
    <t>Piscium 109b</t>
  </si>
  <si>
    <t>Gliese 163c</t>
  </si>
  <si>
    <t>LHS 1140b</t>
  </si>
  <si>
    <t>Gliese 667Cc</t>
  </si>
  <si>
    <t>A14b</t>
  </si>
  <si>
    <t>Ores</t>
  </si>
  <si>
    <t>Black Opals</t>
  </si>
  <si>
    <t>Painite</t>
  </si>
  <si>
    <t>Rhodium</t>
  </si>
  <si>
    <t>Gold</t>
  </si>
  <si>
    <t>Jadeite</t>
  </si>
  <si>
    <t>Diamonds</t>
  </si>
  <si>
    <t>Lithium</t>
  </si>
  <si>
    <t>Platinum</t>
  </si>
  <si>
    <t>Rubies</t>
  </si>
  <si>
    <t>Blue Garnets</t>
  </si>
  <si>
    <t>o</t>
  </si>
  <si>
    <t>d</t>
  </si>
  <si>
    <t>Earth ~Value 
(per ounce)</t>
  </si>
  <si>
    <t>margin</t>
  </si>
  <si>
    <t>distance to earth</t>
  </si>
  <si>
    <t>Menu</t>
  </si>
  <si>
    <t>Options</t>
  </si>
  <si>
    <t>Dependencies</t>
  </si>
  <si>
    <t>New</t>
  </si>
  <si>
    <t>Up/Down</t>
  </si>
  <si>
    <t>None (Go Back to Main)</t>
  </si>
  <si>
    <t>Start/Main</t>
  </si>
  <si>
    <t>Enter/Esc</t>
  </si>
  <si>
    <t xml:space="preserve">MenuOnlySelection() </t>
  </si>
  <si>
    <t>MenuOnly</t>
  </si>
  <si>
    <t>Continue (not implement)</t>
  </si>
  <si>
    <t>New (needs to clear)</t>
  </si>
  <si>
    <t>Quit (not implement)</t>
  </si>
  <si>
    <t>Travel</t>
  </si>
  <si>
    <t>Trade</t>
  </si>
  <si>
    <t>In Game (new)</t>
  </si>
  <si>
    <t>Fuel</t>
  </si>
  <si>
    <t>Main Menu (start)</t>
  </si>
  <si>
    <t>FullSelectionInput</t>
  </si>
  <si>
    <t>Actions (Type enum)</t>
  </si>
  <si>
    <t>M/R/T</t>
  </si>
  <si>
    <t>MainMenu</t>
  </si>
  <si>
    <t>Game State (decide action)</t>
  </si>
  <si>
    <t xml:space="preserve">Travel </t>
  </si>
  <si>
    <t>Display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</si>
</sst>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 wrapText="1"/>
    </xf>
    <xf numFmtId="1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2" fillId="0" borderId="3" xfId="0" applyFont="1" applyBorder="1"/>
    <xf numFmtId="0" fontId="0" fillId="0" borderId="3" xfId="0" applyBorder="1"/>
    <xf numFmtId="0" fontId="0" fillId="2" borderId="3" xfId="0" applyFill="1" applyBorder="1"/>
    <xf numFmtId="0" fontId="2" fillId="0" borderId="2" xfId="0" applyFont="1" applyBorder="1"/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44" fontId="0" fillId="0" borderId="3" xfId="1" applyFont="1" applyBorder="1" applyAlignment="1">
      <alignment horizontal="left"/>
    </xf>
    <xf numFmtId="44" fontId="0" fillId="0" borderId="1" xfId="1" applyFont="1" applyBorder="1" applyAlignment="1">
      <alignment horizontal="left"/>
    </xf>
    <xf numFmtId="164" fontId="0" fillId="0" borderId="0" xfId="1" applyNumberFormat="1" applyFont="1"/>
    <xf numFmtId="0" fontId="2" fillId="0" borderId="4" xfId="0" applyFont="1" applyBorder="1"/>
    <xf numFmtId="0" fontId="1" fillId="0" borderId="4" xfId="0" applyFont="1" applyBorder="1" applyAlignment="1">
      <alignment vertical="center" wrapText="1"/>
    </xf>
    <xf numFmtId="164" fontId="0" fillId="0" borderId="3" xfId="1" applyNumberFormat="1" applyFont="1" applyBorder="1"/>
    <xf numFmtId="0" fontId="2" fillId="0" borderId="0" xfId="0" applyFont="1" applyFill="1" applyBorder="1"/>
    <xf numFmtId="9" fontId="0" fillId="0" borderId="0" xfId="0" applyNumberFormat="1"/>
    <xf numFmtId="165" fontId="0" fillId="0" borderId="0" xfId="0" applyNumberFormat="1"/>
    <xf numFmtId="0" fontId="5" fillId="0" borderId="0" xfId="0" applyFont="1"/>
    <xf numFmtId="1" fontId="5" fillId="0" borderId="0" xfId="0" applyNumberFormat="1" applyFont="1"/>
    <xf numFmtId="1" fontId="6" fillId="0" borderId="0" xfId="0" applyNumberFormat="1" applyFont="1"/>
    <xf numFmtId="1" fontId="7" fillId="0" borderId="0" xfId="0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4">
    <dxf>
      <fill>
        <patternFill>
          <bgColor rgb="FFD99F9F"/>
        </patternFill>
      </fill>
    </dxf>
    <dxf>
      <fill>
        <patternFill>
          <bgColor rgb="FFD99F9F"/>
        </patternFill>
      </fill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colors>
    <mruColors>
      <color rgb="FFD9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Planets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3.0302943786515383E-3"/>
                  <c:y val="3.9535049181650787E-3"/>
                </c:manualLayout>
              </c:layout>
              <c:tx>
                <c:rich>
                  <a:bodyPr/>
                  <a:lstStyle/>
                  <a:p>
                    <a:fld id="{A4F555F8-458D-4B90-826D-D7CFC7ADD2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C8D-42EE-80B9-1E8A03E73E59}"/>
                </c:ext>
              </c:extLst>
            </c:dLbl>
            <c:dLbl>
              <c:idx val="1"/>
              <c:layout>
                <c:manualLayout>
                  <c:x val="-1.6271321308107722E-2"/>
                  <c:y val="-1.4104107298561741E-2"/>
                </c:manualLayout>
              </c:layout>
              <c:tx>
                <c:rich>
                  <a:bodyPr/>
                  <a:lstStyle/>
                  <a:p>
                    <a:fld id="{CB98AA89-CCE7-414A-A244-377810359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C8D-42EE-80B9-1E8A03E73E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379BA7-0D76-4A84-BA86-1F44D4FEB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C8D-42EE-80B9-1E8A03E73E59}"/>
                </c:ext>
              </c:extLst>
            </c:dLbl>
            <c:dLbl>
              <c:idx val="3"/>
              <c:layout>
                <c:manualLayout>
                  <c:x val="-6.1306392964648538E-3"/>
                  <c:y val="1.2951661225968034E-2"/>
                </c:manualLayout>
              </c:layout>
              <c:tx>
                <c:rich>
                  <a:bodyPr/>
                  <a:lstStyle/>
                  <a:p>
                    <a:fld id="{9BA7FF63-C9ED-48B7-805C-04D213062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C8D-42EE-80B9-1E8A03E73E59}"/>
                </c:ext>
              </c:extLst>
            </c:dLbl>
            <c:dLbl>
              <c:idx val="4"/>
              <c:layout>
                <c:manualLayout>
                  <c:x val="-4.4771975953131579E-2"/>
                  <c:y val="-5.2972749719117527E-3"/>
                </c:manualLayout>
              </c:layout>
              <c:tx>
                <c:rich>
                  <a:bodyPr/>
                  <a:lstStyle/>
                  <a:p>
                    <a:fld id="{BD45B0EF-5AFE-47FE-BCCD-0C49E83ED9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C8D-42EE-80B9-1E8A03E73E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538B67-61E7-41EF-AD3C-5D191A9E9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8D-42EE-80B9-1E8A03E73E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189801-516C-4626-8CFF-58692E763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C8D-42EE-80B9-1E8A03E73E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3001E64-8053-4AF8-A2D8-873C8D31D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8D-42EE-80B9-1E8A03E73E59}"/>
                </c:ext>
              </c:extLst>
            </c:dLbl>
            <c:dLbl>
              <c:idx val="8"/>
              <c:layout>
                <c:manualLayout>
                  <c:x val="-2.1975365328199218E-2"/>
                  <c:y val="-1.974894009426223E-2"/>
                </c:manualLayout>
              </c:layout>
              <c:tx>
                <c:rich>
                  <a:bodyPr/>
                  <a:lstStyle/>
                  <a:p>
                    <a:fld id="{562B12FC-DEF1-4FA9-BB91-B79755355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C8D-42EE-80B9-1E8A03E73E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E51867-ED06-4949-AEFF-A3F7DF3B1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8D-42EE-80B9-1E8A03E73E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15D795-018E-48ED-AC49-BD186E6EF4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8D-42EE-80B9-1E8A03E73E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477D822-E37B-434E-A33F-149ECA7FFF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8D-42EE-80B9-1E8A03E73E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5949591-5CBF-411B-AB85-76A3F3FB0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8D-42EE-80B9-1E8A03E73E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2551432-43D4-478E-87F4-4D5A8FF14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8D-42EE-80B9-1E8A03E73E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Planets!$J$3:$J$16</c:f>
              <c:numCache>
                <c:formatCode>0</c:formatCode>
                <c:ptCount val="14"/>
                <c:pt idx="0">
                  <c:v>3.3546822717816962</c:v>
                </c:pt>
                <c:pt idx="1">
                  <c:v>7.3508907294517201E-16</c:v>
                </c:pt>
                <c:pt idx="2">
                  <c:v>-2.2574263096700942</c:v>
                </c:pt>
                <c:pt idx="3">
                  <c:v>7.0000000000000018</c:v>
                </c:pt>
                <c:pt idx="4">
                  <c:v>-22.552622898861799</c:v>
                </c:pt>
                <c:pt idx="5">
                  <c:v>22.369481017690799</c:v>
                </c:pt>
                <c:pt idx="6">
                  <c:v>-19.999999999999993</c:v>
                </c:pt>
                <c:pt idx="7">
                  <c:v>-49</c:v>
                </c:pt>
                <c:pt idx="8">
                  <c:v>106</c:v>
                </c:pt>
                <c:pt idx="9">
                  <c:v>-37.964235909149302</c:v>
                </c:pt>
                <c:pt idx="10">
                  <c:v>-23.789800340369457</c:v>
                </c:pt>
                <c:pt idx="11">
                  <c:v>240.515530745978</c:v>
                </c:pt>
                <c:pt idx="12">
                  <c:v>444.47460963173467</c:v>
                </c:pt>
                <c:pt idx="13">
                  <c:v>552.47714943984863</c:v>
                </c:pt>
              </c:numCache>
            </c:numRef>
          </c:xVal>
          <c:yVal>
            <c:numRef>
              <c:f>Planets!$K$3:$K$16</c:f>
              <c:numCache>
                <c:formatCode>0</c:formatCode>
                <c:ptCount val="14"/>
                <c:pt idx="0">
                  <c:v>2.1785561400601083</c:v>
                </c:pt>
                <c:pt idx="1">
                  <c:v>12</c:v>
                </c:pt>
                <c:pt idx="2">
                  <c:v>-12.802500789158705</c:v>
                </c:pt>
                <c:pt idx="3">
                  <c:v>-12.124355652982141</c:v>
                </c:pt>
                <c:pt idx="4">
                  <c:v>8.2084834398160531</c:v>
                </c:pt>
                <c:pt idx="5">
                  <c:v>31.946929727270682</c:v>
                </c:pt>
                <c:pt idx="6">
                  <c:v>34.641016151377549</c:v>
                </c:pt>
                <c:pt idx="7">
                  <c:v>6.0032274290522381E-15</c:v>
                </c:pt>
                <c:pt idx="8">
                  <c:v>0</c:v>
                </c:pt>
                <c:pt idx="9">
                  <c:v>-104.30588090723582</c:v>
                </c:pt>
                <c:pt idx="10">
                  <c:v>-134.91866216267249</c:v>
                </c:pt>
                <c:pt idx="11">
                  <c:v>-64.445942230527649</c:v>
                </c:pt>
                <c:pt idx="12">
                  <c:v>-161.77552779304125</c:v>
                </c:pt>
                <c:pt idx="13">
                  <c:v>-97.416627671148447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Planets!$B$3:$B$16</c15:f>
                <c15:dlblRangeCache>
                  <c:ptCount val="14"/>
                  <c:pt idx="0">
                    <c:v>PCb</c:v>
                  </c:pt>
                  <c:pt idx="1">
                    <c:v>Lb</c:v>
                  </c:pt>
                  <c:pt idx="2">
                    <c:v>Kb</c:v>
                  </c:pt>
                  <c:pt idx="3">
                    <c:v>W1061c</c:v>
                  </c:pt>
                  <c:pt idx="4">
                    <c:v>G667Cc</c:v>
                  </c:pt>
                  <c:pt idx="5">
                    <c:v>T1d</c:v>
                  </c:pt>
                  <c:pt idx="6">
                    <c:v>L1140b</c:v>
                  </c:pt>
                  <c:pt idx="7">
                    <c:v>G163c</c:v>
                  </c:pt>
                  <c:pt idx="8">
                    <c:v>P109b</c:v>
                  </c:pt>
                  <c:pt idx="9">
                    <c:v>K218b</c:v>
                  </c:pt>
                  <c:pt idx="10">
                    <c:v>K23d</c:v>
                  </c:pt>
                  <c:pt idx="11">
                    <c:v>A14b</c:v>
                  </c:pt>
                  <c:pt idx="12">
                    <c:v>Ke438b</c:v>
                  </c:pt>
                  <c:pt idx="13">
                    <c:v>Ke186f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F59-4528-A9E7-3A3B5D2E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76352"/>
        <c:axId val="434774056"/>
      </c:scatterChart>
      <c:valAx>
        <c:axId val="4347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4056"/>
        <c:crosses val="autoZero"/>
        <c:crossBetween val="midCat"/>
      </c:valAx>
      <c:valAx>
        <c:axId val="43477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209778</xdr:colOff>
      <xdr:row>18</xdr:row>
      <xdr:rowOff>160224</xdr:rowOff>
    </xdr:from>
    <xdr:to>
      <xdr:col>16</xdr:col>
      <xdr:colOff>76201</xdr:colOff>
      <xdr:row>58</xdr:row>
      <xdr:rowOff>113392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47FD2-4297-4259-B6AB-7A169D14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EBD2-C93E-4ACD-B3D5-764B3CC2D9EA}">
  <dimension ref="A1:L18"/>
  <sheetViews>
    <sheetView zoomScale="84" workbookViewId="0">
      <selection activeCell="D13" sqref="D13"/>
    </sheetView>
  </sheetViews>
  <sheetFormatPr defaultRowHeight="14.25" x14ac:dyDescent="0.45"/>
  <cols>
    <col min="1" max="1" width="20.06640625" customWidth="1"/>
    <col min="2" max="2" width="9.73046875" customWidth="1"/>
    <col min="3" max="3" width="11.1328125" customWidth="1"/>
    <col min="7" max="8" width="12.46484375" customWidth="1"/>
    <col min="10" max="10" width="10.86328125" customWidth="1"/>
    <col min="11" max="11" width="10.3984375" customWidth="1"/>
    <col min="12" max="12" width="9.06640625" style="24"/>
  </cols>
  <sheetData>
    <row r="1" spans="1:12" x14ac:dyDescent="0.45">
      <c r="C1" t="s">
        <v>0</v>
      </c>
      <c r="D1" t="s">
        <v>2</v>
      </c>
      <c r="E1" t="s">
        <v>3</v>
      </c>
      <c r="F1" t="s">
        <v>1</v>
      </c>
      <c r="G1" t="s">
        <v>8</v>
      </c>
      <c r="I1" t="s">
        <v>9</v>
      </c>
      <c r="J1" t="s">
        <v>5</v>
      </c>
      <c r="K1" t="s">
        <v>6</v>
      </c>
    </row>
    <row r="2" spans="1:12" ht="16.5" customHeight="1" x14ac:dyDescent="0.45">
      <c r="A2" s="1" t="s">
        <v>4</v>
      </c>
      <c r="B2" s="1" t="s">
        <v>4</v>
      </c>
      <c r="C2">
        <v>0</v>
      </c>
    </row>
    <row r="3" spans="1:12" x14ac:dyDescent="0.45">
      <c r="A3" s="1" t="s">
        <v>10</v>
      </c>
      <c r="B3" s="1" t="s">
        <v>15</v>
      </c>
      <c r="C3">
        <v>4</v>
      </c>
      <c r="D3">
        <v>5</v>
      </c>
      <c r="E3" s="2">
        <f>POWER(D3,10/3)</f>
        <v>213.7469933345871</v>
      </c>
      <c r="F3" s="2">
        <f>C3/E3*365</f>
        <v>6.8305054364652555</v>
      </c>
      <c r="G3" s="2">
        <f>(D3 /10)* C3</f>
        <v>2</v>
      </c>
      <c r="H3" s="2"/>
      <c r="I3">
        <v>33</v>
      </c>
      <c r="J3" s="26">
        <f t="shared" ref="J3:J16" si="0">C3*COS((I3*PI()/180))</f>
        <v>3.3546822717816962</v>
      </c>
      <c r="K3" s="27">
        <f t="shared" ref="K3:K16" si="1">C3*SIN((I3*PI()/180))</f>
        <v>2.1785561400601083</v>
      </c>
    </row>
    <row r="4" spans="1:12" x14ac:dyDescent="0.45">
      <c r="A4" s="1" t="s">
        <v>11</v>
      </c>
      <c r="B4" s="1" t="s">
        <v>16</v>
      </c>
      <c r="C4">
        <v>12</v>
      </c>
      <c r="D4">
        <v>5</v>
      </c>
      <c r="E4" s="2">
        <f>POWER(D4,10/3)</f>
        <v>213.7469933345871</v>
      </c>
      <c r="F4" s="2">
        <f t="shared" ref="F4:F8" si="2">C4/E4*365</f>
        <v>20.491516309395767</v>
      </c>
      <c r="G4" s="2">
        <f t="shared" ref="G4:G16" si="3">(D4 /10)* C4</f>
        <v>6</v>
      </c>
      <c r="H4" s="2"/>
      <c r="I4">
        <v>90</v>
      </c>
      <c r="J4" s="26">
        <f t="shared" si="0"/>
        <v>7.3508907294517201E-16</v>
      </c>
      <c r="K4" s="27">
        <f t="shared" si="1"/>
        <v>12</v>
      </c>
      <c r="L4" s="25">
        <f>SQRT(POWER(J4-J3,2)+POWER(K4-K3,2))</f>
        <v>10.378566983864266</v>
      </c>
    </row>
    <row r="5" spans="1:12" x14ac:dyDescent="0.45">
      <c r="A5" s="1" t="s">
        <v>12</v>
      </c>
      <c r="B5" s="1" t="s">
        <v>17</v>
      </c>
      <c r="C5">
        <v>13</v>
      </c>
      <c r="D5">
        <v>5</v>
      </c>
      <c r="E5" s="2">
        <f t="shared" ref="E5:E8" si="4">POWER(D5,10/3)</f>
        <v>213.7469933345871</v>
      </c>
      <c r="F5" s="2">
        <f>C5/E5*365</f>
        <v>22.199142668512081</v>
      </c>
      <c r="G5" s="2">
        <f t="shared" si="3"/>
        <v>6.5</v>
      </c>
      <c r="H5" s="2"/>
      <c r="I5">
        <v>260</v>
      </c>
      <c r="J5" s="26">
        <f t="shared" si="0"/>
        <v>-2.2574263096700942</v>
      </c>
      <c r="K5" s="27">
        <f t="shared" si="1"/>
        <v>-12.802500789158705</v>
      </c>
      <c r="L5" s="25">
        <f t="shared" ref="L5:L16" si="5">SQRT(POWER(J5-J4,2)+POWER(K5-K4,2))</f>
        <v>24.905019954615756</v>
      </c>
    </row>
    <row r="6" spans="1:12" x14ac:dyDescent="0.45">
      <c r="A6" s="1" t="s">
        <v>13</v>
      </c>
      <c r="B6" s="1" t="s">
        <v>18</v>
      </c>
      <c r="C6">
        <v>14</v>
      </c>
      <c r="D6">
        <v>5</v>
      </c>
      <c r="E6" s="2">
        <f t="shared" si="4"/>
        <v>213.7469933345871</v>
      </c>
      <c r="F6" s="2">
        <f t="shared" si="2"/>
        <v>23.906769027628393</v>
      </c>
      <c r="G6" s="2">
        <f t="shared" si="3"/>
        <v>7</v>
      </c>
      <c r="H6" s="2"/>
      <c r="I6">
        <v>300</v>
      </c>
      <c r="J6" s="26">
        <f t="shared" si="0"/>
        <v>7.0000000000000018</v>
      </c>
      <c r="K6" s="27">
        <f t="shared" si="1"/>
        <v>-12.124355652982141</v>
      </c>
      <c r="L6" s="25">
        <f t="shared" si="5"/>
        <v>9.2822315584503734</v>
      </c>
    </row>
    <row r="7" spans="1:12" x14ac:dyDescent="0.45">
      <c r="A7" s="1" t="s">
        <v>36</v>
      </c>
      <c r="B7" s="1" t="s">
        <v>19</v>
      </c>
      <c r="C7">
        <v>24</v>
      </c>
      <c r="D7">
        <v>5</v>
      </c>
      <c r="E7" s="2">
        <f t="shared" si="4"/>
        <v>213.7469933345871</v>
      </c>
      <c r="F7" s="2">
        <f t="shared" si="2"/>
        <v>40.983032618791533</v>
      </c>
      <c r="G7" s="2">
        <f t="shared" si="3"/>
        <v>12</v>
      </c>
      <c r="H7" s="2"/>
      <c r="I7">
        <v>160</v>
      </c>
      <c r="J7" s="26">
        <f t="shared" si="0"/>
        <v>-22.552622898861799</v>
      </c>
      <c r="K7" s="27">
        <f t="shared" si="1"/>
        <v>8.2084834398160531</v>
      </c>
      <c r="L7" s="25">
        <f t="shared" si="5"/>
        <v>35.871741883771875</v>
      </c>
    </row>
    <row r="8" spans="1:12" x14ac:dyDescent="0.45">
      <c r="A8" s="1" t="s">
        <v>14</v>
      </c>
      <c r="B8" s="1" t="s">
        <v>20</v>
      </c>
      <c r="C8">
        <v>39</v>
      </c>
      <c r="D8">
        <v>5</v>
      </c>
      <c r="E8" s="2">
        <f t="shared" si="4"/>
        <v>213.7469933345871</v>
      </c>
      <c r="F8" s="2">
        <f t="shared" si="2"/>
        <v>66.597428005536244</v>
      </c>
      <c r="G8" s="2">
        <f t="shared" si="3"/>
        <v>19.5</v>
      </c>
      <c r="H8" s="2"/>
      <c r="I8">
        <v>55</v>
      </c>
      <c r="J8" s="26">
        <f t="shared" si="0"/>
        <v>22.369481017690799</v>
      </c>
      <c r="K8" s="27">
        <f t="shared" si="1"/>
        <v>31.946929727270682</v>
      </c>
      <c r="L8" s="25">
        <f t="shared" si="5"/>
        <v>50.808554913832367</v>
      </c>
    </row>
    <row r="9" spans="1:12" x14ac:dyDescent="0.45">
      <c r="A9" s="1" t="s">
        <v>35</v>
      </c>
      <c r="B9" s="1" t="s">
        <v>22</v>
      </c>
      <c r="C9">
        <v>40</v>
      </c>
      <c r="D9">
        <v>5</v>
      </c>
      <c r="E9" s="2">
        <f t="shared" ref="E9:E16" si="6">POWER(D9,10/3)</f>
        <v>213.7469933345871</v>
      </c>
      <c r="F9" s="2">
        <f t="shared" ref="F9:F16" si="7">C9/E9*365</f>
        <v>68.305054364652563</v>
      </c>
      <c r="G9" s="2">
        <f t="shared" si="3"/>
        <v>20</v>
      </c>
      <c r="I9">
        <v>120</v>
      </c>
      <c r="J9" s="26">
        <f t="shared" si="0"/>
        <v>-19.999999999999993</v>
      </c>
      <c r="K9" s="27">
        <f t="shared" si="1"/>
        <v>34.641016151377549</v>
      </c>
      <c r="L9" s="25">
        <f t="shared" si="5"/>
        <v>42.455047089468849</v>
      </c>
    </row>
    <row r="10" spans="1:12" x14ac:dyDescent="0.45">
      <c r="A10" s="1" t="s">
        <v>34</v>
      </c>
      <c r="B10" s="1" t="s">
        <v>21</v>
      </c>
      <c r="C10">
        <v>49</v>
      </c>
      <c r="D10">
        <v>5</v>
      </c>
      <c r="E10" s="2">
        <f t="shared" si="6"/>
        <v>213.7469933345871</v>
      </c>
      <c r="F10" s="2">
        <f t="shared" si="7"/>
        <v>83.673691596699385</v>
      </c>
      <c r="G10" s="2">
        <f t="shared" si="3"/>
        <v>24.5</v>
      </c>
      <c r="I10">
        <v>180</v>
      </c>
      <c r="J10" s="26">
        <f t="shared" si="0"/>
        <v>-49</v>
      </c>
      <c r="K10" s="27">
        <f t="shared" si="1"/>
        <v>6.0032274290522381E-15</v>
      </c>
      <c r="L10" s="25">
        <f t="shared" si="5"/>
        <v>45.177427992306072</v>
      </c>
    </row>
    <row r="11" spans="1:12" x14ac:dyDescent="0.45">
      <c r="A11" s="3" t="s">
        <v>33</v>
      </c>
      <c r="B11" s="1" t="s">
        <v>31</v>
      </c>
      <c r="C11">
        <v>106</v>
      </c>
      <c r="D11">
        <v>5</v>
      </c>
      <c r="E11" s="2">
        <f t="shared" si="6"/>
        <v>213.7469933345871</v>
      </c>
      <c r="F11" s="2">
        <f t="shared" si="7"/>
        <v>181.00839406632929</v>
      </c>
      <c r="G11" s="2">
        <f t="shared" si="3"/>
        <v>53</v>
      </c>
      <c r="I11">
        <v>0</v>
      </c>
      <c r="J11" s="26">
        <f t="shared" si="0"/>
        <v>106</v>
      </c>
      <c r="K11" s="27">
        <f t="shared" si="1"/>
        <v>0</v>
      </c>
      <c r="L11" s="25">
        <f t="shared" si="5"/>
        <v>155</v>
      </c>
    </row>
    <row r="12" spans="1:12" x14ac:dyDescent="0.45">
      <c r="A12" s="1" t="s">
        <v>23</v>
      </c>
      <c r="B12" s="1" t="s">
        <v>24</v>
      </c>
      <c r="C12">
        <v>111</v>
      </c>
      <c r="D12">
        <v>5</v>
      </c>
      <c r="E12" s="2">
        <f t="shared" si="6"/>
        <v>213.7469933345871</v>
      </c>
      <c r="F12" s="2">
        <f t="shared" si="7"/>
        <v>189.54652586191085</v>
      </c>
      <c r="G12" s="2">
        <f t="shared" si="3"/>
        <v>55.5</v>
      </c>
      <c r="I12">
        <v>250</v>
      </c>
      <c r="J12" s="26">
        <f t="shared" si="0"/>
        <v>-37.964235909149302</v>
      </c>
      <c r="K12" s="27">
        <f t="shared" si="1"/>
        <v>-104.30588090723582</v>
      </c>
      <c r="L12" s="25">
        <f t="shared" si="5"/>
        <v>177.77912704459894</v>
      </c>
    </row>
    <row r="13" spans="1:12" x14ac:dyDescent="0.45">
      <c r="A13" s="1" t="s">
        <v>26</v>
      </c>
      <c r="B13" s="1" t="s">
        <v>25</v>
      </c>
      <c r="C13">
        <v>137</v>
      </c>
      <c r="D13">
        <v>5</v>
      </c>
      <c r="E13" s="2">
        <f t="shared" si="6"/>
        <v>213.7469933345871</v>
      </c>
      <c r="F13" s="2">
        <f t="shared" si="7"/>
        <v>233.94481119893499</v>
      </c>
      <c r="G13" s="2">
        <f t="shared" si="3"/>
        <v>68.5</v>
      </c>
      <c r="I13">
        <v>260</v>
      </c>
      <c r="J13" s="26">
        <f t="shared" si="0"/>
        <v>-23.789800340369457</v>
      </c>
      <c r="K13" s="27">
        <f t="shared" si="1"/>
        <v>-134.91866216267249</v>
      </c>
      <c r="L13" s="25">
        <f t="shared" si="5"/>
        <v>33.735100413170642</v>
      </c>
    </row>
    <row r="14" spans="1:12" x14ac:dyDescent="0.45">
      <c r="A14" s="3" t="s">
        <v>32</v>
      </c>
      <c r="B14" s="1" t="s">
        <v>37</v>
      </c>
      <c r="C14">
        <v>249</v>
      </c>
      <c r="D14">
        <v>5</v>
      </c>
      <c r="E14" s="2">
        <f t="shared" si="6"/>
        <v>213.7469933345871</v>
      </c>
      <c r="F14" s="2">
        <f t="shared" si="7"/>
        <v>425.19896341996218</v>
      </c>
      <c r="G14" s="2">
        <f t="shared" si="3"/>
        <v>124.5</v>
      </c>
      <c r="I14">
        <v>345</v>
      </c>
      <c r="J14" s="26">
        <f t="shared" si="0"/>
        <v>240.515530745978</v>
      </c>
      <c r="K14" s="27">
        <f t="shared" si="1"/>
        <v>-64.445942230527649</v>
      </c>
      <c r="L14" s="25">
        <f t="shared" si="5"/>
        <v>273.53923355763482</v>
      </c>
    </row>
    <row r="15" spans="1:12" x14ac:dyDescent="0.45">
      <c r="A15" s="1" t="s">
        <v>27</v>
      </c>
      <c r="B15" s="1" t="s">
        <v>28</v>
      </c>
      <c r="C15">
        <v>473</v>
      </c>
      <c r="D15">
        <v>5</v>
      </c>
      <c r="E15" s="2">
        <f t="shared" si="6"/>
        <v>213.7469933345871</v>
      </c>
      <c r="F15" s="2">
        <f t="shared" si="7"/>
        <v>807.70726786201647</v>
      </c>
      <c r="G15" s="2">
        <f t="shared" si="3"/>
        <v>236.5</v>
      </c>
      <c r="I15">
        <v>340</v>
      </c>
      <c r="J15" s="26">
        <f t="shared" si="0"/>
        <v>444.47460963173467</v>
      </c>
      <c r="K15" s="27">
        <f t="shared" si="1"/>
        <v>-161.77552779304125</v>
      </c>
      <c r="L15" s="25">
        <f t="shared" si="5"/>
        <v>225.99193367396316</v>
      </c>
    </row>
    <row r="16" spans="1:12" x14ac:dyDescent="0.45">
      <c r="A16" s="1" t="s">
        <v>29</v>
      </c>
      <c r="B16" s="1" t="s">
        <v>30</v>
      </c>
      <c r="C16">
        <v>561</v>
      </c>
      <c r="D16">
        <v>5</v>
      </c>
      <c r="E16" s="2">
        <f t="shared" si="6"/>
        <v>213.7469933345871</v>
      </c>
      <c r="F16" s="2">
        <f t="shared" si="7"/>
        <v>957.97838746425214</v>
      </c>
      <c r="G16" s="2">
        <f t="shared" si="3"/>
        <v>280.5</v>
      </c>
      <c r="I16">
        <v>350</v>
      </c>
      <c r="J16" s="26">
        <f t="shared" si="0"/>
        <v>552.47714943984863</v>
      </c>
      <c r="K16" s="27">
        <f t="shared" si="1"/>
        <v>-97.416627671148447</v>
      </c>
      <c r="L16" s="25">
        <f t="shared" si="5"/>
        <v>125.72436768543724</v>
      </c>
    </row>
    <row r="18" spans="1:6" x14ac:dyDescent="0.45">
      <c r="A18" s="1" t="s">
        <v>7</v>
      </c>
      <c r="B18" s="1"/>
      <c r="C18">
        <v>37500</v>
      </c>
      <c r="D18">
        <v>9</v>
      </c>
      <c r="E18">
        <f t="shared" ref="E18" si="8">POWER(D18,10/3)</f>
        <v>1516.3811070048398</v>
      </c>
      <c r="F18">
        <f t="shared" ref="F18" si="9">C18/E18*365</f>
        <v>9026.4247798731722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5F54-745A-4462-8A56-F1B0DD00E42A}">
  <dimension ref="A1:R25"/>
  <sheetViews>
    <sheetView zoomScale="90" zoomScaleNormal="90" workbookViewId="0">
      <selection activeCell="N23" sqref="N23"/>
    </sheetView>
  </sheetViews>
  <sheetFormatPr defaultRowHeight="14.25" x14ac:dyDescent="0.45"/>
  <cols>
    <col min="1" max="1" width="11.73046875" customWidth="1"/>
    <col min="2" max="2" width="15.3984375" bestFit="1" customWidth="1"/>
    <col min="3" max="10" width="9.1328125" bestFit="1" customWidth="1"/>
    <col min="13" max="15" width="9.59765625" bestFit="1" customWidth="1"/>
    <col min="16" max="16" width="17.06640625" customWidth="1"/>
  </cols>
  <sheetData>
    <row r="1" spans="1:18" ht="27.4" thickBot="1" x14ac:dyDescent="0.5">
      <c r="A1" s="10" t="s">
        <v>38</v>
      </c>
      <c r="B1" s="11" t="s">
        <v>51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22</v>
      </c>
      <c r="J1" s="11" t="s">
        <v>21</v>
      </c>
      <c r="K1" s="12" t="s">
        <v>31</v>
      </c>
      <c r="L1" s="11" t="s">
        <v>24</v>
      </c>
      <c r="M1" s="11" t="s">
        <v>25</v>
      </c>
      <c r="N1" s="12" t="s">
        <v>37</v>
      </c>
      <c r="O1" s="11" t="s">
        <v>28</v>
      </c>
      <c r="P1" s="11" t="s">
        <v>30</v>
      </c>
      <c r="Q1" s="14" t="s">
        <v>49</v>
      </c>
      <c r="R1" s="14" t="s">
        <v>50</v>
      </c>
    </row>
    <row r="2" spans="1:18" x14ac:dyDescent="0.45">
      <c r="A2" s="18"/>
      <c r="B2" s="19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4"/>
      <c r="R2" s="14"/>
    </row>
    <row r="3" spans="1:18" x14ac:dyDescent="0.45">
      <c r="A3" s="7" t="s">
        <v>45</v>
      </c>
      <c r="B3" s="15">
        <v>1</v>
      </c>
      <c r="C3" s="8" t="s">
        <v>49</v>
      </c>
      <c r="D3" s="8" t="s">
        <v>49</v>
      </c>
      <c r="E3" s="8" t="s">
        <v>49</v>
      </c>
      <c r="F3" s="8" t="s">
        <v>50</v>
      </c>
      <c r="G3" s="8" t="s">
        <v>49</v>
      </c>
      <c r="H3" s="8" t="s">
        <v>49</v>
      </c>
      <c r="I3" s="8" t="s">
        <v>49</v>
      </c>
      <c r="J3" s="8" t="s">
        <v>50</v>
      </c>
      <c r="K3" s="9"/>
      <c r="L3" s="8" t="s">
        <v>50</v>
      </c>
      <c r="M3" s="8" t="s">
        <v>49</v>
      </c>
      <c r="N3" s="9"/>
      <c r="O3" s="8" t="s">
        <v>50</v>
      </c>
      <c r="P3" s="8" t="s">
        <v>50</v>
      </c>
      <c r="Q3">
        <f>COUNTIF(C3:P3,"o")</f>
        <v>7</v>
      </c>
      <c r="R3">
        <f>COUNTIF(C3:P3,"d")</f>
        <v>5</v>
      </c>
    </row>
    <row r="4" spans="1:18" x14ac:dyDescent="0.45">
      <c r="A4" s="5" t="s">
        <v>42</v>
      </c>
      <c r="B4" s="16">
        <v>1200</v>
      </c>
      <c r="C4" s="4" t="s">
        <v>49</v>
      </c>
      <c r="D4" s="4" t="s">
        <v>49</v>
      </c>
      <c r="E4" s="4" t="s">
        <v>50</v>
      </c>
      <c r="F4" s="4" t="s">
        <v>49</v>
      </c>
      <c r="G4" s="4" t="s">
        <v>49</v>
      </c>
      <c r="H4" s="4" t="s">
        <v>50</v>
      </c>
      <c r="I4" s="4" t="s">
        <v>49</v>
      </c>
      <c r="J4" s="4" t="s">
        <v>49</v>
      </c>
      <c r="K4" s="6"/>
      <c r="L4" s="4" t="s">
        <v>49</v>
      </c>
      <c r="M4" s="4" t="s">
        <v>50</v>
      </c>
      <c r="N4" s="6"/>
      <c r="O4" s="4" t="s">
        <v>50</v>
      </c>
      <c r="P4" s="4" t="s">
        <v>50</v>
      </c>
      <c r="Q4">
        <f t="shared" ref="Q4:Q12" si="0">COUNTIF(C4:P4,"o")</f>
        <v>7</v>
      </c>
      <c r="R4">
        <f t="shared" ref="R4:R12" si="1">COUNTIF(C4:P4,"d")</f>
        <v>5</v>
      </c>
    </row>
    <row r="5" spans="1:18" x14ac:dyDescent="0.45">
      <c r="A5" s="5" t="s">
        <v>41</v>
      </c>
      <c r="B5" s="16">
        <v>1500</v>
      </c>
      <c r="C5" s="4" t="s">
        <v>49</v>
      </c>
      <c r="D5" s="4" t="s">
        <v>49</v>
      </c>
      <c r="E5" s="4" t="s">
        <v>49</v>
      </c>
      <c r="F5" s="4" t="s">
        <v>50</v>
      </c>
      <c r="G5" s="4" t="s">
        <v>50</v>
      </c>
      <c r="H5" s="4" t="s">
        <v>49</v>
      </c>
      <c r="I5" s="4" t="s">
        <v>49</v>
      </c>
      <c r="J5" s="4" t="s">
        <v>49</v>
      </c>
      <c r="K5" s="6"/>
      <c r="L5" s="4" t="s">
        <v>49</v>
      </c>
      <c r="M5" s="4" t="s">
        <v>50</v>
      </c>
      <c r="N5" s="6"/>
      <c r="O5" s="4" t="s">
        <v>50</v>
      </c>
      <c r="P5" s="4" t="s">
        <v>50</v>
      </c>
      <c r="Q5">
        <f t="shared" si="0"/>
        <v>7</v>
      </c>
      <c r="R5">
        <f t="shared" si="1"/>
        <v>5</v>
      </c>
    </row>
    <row r="6" spans="1:18" x14ac:dyDescent="0.45">
      <c r="A6" s="5" t="s">
        <v>46</v>
      </c>
      <c r="B6" s="16">
        <v>1000</v>
      </c>
      <c r="C6" s="4" t="s">
        <v>49</v>
      </c>
      <c r="D6" s="4" t="s">
        <v>49</v>
      </c>
      <c r="E6" s="4" t="s">
        <v>49</v>
      </c>
      <c r="F6" s="4" t="s">
        <v>50</v>
      </c>
      <c r="G6" s="4" t="s">
        <v>49</v>
      </c>
      <c r="H6" s="4" t="s">
        <v>49</v>
      </c>
      <c r="I6" s="4" t="s">
        <v>50</v>
      </c>
      <c r="J6" s="4" t="s">
        <v>50</v>
      </c>
      <c r="K6" s="6"/>
      <c r="L6" s="4" t="s">
        <v>49</v>
      </c>
      <c r="M6" s="4" t="s">
        <v>49</v>
      </c>
      <c r="N6" s="6"/>
      <c r="O6" s="4" t="s">
        <v>50</v>
      </c>
      <c r="P6" s="4" t="s">
        <v>50</v>
      </c>
      <c r="Q6">
        <f t="shared" si="0"/>
        <v>7</v>
      </c>
      <c r="R6">
        <f t="shared" si="1"/>
        <v>5</v>
      </c>
    </row>
    <row r="7" spans="1:18" x14ac:dyDescent="0.45">
      <c r="A7" s="5" t="s">
        <v>44</v>
      </c>
      <c r="B7" s="16">
        <v>1500000</v>
      </c>
      <c r="C7" s="4" t="s">
        <v>49</v>
      </c>
      <c r="D7" s="4" t="s">
        <v>50</v>
      </c>
      <c r="E7" s="4" t="s">
        <v>49</v>
      </c>
      <c r="F7" s="4" t="s">
        <v>49</v>
      </c>
      <c r="G7" s="4" t="s">
        <v>50</v>
      </c>
      <c r="H7" s="4" t="s">
        <v>49</v>
      </c>
      <c r="I7" s="4" t="s">
        <v>49</v>
      </c>
      <c r="J7" s="4" t="s">
        <v>50</v>
      </c>
      <c r="K7" s="6"/>
      <c r="L7" s="4" t="s">
        <v>50</v>
      </c>
      <c r="M7" s="4" t="s">
        <v>49</v>
      </c>
      <c r="N7" s="6"/>
      <c r="O7" s="4" t="s">
        <v>49</v>
      </c>
      <c r="P7" s="4" t="s">
        <v>50</v>
      </c>
      <c r="Q7">
        <f t="shared" si="0"/>
        <v>7</v>
      </c>
      <c r="R7">
        <f t="shared" si="1"/>
        <v>5</v>
      </c>
    </row>
    <row r="8" spans="1:18" x14ac:dyDescent="0.45">
      <c r="A8" s="5" t="s">
        <v>39</v>
      </c>
      <c r="B8" s="16">
        <v>2100000</v>
      </c>
      <c r="C8" s="4" t="s">
        <v>50</v>
      </c>
      <c r="D8" s="4" t="s">
        <v>49</v>
      </c>
      <c r="E8" s="4" t="s">
        <v>50</v>
      </c>
      <c r="F8" s="4" t="s">
        <v>49</v>
      </c>
      <c r="G8" s="4" t="s">
        <v>49</v>
      </c>
      <c r="H8" s="4" t="s">
        <v>49</v>
      </c>
      <c r="I8" s="4" t="s">
        <v>50</v>
      </c>
      <c r="J8" s="4" t="s">
        <v>50</v>
      </c>
      <c r="K8" s="6"/>
      <c r="L8" s="4" t="s">
        <v>50</v>
      </c>
      <c r="M8" s="4" t="s">
        <v>49</v>
      </c>
      <c r="N8" s="6"/>
      <c r="O8" s="4" t="s">
        <v>50</v>
      </c>
      <c r="P8" s="4" t="s">
        <v>49</v>
      </c>
      <c r="Q8">
        <f t="shared" si="0"/>
        <v>6</v>
      </c>
      <c r="R8">
        <f t="shared" si="1"/>
        <v>6</v>
      </c>
    </row>
    <row r="9" spans="1:18" x14ac:dyDescent="0.45">
      <c r="A9" s="5" t="s">
        <v>47</v>
      </c>
      <c r="B9" s="16">
        <v>2200000</v>
      </c>
      <c r="C9" s="4" t="s">
        <v>50</v>
      </c>
      <c r="D9" s="4" t="s">
        <v>50</v>
      </c>
      <c r="E9" s="4" t="s">
        <v>49</v>
      </c>
      <c r="F9" s="4" t="s">
        <v>49</v>
      </c>
      <c r="G9" s="4" t="s">
        <v>50</v>
      </c>
      <c r="H9" s="4" t="s">
        <v>50</v>
      </c>
      <c r="I9" s="4" t="s">
        <v>50</v>
      </c>
      <c r="J9" s="4" t="s">
        <v>49</v>
      </c>
      <c r="K9" s="6"/>
      <c r="L9" s="4" t="s">
        <v>50</v>
      </c>
      <c r="M9" s="4" t="s">
        <v>49</v>
      </c>
      <c r="N9" s="6"/>
      <c r="O9" s="4" t="s">
        <v>49</v>
      </c>
      <c r="P9" s="4" t="s">
        <v>49</v>
      </c>
      <c r="Q9">
        <f t="shared" si="0"/>
        <v>6</v>
      </c>
      <c r="R9">
        <f t="shared" si="1"/>
        <v>6</v>
      </c>
    </row>
    <row r="10" spans="1:18" x14ac:dyDescent="0.45">
      <c r="A10" s="5" t="s">
        <v>40</v>
      </c>
      <c r="B10" s="16">
        <v>7100000</v>
      </c>
      <c r="C10" s="4" t="s">
        <v>50</v>
      </c>
      <c r="D10" s="4" t="s">
        <v>50</v>
      </c>
      <c r="E10" s="4" t="s">
        <v>50</v>
      </c>
      <c r="F10" s="4" t="s">
        <v>49</v>
      </c>
      <c r="G10" s="4" t="s">
        <v>50</v>
      </c>
      <c r="H10" s="4" t="s">
        <v>50</v>
      </c>
      <c r="I10" s="4" t="s">
        <v>49</v>
      </c>
      <c r="J10" s="4" t="s">
        <v>50</v>
      </c>
      <c r="K10" s="6"/>
      <c r="L10" s="4" t="s">
        <v>49</v>
      </c>
      <c r="M10" s="4" t="s">
        <v>50</v>
      </c>
      <c r="N10" s="6"/>
      <c r="O10" s="4" t="s">
        <v>49</v>
      </c>
      <c r="P10" s="4" t="s">
        <v>49</v>
      </c>
      <c r="Q10">
        <f t="shared" si="0"/>
        <v>5</v>
      </c>
      <c r="R10">
        <f t="shared" si="1"/>
        <v>7</v>
      </c>
    </row>
    <row r="11" spans="1:18" x14ac:dyDescent="0.45">
      <c r="A11" s="5" t="s">
        <v>48</v>
      </c>
      <c r="B11" s="16">
        <v>200000000</v>
      </c>
      <c r="C11" s="4" t="s">
        <v>50</v>
      </c>
      <c r="D11" s="4" t="s">
        <v>50</v>
      </c>
      <c r="E11" s="4" t="s">
        <v>50</v>
      </c>
      <c r="F11" s="4" t="s">
        <v>50</v>
      </c>
      <c r="G11" s="4" t="s">
        <v>49</v>
      </c>
      <c r="H11" s="4" t="s">
        <v>50</v>
      </c>
      <c r="I11" s="4" t="s">
        <v>50</v>
      </c>
      <c r="J11" s="4" t="s">
        <v>49</v>
      </c>
      <c r="K11" s="6"/>
      <c r="L11" s="4" t="s">
        <v>50</v>
      </c>
      <c r="M11" s="4" t="s">
        <v>50</v>
      </c>
      <c r="N11" s="6"/>
      <c r="O11" s="4" t="s">
        <v>49</v>
      </c>
      <c r="P11" s="4" t="s">
        <v>49</v>
      </c>
      <c r="Q11">
        <f t="shared" si="0"/>
        <v>4</v>
      </c>
      <c r="R11">
        <f t="shared" si="1"/>
        <v>8</v>
      </c>
    </row>
    <row r="12" spans="1:18" x14ac:dyDescent="0.45">
      <c r="A12" s="5" t="s">
        <v>43</v>
      </c>
      <c r="B12" s="16">
        <v>400000000</v>
      </c>
      <c r="C12" s="4" t="s">
        <v>50</v>
      </c>
      <c r="D12" s="4" t="s">
        <v>50</v>
      </c>
      <c r="E12" s="4" t="s">
        <v>50</v>
      </c>
      <c r="F12" s="4" t="s">
        <v>50</v>
      </c>
      <c r="G12" s="4" t="s">
        <v>50</v>
      </c>
      <c r="H12" s="4" t="s">
        <v>50</v>
      </c>
      <c r="I12" s="4" t="s">
        <v>50</v>
      </c>
      <c r="J12" s="4" t="s">
        <v>49</v>
      </c>
      <c r="K12" s="6"/>
      <c r="L12" s="4" t="s">
        <v>49</v>
      </c>
      <c r="M12" s="4" t="s">
        <v>50</v>
      </c>
      <c r="N12" s="6"/>
      <c r="O12" s="4" t="s">
        <v>49</v>
      </c>
      <c r="P12" s="4" t="s">
        <v>49</v>
      </c>
      <c r="Q12">
        <f t="shared" si="0"/>
        <v>4</v>
      </c>
      <c r="R12">
        <f t="shared" si="1"/>
        <v>8</v>
      </c>
    </row>
    <row r="13" spans="1:18" x14ac:dyDescent="0.45">
      <c r="B13" s="13" t="s">
        <v>49</v>
      </c>
      <c r="C13">
        <f>COUNTIF(C3:C12,"o")</f>
        <v>5</v>
      </c>
      <c r="D13">
        <f t="shared" ref="D13:P13" si="2">COUNTIF(D3:D12,"o")</f>
        <v>5</v>
      </c>
      <c r="E13">
        <f t="shared" si="2"/>
        <v>5</v>
      </c>
      <c r="F13">
        <f t="shared" si="2"/>
        <v>5</v>
      </c>
      <c r="G13">
        <f t="shared" si="2"/>
        <v>5</v>
      </c>
      <c r="H13">
        <f t="shared" si="2"/>
        <v>5</v>
      </c>
      <c r="I13">
        <f t="shared" si="2"/>
        <v>5</v>
      </c>
      <c r="J13">
        <f t="shared" si="2"/>
        <v>5</v>
      </c>
      <c r="K13">
        <f t="shared" si="2"/>
        <v>0</v>
      </c>
      <c r="L13">
        <f t="shared" si="2"/>
        <v>5</v>
      </c>
      <c r="M13">
        <f t="shared" si="2"/>
        <v>5</v>
      </c>
      <c r="N13">
        <f t="shared" si="2"/>
        <v>0</v>
      </c>
      <c r="O13">
        <f t="shared" si="2"/>
        <v>5</v>
      </c>
      <c r="P13">
        <f t="shared" si="2"/>
        <v>5</v>
      </c>
    </row>
    <row r="14" spans="1:18" x14ac:dyDescent="0.45">
      <c r="B14" s="13" t="s">
        <v>50</v>
      </c>
      <c r="C14">
        <f>COUNTIF(C3:C12,"d")</f>
        <v>5</v>
      </c>
      <c r="D14">
        <f t="shared" ref="D14:P14" si="3">COUNTIF(D3:D12,"d")</f>
        <v>5</v>
      </c>
      <c r="E14">
        <f t="shared" si="3"/>
        <v>5</v>
      </c>
      <c r="F14">
        <f t="shared" si="3"/>
        <v>5</v>
      </c>
      <c r="G14">
        <f t="shared" si="3"/>
        <v>5</v>
      </c>
      <c r="H14">
        <f t="shared" si="3"/>
        <v>5</v>
      </c>
      <c r="I14">
        <f t="shared" si="3"/>
        <v>5</v>
      </c>
      <c r="J14">
        <f t="shared" si="3"/>
        <v>5</v>
      </c>
      <c r="K14">
        <f t="shared" si="3"/>
        <v>0</v>
      </c>
      <c r="L14">
        <f t="shared" si="3"/>
        <v>5</v>
      </c>
      <c r="M14">
        <f t="shared" si="3"/>
        <v>5</v>
      </c>
      <c r="N14">
        <f t="shared" si="3"/>
        <v>0</v>
      </c>
      <c r="O14">
        <f t="shared" si="3"/>
        <v>5</v>
      </c>
      <c r="P14">
        <f t="shared" si="3"/>
        <v>5</v>
      </c>
    </row>
    <row r="16" spans="1:18" x14ac:dyDescent="0.45">
      <c r="P16" s="17"/>
    </row>
    <row r="17" spans="16:16" x14ac:dyDescent="0.45">
      <c r="P17" s="17"/>
    </row>
    <row r="18" spans="16:16" x14ac:dyDescent="0.45">
      <c r="P18" s="17"/>
    </row>
    <row r="19" spans="16:16" x14ac:dyDescent="0.45">
      <c r="P19" s="17"/>
    </row>
    <row r="20" spans="16:16" x14ac:dyDescent="0.45">
      <c r="P20" s="17"/>
    </row>
    <row r="21" spans="16:16" x14ac:dyDescent="0.45">
      <c r="P21" s="17"/>
    </row>
    <row r="22" spans="16:16" x14ac:dyDescent="0.45">
      <c r="P22" s="17"/>
    </row>
    <row r="23" spans="16:16" x14ac:dyDescent="0.45">
      <c r="P23" s="17"/>
    </row>
    <row r="24" spans="16:16" x14ac:dyDescent="0.45">
      <c r="P24" s="17"/>
    </row>
    <row r="25" spans="16:16" x14ac:dyDescent="0.45">
      <c r="P25" s="17"/>
    </row>
  </sheetData>
  <sortState ref="A3:P13">
    <sortCondition ref="B3"/>
  </sortState>
  <conditionalFormatting sqref="C3:P12">
    <cfRule type="containsText" dxfId="3" priority="1" operator="containsText" text="o">
      <formula>NOT(ISERROR(SEARCH("o",C3)))</formula>
    </cfRule>
    <cfRule type="containsText" dxfId="2" priority="2" operator="containsText" text="d">
      <formula>NOT(ISERROR(SEARCH("d",C3)))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70D4-1CA2-45FF-A5BD-2EA7477DBD43}">
  <dimension ref="A1:P41"/>
  <sheetViews>
    <sheetView tabSelected="1" topLeftCell="A2" zoomScale="70" zoomScaleNormal="70" workbookViewId="0">
      <selection activeCell="A18" sqref="A18:XFD18"/>
    </sheetView>
  </sheetViews>
  <sheetFormatPr defaultRowHeight="14.25" x14ac:dyDescent="0.45"/>
  <cols>
    <col min="1" max="1" width="12.46484375" customWidth="1"/>
    <col min="2" max="16" width="17.3984375" customWidth="1"/>
  </cols>
  <sheetData>
    <row r="1" spans="1:16" ht="54.4" thickBot="1" x14ac:dyDescent="0.5">
      <c r="A1" s="10" t="s">
        <v>38</v>
      </c>
      <c r="B1" s="11" t="s">
        <v>51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22</v>
      </c>
      <c r="J1" s="11" t="s">
        <v>21</v>
      </c>
      <c r="K1" s="12" t="s">
        <v>31</v>
      </c>
      <c r="L1" s="11" t="s">
        <v>24</v>
      </c>
      <c r="M1" s="11" t="s">
        <v>25</v>
      </c>
      <c r="N1" s="12" t="s">
        <v>37</v>
      </c>
      <c r="O1" s="11" t="s">
        <v>28</v>
      </c>
      <c r="P1" s="11" t="s">
        <v>30</v>
      </c>
    </row>
    <row r="2" spans="1:16" x14ac:dyDescent="0.45">
      <c r="A2" s="7" t="s">
        <v>45</v>
      </c>
      <c r="B2" s="15">
        <v>1</v>
      </c>
      <c r="C2" s="20">
        <f>IF(Ores!C3="d",$B2*(1+$B$13+Ores!C$2),$B2*(1-$B$13-Ores!C$2))</f>
        <v>0.8</v>
      </c>
      <c r="D2" s="20">
        <f>IF(Ores!D3="d",$B2*(1+$B$13+Ores!D$2),$B2*(1-$B$13-Ores!D$2))</f>
        <v>0.8</v>
      </c>
      <c r="E2" s="20">
        <f>IF(Ores!E3="d",$B2*(1+$B$13+Ores!E$2),$B2*(1-$B$13-Ores!E$2))</f>
        <v>0.8</v>
      </c>
      <c r="F2" s="20">
        <f>IF(Ores!F3="d",$B2*(1+$B$13+Ores!F$2),$B2*(1-$B$13-Ores!F$2))</f>
        <v>1.2</v>
      </c>
      <c r="G2" s="20">
        <f>IF(Ores!G3="d",$B2*(1+$B$13+Ores!G$2),$B2*(1-$B$13-Ores!G$2))</f>
        <v>0.8</v>
      </c>
      <c r="H2" s="20">
        <f>IF(Ores!H3="d",$B2*(1+$B$13+Ores!H$2),$B2*(1-$B$13-Ores!H$2))</f>
        <v>0.8</v>
      </c>
      <c r="I2" s="20">
        <f>IF(Ores!I3="d",$B2*(1+$B$13+Ores!I$2),$B2*(1-$B$13-Ores!I$2))</f>
        <v>0.8</v>
      </c>
      <c r="J2" s="20">
        <f>IF(Ores!J3="d",$B2*(1+$B$13+Ores!J$2),$B2*(1-$B$13-Ores!J$2))</f>
        <v>1.2</v>
      </c>
      <c r="K2" s="20"/>
      <c r="L2" s="20">
        <f>IF(Ores!L3="d",$B2*(1+$B$13+Ores!L$2),$B2*(1-$B$13-Ores!L$2))</f>
        <v>1.2</v>
      </c>
      <c r="M2" s="20">
        <f>IF(Ores!M3="d",$B2*(1+$B$13+Ores!M$2),$B2*(1-$B$13-Ores!M$2))</f>
        <v>0.8</v>
      </c>
      <c r="N2" s="20"/>
      <c r="O2" s="20">
        <f>IF(Ores!O3="d",$B2*(1+$B$13+Ores!O$2),$B2*(1-$B$13-Ores!O$2))</f>
        <v>1.2</v>
      </c>
      <c r="P2" s="20">
        <f>IF(Ores!P3="d",$B2*(1+$B$13+Ores!P$2),$B2*(1-$B$13-Ores!P$2))</f>
        <v>1.2</v>
      </c>
    </row>
    <row r="3" spans="1:16" x14ac:dyDescent="0.45">
      <c r="A3" s="5" t="s">
        <v>42</v>
      </c>
      <c r="B3" s="16">
        <v>1200</v>
      </c>
      <c r="C3" s="20">
        <f>IF(Ores!C4="d",$B3*(1+$B$13+Ores!C$2),$B3*(1-$B$13-Ores!C$2))</f>
        <v>960</v>
      </c>
      <c r="D3" s="20">
        <f>IF(Ores!D4="d",$B3*(1+$B$13+Ores!D$2),$B3*(1-$B$13-Ores!D$2))</f>
        <v>960</v>
      </c>
      <c r="E3" s="20">
        <f>IF(Ores!E4="d",$B3*(1+$B$13+Ores!E$2),$B3*(1-$B$13-Ores!E$2))</f>
        <v>1440</v>
      </c>
      <c r="F3" s="20">
        <f>IF(Ores!F4="d",$B3*(1+$B$13+Ores!F$2),$B3*(1-$B$13-Ores!F$2))</f>
        <v>960</v>
      </c>
      <c r="G3" s="20">
        <f>IF(Ores!G4="d",$B3*(1+$B$13+Ores!G$2),$B3*(1-$B$13-Ores!G$2))</f>
        <v>960</v>
      </c>
      <c r="H3" s="20">
        <f>IF(Ores!H4="d",$B3*(1+$B$13+Ores!H$2),$B3*(1-$B$13-Ores!H$2))</f>
        <v>1440</v>
      </c>
      <c r="I3" s="20">
        <f>IF(Ores!I4="d",$B3*(1+$B$13+Ores!I$2),$B3*(1-$B$13-Ores!I$2))</f>
        <v>960</v>
      </c>
      <c r="J3" s="20">
        <f>IF(Ores!J4="d",$B3*(1+$B$13+Ores!J$2),$B3*(1-$B$13-Ores!J$2))</f>
        <v>960</v>
      </c>
      <c r="K3" s="20"/>
      <c r="L3" s="20">
        <f>IF(Ores!L4="d",$B3*(1+$B$13+Ores!L$2),$B3*(1-$B$13-Ores!L$2))</f>
        <v>960</v>
      </c>
      <c r="M3" s="20">
        <f>IF(Ores!M4="d",$B3*(1+$B$13+Ores!M$2),$B3*(1-$B$13-Ores!M$2))</f>
        <v>1440</v>
      </c>
      <c r="N3" s="20"/>
      <c r="O3" s="20">
        <f>IF(Ores!O4="d",$B3*(1+$B$13+Ores!O$2),$B3*(1-$B$13-Ores!O$2))</f>
        <v>1440</v>
      </c>
      <c r="P3" s="20">
        <f>IF(Ores!P4="d",$B3*(1+$B$13+Ores!P$2),$B3*(1-$B$13-Ores!P$2))</f>
        <v>1440</v>
      </c>
    </row>
    <row r="4" spans="1:16" x14ac:dyDescent="0.45">
      <c r="A4" s="5" t="s">
        <v>41</v>
      </c>
      <c r="B4" s="16">
        <v>1500</v>
      </c>
      <c r="C4" s="20">
        <f>IF(Ores!C5="d",$B4*(1+$B$13+Ores!C$2),$B4*(1-$B$13-Ores!C$2))</f>
        <v>1200</v>
      </c>
      <c r="D4" s="20">
        <f>IF(Ores!D5="d",$B4*(1+$B$13+Ores!D$2),$B4*(1-$B$13-Ores!D$2))</f>
        <v>1200</v>
      </c>
      <c r="E4" s="20">
        <f>IF(Ores!E5="d",$B4*(1+$B$13+Ores!E$2),$B4*(1-$B$13-Ores!E$2))</f>
        <v>1200</v>
      </c>
      <c r="F4" s="20">
        <f>IF(Ores!F5="d",$B4*(1+$B$13+Ores!F$2),$B4*(1-$B$13-Ores!F$2))</f>
        <v>1800</v>
      </c>
      <c r="G4" s="20">
        <f>IF(Ores!G5="d",$B4*(1+$B$13+Ores!G$2),$B4*(1-$B$13-Ores!G$2))</f>
        <v>1800</v>
      </c>
      <c r="H4" s="20">
        <f>IF(Ores!H5="d",$B4*(1+$B$13+Ores!H$2),$B4*(1-$B$13-Ores!H$2))</f>
        <v>1200</v>
      </c>
      <c r="I4" s="20">
        <f>IF(Ores!I5="d",$B4*(1+$B$13+Ores!I$2),$B4*(1-$B$13-Ores!I$2))</f>
        <v>1200</v>
      </c>
      <c r="J4" s="20">
        <f>IF(Ores!J5="d",$B4*(1+$B$13+Ores!J$2),$B4*(1-$B$13-Ores!J$2))</f>
        <v>1200</v>
      </c>
      <c r="K4" s="20"/>
      <c r="L4" s="20">
        <f>IF(Ores!L5="d",$B4*(1+$B$13+Ores!L$2),$B4*(1-$B$13-Ores!L$2))</f>
        <v>1200</v>
      </c>
      <c r="M4" s="20">
        <f>IF(Ores!M5="d",$B4*(1+$B$13+Ores!M$2),$B4*(1-$B$13-Ores!M$2))</f>
        <v>1800</v>
      </c>
      <c r="N4" s="20"/>
      <c r="O4" s="20">
        <f>IF(Ores!O5="d",$B4*(1+$B$13+Ores!O$2),$B4*(1-$B$13-Ores!O$2))</f>
        <v>1800</v>
      </c>
      <c r="P4" s="20">
        <f>IF(Ores!P5="d",$B4*(1+$B$13+Ores!P$2),$B4*(1-$B$13-Ores!P$2))</f>
        <v>1800</v>
      </c>
    </row>
    <row r="5" spans="1:16" x14ac:dyDescent="0.45">
      <c r="A5" s="5" t="s">
        <v>46</v>
      </c>
      <c r="B5" s="16">
        <v>1000</v>
      </c>
      <c r="C5" s="20">
        <f>IF(Ores!C6="d",$B5*(1+$B$13+Ores!C$2),$B5*(1-$B$13-Ores!C$2))</f>
        <v>800</v>
      </c>
      <c r="D5" s="20">
        <f>IF(Ores!D6="d",$B5*(1+$B$13+Ores!D$2),$B5*(1-$B$13-Ores!D$2))</f>
        <v>800</v>
      </c>
      <c r="E5" s="20">
        <f>IF(Ores!E6="d",$B5*(1+$B$13+Ores!E$2),$B5*(1-$B$13-Ores!E$2))</f>
        <v>800</v>
      </c>
      <c r="F5" s="20">
        <f>IF(Ores!F6="d",$B5*(1+$B$13+Ores!F$2),$B5*(1-$B$13-Ores!F$2))</f>
        <v>1200</v>
      </c>
      <c r="G5" s="20">
        <f>IF(Ores!G6="d",$B5*(1+$B$13+Ores!G$2),$B5*(1-$B$13-Ores!G$2))</f>
        <v>800</v>
      </c>
      <c r="H5" s="20">
        <f>IF(Ores!H6="d",$B5*(1+$B$13+Ores!H$2),$B5*(1-$B$13-Ores!H$2))</f>
        <v>800</v>
      </c>
      <c r="I5" s="20">
        <f>IF(Ores!I6="d",$B5*(1+$B$13+Ores!I$2),$B5*(1-$B$13-Ores!I$2))</f>
        <v>1200</v>
      </c>
      <c r="J5" s="20">
        <f>IF(Ores!J6="d",$B5*(1+$B$13+Ores!J$2),$B5*(1-$B$13-Ores!J$2))</f>
        <v>1200</v>
      </c>
      <c r="K5" s="20"/>
      <c r="L5" s="20">
        <f>IF(Ores!L6="d",$B5*(1+$B$13+Ores!L$2),$B5*(1-$B$13-Ores!L$2))</f>
        <v>800</v>
      </c>
      <c r="M5" s="20">
        <f>IF(Ores!M6="d",$B5*(1+$B$13+Ores!M$2),$B5*(1-$B$13-Ores!M$2))</f>
        <v>800</v>
      </c>
      <c r="N5" s="20"/>
      <c r="O5" s="20">
        <f>IF(Ores!O6="d",$B5*(1+$B$13+Ores!O$2),$B5*(1-$B$13-Ores!O$2))</f>
        <v>1200</v>
      </c>
      <c r="P5" s="20">
        <f>IF(Ores!P6="d",$B5*(1+$B$13+Ores!P$2),$B5*(1-$B$13-Ores!P$2))</f>
        <v>1200</v>
      </c>
    </row>
    <row r="6" spans="1:16" x14ac:dyDescent="0.45">
      <c r="A6" s="5" t="s">
        <v>44</v>
      </c>
      <c r="B6" s="16">
        <v>1500000</v>
      </c>
      <c r="C6" s="20">
        <f>IF(Ores!C7="d",$B6*(1+$B$13+Ores!C$2),$B6*(1-$B$13-Ores!C$2))</f>
        <v>1200000</v>
      </c>
      <c r="D6" s="20">
        <f>IF(Ores!D7="d",$B6*(1+$B$13+Ores!D$2),$B6*(1-$B$13-Ores!D$2))</f>
        <v>1800000</v>
      </c>
      <c r="E6" s="20">
        <f>IF(Ores!E7="d",$B6*(1+$B$13+Ores!E$2),$B6*(1-$B$13-Ores!E$2))</f>
        <v>1200000</v>
      </c>
      <c r="F6" s="20">
        <f>IF(Ores!F7="d",$B6*(1+$B$13+Ores!F$2),$B6*(1-$B$13-Ores!F$2))</f>
        <v>1200000</v>
      </c>
      <c r="G6" s="20">
        <f>IF(Ores!G7="d",$B6*(1+$B$13+Ores!G$2),$B6*(1-$B$13-Ores!G$2))</f>
        <v>1800000</v>
      </c>
      <c r="H6" s="20">
        <f>IF(Ores!H7="d",$B6*(1+$B$13+Ores!H$2),$B6*(1-$B$13-Ores!H$2))</f>
        <v>1200000</v>
      </c>
      <c r="I6" s="20">
        <f>IF(Ores!I7="d",$B6*(1+$B$13+Ores!I$2),$B6*(1-$B$13-Ores!I$2))</f>
        <v>1200000</v>
      </c>
      <c r="J6" s="20">
        <f>IF(Ores!J7="d",$B6*(1+$B$13+Ores!J$2),$B6*(1-$B$13-Ores!J$2))</f>
        <v>1800000</v>
      </c>
      <c r="K6" s="20"/>
      <c r="L6" s="20">
        <f>IF(Ores!L7="d",$B6*(1+$B$13+Ores!L$2),$B6*(1-$B$13-Ores!L$2))</f>
        <v>1800000</v>
      </c>
      <c r="M6" s="20">
        <f>IF(Ores!M7="d",$B6*(1+$B$13+Ores!M$2),$B6*(1-$B$13-Ores!M$2))</f>
        <v>1200000</v>
      </c>
      <c r="N6" s="20"/>
      <c r="O6" s="20">
        <f>IF(Ores!O7="d",$B6*(1+$B$13+Ores!O$2),$B6*(1-$B$13-Ores!O$2))</f>
        <v>1200000</v>
      </c>
      <c r="P6" s="20">
        <f>IF(Ores!P7="d",$B6*(1+$B$13+Ores!P$2),$B6*(1-$B$13-Ores!P$2))</f>
        <v>1800000</v>
      </c>
    </row>
    <row r="7" spans="1:16" x14ac:dyDescent="0.45">
      <c r="A7" s="5" t="s">
        <v>39</v>
      </c>
      <c r="B7" s="16">
        <v>2100000</v>
      </c>
      <c r="C7" s="20">
        <f>IF(Ores!C8="d",$B7*(1+$B$13+Ores!C$2),$B7*(1-$B$13-Ores!C$2))</f>
        <v>2520000</v>
      </c>
      <c r="D7" s="20">
        <f>IF(Ores!D8="d",$B7*(1+$B$13+Ores!D$2),$B7*(1-$B$13-Ores!D$2))</f>
        <v>1680000</v>
      </c>
      <c r="E7" s="20">
        <f>IF(Ores!E8="d",$B7*(1+$B$13+Ores!E$2),$B7*(1-$B$13-Ores!E$2))</f>
        <v>2520000</v>
      </c>
      <c r="F7" s="20">
        <f>IF(Ores!F8="d",$B7*(1+$B$13+Ores!F$2),$B7*(1-$B$13-Ores!F$2))</f>
        <v>1680000</v>
      </c>
      <c r="G7" s="20">
        <f>IF(Ores!G8="d",$B7*(1+$B$13+Ores!G$2),$B7*(1-$B$13-Ores!G$2))</f>
        <v>1680000</v>
      </c>
      <c r="H7" s="20">
        <f>IF(Ores!H8="d",$B7*(1+$B$13+Ores!H$2),$B7*(1-$B$13-Ores!H$2))</f>
        <v>1680000</v>
      </c>
      <c r="I7" s="20">
        <f>IF(Ores!I8="d",$B7*(1+$B$13+Ores!I$2),$B7*(1-$B$13-Ores!I$2))</f>
        <v>2520000</v>
      </c>
      <c r="J7" s="20">
        <f>IF(Ores!J8="d",$B7*(1+$B$13+Ores!J$2),$B7*(1-$B$13-Ores!J$2))</f>
        <v>2520000</v>
      </c>
      <c r="K7" s="20"/>
      <c r="L7" s="20">
        <f>IF(Ores!L8="d",$B7*(1+$B$13+Ores!L$2),$B7*(1-$B$13-Ores!L$2))</f>
        <v>2520000</v>
      </c>
      <c r="M7" s="20">
        <f>IF(Ores!M8="d",$B7*(1+$B$13+Ores!M$2),$B7*(1-$B$13-Ores!M$2))</f>
        <v>1680000</v>
      </c>
      <c r="N7" s="20"/>
      <c r="O7" s="20">
        <f>IF(Ores!O8="d",$B7*(1+$B$13+Ores!O$2),$B7*(1-$B$13-Ores!O$2))</f>
        <v>2520000</v>
      </c>
      <c r="P7" s="20">
        <f>IF(Ores!P8="d",$B7*(1+$B$13+Ores!P$2),$B7*(1-$B$13-Ores!P$2))</f>
        <v>1680000</v>
      </c>
    </row>
    <row r="8" spans="1:16" x14ac:dyDescent="0.45">
      <c r="A8" s="5" t="s">
        <v>47</v>
      </c>
      <c r="B8" s="16">
        <v>2200000</v>
      </c>
      <c r="C8" s="20">
        <f>IF(Ores!C9="d",$B8*(1+$B$13+Ores!C$2),$B8*(1-$B$13-Ores!C$2))</f>
        <v>2640000</v>
      </c>
      <c r="D8" s="20">
        <f>IF(Ores!D9="d",$B8*(1+$B$13+Ores!D$2),$B8*(1-$B$13-Ores!D$2))</f>
        <v>2640000</v>
      </c>
      <c r="E8" s="20">
        <f>IF(Ores!E9="d",$B8*(1+$B$13+Ores!E$2),$B8*(1-$B$13-Ores!E$2))</f>
        <v>1760000</v>
      </c>
      <c r="F8" s="20">
        <f>IF(Ores!F9="d",$B8*(1+$B$13+Ores!F$2),$B8*(1-$B$13-Ores!F$2))</f>
        <v>1760000</v>
      </c>
      <c r="G8" s="20">
        <f>IF(Ores!G9="d",$B8*(1+$B$13+Ores!G$2),$B8*(1-$B$13-Ores!G$2))</f>
        <v>2640000</v>
      </c>
      <c r="H8" s="20">
        <f>IF(Ores!H9="d",$B8*(1+$B$13+Ores!H$2),$B8*(1-$B$13-Ores!H$2))</f>
        <v>2640000</v>
      </c>
      <c r="I8" s="20">
        <f>IF(Ores!I9="d",$B8*(1+$B$13+Ores!I$2),$B8*(1-$B$13-Ores!I$2))</f>
        <v>2640000</v>
      </c>
      <c r="J8" s="20">
        <f>IF(Ores!J9="d",$B8*(1+$B$13+Ores!J$2),$B8*(1-$B$13-Ores!J$2))</f>
        <v>1760000</v>
      </c>
      <c r="K8" s="20"/>
      <c r="L8" s="20">
        <f>IF(Ores!L9="d",$B8*(1+$B$13+Ores!L$2),$B8*(1-$B$13-Ores!L$2))</f>
        <v>2640000</v>
      </c>
      <c r="M8" s="20">
        <f>IF(Ores!M9="d",$B8*(1+$B$13+Ores!M$2),$B8*(1-$B$13-Ores!M$2))</f>
        <v>1760000</v>
      </c>
      <c r="N8" s="20"/>
      <c r="O8" s="20">
        <f>IF(Ores!O9="d",$B8*(1+$B$13+Ores!O$2),$B8*(1-$B$13-Ores!O$2))</f>
        <v>1760000</v>
      </c>
      <c r="P8" s="20">
        <f>IF(Ores!P9="d",$B8*(1+$B$13+Ores!P$2),$B8*(1-$B$13-Ores!P$2))</f>
        <v>1760000</v>
      </c>
    </row>
    <row r="9" spans="1:16" x14ac:dyDescent="0.45">
      <c r="A9" s="5" t="s">
        <v>40</v>
      </c>
      <c r="B9" s="16">
        <v>7100000</v>
      </c>
      <c r="C9" s="20">
        <f>IF(Ores!C10="d",$B9*(1+$B$13+Ores!C$2),$B9*(1-$B$13-Ores!C$2))</f>
        <v>8520000</v>
      </c>
      <c r="D9" s="20">
        <f>IF(Ores!D10="d",$B9*(1+$B$13+Ores!D$2),$B9*(1-$B$13-Ores!D$2))</f>
        <v>8520000</v>
      </c>
      <c r="E9" s="20">
        <f>IF(Ores!E10="d",$B9*(1+$B$13+Ores!E$2),$B9*(1-$B$13-Ores!E$2))</f>
        <v>8520000</v>
      </c>
      <c r="F9" s="20">
        <f>IF(Ores!F10="d",$B9*(1+$B$13+Ores!F$2),$B9*(1-$B$13-Ores!F$2))</f>
        <v>5680000</v>
      </c>
      <c r="G9" s="20">
        <f>IF(Ores!G10="d",$B9*(1+$B$13+Ores!G$2),$B9*(1-$B$13-Ores!G$2))</f>
        <v>8520000</v>
      </c>
      <c r="H9" s="20">
        <f>IF(Ores!H10="d",$B9*(1+$B$13+Ores!H$2),$B9*(1-$B$13-Ores!H$2))</f>
        <v>8520000</v>
      </c>
      <c r="I9" s="20">
        <f>IF(Ores!I10="d",$B9*(1+$B$13+Ores!I$2),$B9*(1-$B$13-Ores!I$2))</f>
        <v>5680000</v>
      </c>
      <c r="J9" s="20">
        <f>IF(Ores!J10="d",$B9*(1+$B$13+Ores!J$2),$B9*(1-$B$13-Ores!J$2))</f>
        <v>8520000</v>
      </c>
      <c r="K9" s="20"/>
      <c r="L9" s="20">
        <f>IF(Ores!L10="d",$B9*(1+$B$13+Ores!L$2),$B9*(1-$B$13-Ores!L$2))</f>
        <v>5680000</v>
      </c>
      <c r="M9" s="20">
        <f>IF(Ores!M10="d",$B9*(1+$B$13+Ores!M$2),$B9*(1-$B$13-Ores!M$2))</f>
        <v>8520000</v>
      </c>
      <c r="N9" s="20"/>
      <c r="O9" s="20">
        <f>IF(Ores!O10="d",$B9*(1+$B$13+Ores!O$2),$B9*(1-$B$13-Ores!O$2))</f>
        <v>5680000</v>
      </c>
      <c r="P9" s="20">
        <f>IF(Ores!P10="d",$B9*(1+$B$13+Ores!P$2),$B9*(1-$B$13-Ores!P$2))</f>
        <v>5680000</v>
      </c>
    </row>
    <row r="10" spans="1:16" x14ac:dyDescent="0.45">
      <c r="A10" s="5" t="s">
        <v>48</v>
      </c>
      <c r="B10" s="16">
        <v>200000000</v>
      </c>
      <c r="C10" s="20">
        <f>IF(Ores!C11="d",$B10*(1+$B$13+Ores!C$2),$B10*(1-$B$13-Ores!C$2))</f>
        <v>240000000</v>
      </c>
      <c r="D10" s="20">
        <f>IF(Ores!D11="d",$B10*(1+$B$13+Ores!D$2),$B10*(1-$B$13-Ores!D$2))</f>
        <v>240000000</v>
      </c>
      <c r="E10" s="20">
        <f>IF(Ores!E11="d",$B10*(1+$B$13+Ores!E$2),$B10*(1-$B$13-Ores!E$2))</f>
        <v>240000000</v>
      </c>
      <c r="F10" s="20">
        <f>IF(Ores!F11="d",$B10*(1+$B$13+Ores!F$2),$B10*(1-$B$13-Ores!F$2))</f>
        <v>240000000</v>
      </c>
      <c r="G10" s="20">
        <f>IF(Ores!G11="d",$B10*(1+$B$13+Ores!G$2),$B10*(1-$B$13-Ores!G$2))</f>
        <v>160000000</v>
      </c>
      <c r="H10" s="20">
        <f>IF(Ores!H11="d",$B10*(1+$B$13+Ores!H$2),$B10*(1-$B$13-Ores!H$2))</f>
        <v>240000000</v>
      </c>
      <c r="I10" s="20">
        <f>IF(Ores!I11="d",$B10*(1+$B$13+Ores!I$2),$B10*(1-$B$13-Ores!I$2))</f>
        <v>240000000</v>
      </c>
      <c r="J10" s="20">
        <f>IF(Ores!J11="d",$B10*(1+$B$13+Ores!J$2),$B10*(1-$B$13-Ores!J$2))</f>
        <v>160000000</v>
      </c>
      <c r="K10" s="20"/>
      <c r="L10" s="20">
        <f>IF(Ores!L11="d",$B10*(1+$B$13+Ores!L$2),$B10*(1-$B$13-Ores!L$2))</f>
        <v>240000000</v>
      </c>
      <c r="M10" s="20">
        <f>IF(Ores!M11="d",$B10*(1+$B$13+Ores!M$2),$B10*(1-$B$13-Ores!M$2))</f>
        <v>240000000</v>
      </c>
      <c r="N10" s="20"/>
      <c r="O10" s="20">
        <f>IF(Ores!O11="d",$B10*(1+$B$13+Ores!O$2),$B10*(1-$B$13-Ores!O$2))</f>
        <v>160000000</v>
      </c>
      <c r="P10" s="20">
        <f>IF(Ores!P11="d",$B10*(1+$B$13+Ores!P$2),$B10*(1-$B$13-Ores!P$2))</f>
        <v>160000000</v>
      </c>
    </row>
    <row r="11" spans="1:16" x14ac:dyDescent="0.45">
      <c r="A11" s="5" t="s">
        <v>43</v>
      </c>
      <c r="B11" s="16">
        <v>400000000</v>
      </c>
      <c r="C11" s="20">
        <f>IF(Ores!C12="d",$B11*(1+$B$13+Ores!C$2),$B11*(1-$B$13-Ores!C$2))</f>
        <v>480000000</v>
      </c>
      <c r="D11" s="20">
        <f>IF(Ores!D12="d",$B11*(1+$B$13+Ores!D$2),$B11*(1-$B$13-Ores!D$2))</f>
        <v>480000000</v>
      </c>
      <c r="E11" s="20">
        <f>IF(Ores!E12="d",$B11*(1+$B$13+Ores!E$2),$B11*(1-$B$13-Ores!E$2))</f>
        <v>480000000</v>
      </c>
      <c r="F11" s="20">
        <f>IF(Ores!F12="d",$B11*(1+$B$13+Ores!F$2),$B11*(1-$B$13-Ores!F$2))</f>
        <v>480000000</v>
      </c>
      <c r="G11" s="20">
        <f>IF(Ores!G12="d",$B11*(1+$B$13+Ores!G$2),$B11*(1-$B$13-Ores!G$2))</f>
        <v>480000000</v>
      </c>
      <c r="H11" s="20">
        <f>IF(Ores!H12="d",$B11*(1+$B$13+Ores!H$2),$B11*(1-$B$13-Ores!H$2))</f>
        <v>480000000</v>
      </c>
      <c r="I11" s="20">
        <f>IF(Ores!I12="d",$B11*(1+$B$13+Ores!I$2),$B11*(1-$B$13-Ores!I$2))</f>
        <v>480000000</v>
      </c>
      <c r="J11" s="20">
        <f>IF(Ores!J12="d",$B11*(1+$B$13+Ores!J$2),$B11*(1-$B$13-Ores!J$2))</f>
        <v>320000000</v>
      </c>
      <c r="K11" s="20"/>
      <c r="L11" s="20">
        <f>IF(Ores!L12="d",$B11*(1+$B$13+Ores!L$2),$B11*(1-$B$13-Ores!L$2))</f>
        <v>320000000</v>
      </c>
      <c r="M11" s="20">
        <f>IF(Ores!M12="d",$B11*(1+$B$13+Ores!M$2),$B11*(1-$B$13-Ores!M$2))</f>
        <v>480000000</v>
      </c>
      <c r="N11" s="20"/>
      <c r="O11" s="20">
        <f>IF(Ores!O12="d",$B11*(1+$B$13+Ores!O$2),$B11*(1-$B$13-Ores!O$2))</f>
        <v>320000000</v>
      </c>
      <c r="P11" s="20">
        <f>IF(Ores!P12="d",$B11*(1+$B$13+Ores!P$2),$B11*(1-$B$13-Ores!P$2))</f>
        <v>320000000</v>
      </c>
    </row>
    <row r="13" spans="1:16" x14ac:dyDescent="0.45">
      <c r="A13" s="21" t="s">
        <v>52</v>
      </c>
      <c r="B13" s="22">
        <v>0.2</v>
      </c>
    </row>
    <row r="14" spans="1:16" x14ac:dyDescent="0.45">
      <c r="C14" s="23"/>
      <c r="D14" s="2">
        <v>10.378566983864266</v>
      </c>
      <c r="E14" s="2">
        <v>24.905019954615756</v>
      </c>
      <c r="F14" s="2">
        <v>9.2822315584503734</v>
      </c>
      <c r="G14" s="2">
        <v>35.871741883771875</v>
      </c>
      <c r="H14" s="2">
        <v>50.808554913832367</v>
      </c>
      <c r="I14" s="2">
        <v>42.455047089468849</v>
      </c>
      <c r="J14" s="2">
        <v>45.177427992306072</v>
      </c>
      <c r="K14" s="2">
        <v>155</v>
      </c>
      <c r="L14" s="2">
        <v>177.77912704459894</v>
      </c>
      <c r="M14" s="2">
        <v>33.735100413170642</v>
      </c>
      <c r="N14" s="2">
        <v>273.53923355763482</v>
      </c>
      <c r="O14" s="2">
        <v>225.99193367396316</v>
      </c>
      <c r="P14" s="2">
        <v>125.72436768543724</v>
      </c>
    </row>
    <row r="15" spans="1:16" x14ac:dyDescent="0.45">
      <c r="A15" t="s">
        <v>38</v>
      </c>
      <c r="B15" t="s">
        <v>51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22</v>
      </c>
      <c r="J15" t="s">
        <v>21</v>
      </c>
      <c r="K15" t="s">
        <v>31</v>
      </c>
      <c r="L15" t="s">
        <v>24</v>
      </c>
      <c r="M15" t="s">
        <v>25</v>
      </c>
      <c r="N15" t="s">
        <v>37</v>
      </c>
      <c r="O15" t="s">
        <v>28</v>
      </c>
      <c r="P15" t="s">
        <v>30</v>
      </c>
    </row>
    <row r="16" spans="1:16" x14ac:dyDescent="0.45">
      <c r="A16" t="s">
        <v>45</v>
      </c>
      <c r="B16" s="15">
        <v>1</v>
      </c>
      <c r="C16" s="20">
        <v>2</v>
      </c>
      <c r="D16" s="20">
        <v>4</v>
      </c>
      <c r="E16" s="20">
        <v>4</v>
      </c>
      <c r="F16" s="20">
        <v>5</v>
      </c>
      <c r="G16" s="20">
        <v>10</v>
      </c>
      <c r="H16" s="20">
        <v>15</v>
      </c>
      <c r="I16" s="20">
        <v>18</v>
      </c>
      <c r="J16" s="20">
        <v>20</v>
      </c>
      <c r="K16" s="20"/>
      <c r="L16" s="20">
        <v>45</v>
      </c>
      <c r="M16" s="20">
        <v>40</v>
      </c>
      <c r="N16" s="20"/>
      <c r="O16" s="20">
        <v>900000</v>
      </c>
      <c r="P16" s="20">
        <v>1000000</v>
      </c>
    </row>
    <row r="17" spans="1:16" x14ac:dyDescent="0.45">
      <c r="A17" t="s">
        <v>42</v>
      </c>
      <c r="B17" s="16">
        <v>1200</v>
      </c>
      <c r="C17" s="20">
        <v>1000</v>
      </c>
      <c r="D17" s="20">
        <v>1100</v>
      </c>
      <c r="E17" s="20">
        <v>1300</v>
      </c>
      <c r="F17" s="20">
        <v>1200</v>
      </c>
      <c r="G17" s="20">
        <v>2000</v>
      </c>
      <c r="H17" s="20">
        <v>3000</v>
      </c>
      <c r="I17" s="20">
        <v>2900</v>
      </c>
      <c r="J17" s="20">
        <v>3000</v>
      </c>
      <c r="K17" s="20"/>
      <c r="L17" s="20">
        <v>9500</v>
      </c>
      <c r="M17" s="20">
        <v>10000</v>
      </c>
      <c r="N17" s="20"/>
      <c r="O17" s="20">
        <v>400000</v>
      </c>
      <c r="P17" s="20">
        <v>500000</v>
      </c>
    </row>
    <row r="18" spans="1:16" x14ac:dyDescent="0.45">
      <c r="A18" t="s">
        <v>41</v>
      </c>
      <c r="B18" s="16">
        <v>1500</v>
      </c>
      <c r="C18" s="20">
        <v>2000</v>
      </c>
      <c r="D18" s="20">
        <v>3000</v>
      </c>
      <c r="E18" s="20">
        <v>4000</v>
      </c>
      <c r="F18" s="20">
        <v>6000</v>
      </c>
      <c r="G18" s="20">
        <v>5000</v>
      </c>
      <c r="H18" s="20">
        <v>4000</v>
      </c>
      <c r="I18" s="20">
        <v>3000</v>
      </c>
      <c r="J18" s="20">
        <v>2000</v>
      </c>
      <c r="K18" s="20"/>
      <c r="L18" s="20">
        <v>6000</v>
      </c>
      <c r="M18" s="20">
        <v>8000</v>
      </c>
      <c r="N18" s="20"/>
      <c r="O18" s="20">
        <v>50000</v>
      </c>
      <c r="P18" s="20">
        <v>45000</v>
      </c>
    </row>
    <row r="19" spans="1:16" x14ac:dyDescent="0.45">
      <c r="A19" t="s">
        <v>46</v>
      </c>
      <c r="B19" s="16">
        <v>1000</v>
      </c>
      <c r="C19" s="20">
        <v>500</v>
      </c>
      <c r="D19" s="20">
        <v>600</v>
      </c>
      <c r="E19" s="20">
        <v>800</v>
      </c>
      <c r="F19" s="20">
        <v>1200</v>
      </c>
      <c r="G19" s="20">
        <v>1000</v>
      </c>
      <c r="H19" s="20">
        <v>1500</v>
      </c>
      <c r="I19" s="20">
        <v>2000</v>
      </c>
      <c r="J19" s="20">
        <v>4000</v>
      </c>
      <c r="K19" s="20"/>
      <c r="L19" s="20">
        <v>500</v>
      </c>
      <c r="M19" s="20">
        <v>400</v>
      </c>
      <c r="N19" s="20"/>
      <c r="O19" s="20">
        <v>60000</v>
      </c>
      <c r="P19" s="20">
        <v>100000</v>
      </c>
    </row>
    <row r="20" spans="1:16" x14ac:dyDescent="0.45">
      <c r="A20" t="s">
        <v>44</v>
      </c>
      <c r="B20" s="16">
        <v>1500000</v>
      </c>
      <c r="C20" s="20">
        <v>1450000</v>
      </c>
      <c r="D20" s="20">
        <v>1600000</v>
      </c>
      <c r="E20" s="20">
        <v>1600000</v>
      </c>
      <c r="F20" s="20">
        <v>1600000</v>
      </c>
      <c r="G20" s="20">
        <v>1800000</v>
      </c>
      <c r="H20" s="20">
        <v>1800000</v>
      </c>
      <c r="I20" s="20">
        <v>2000000</v>
      </c>
      <c r="J20" s="20">
        <v>3000000</v>
      </c>
      <c r="K20" s="20"/>
      <c r="L20" s="20">
        <v>5000000</v>
      </c>
      <c r="M20" s="20">
        <v>4500000</v>
      </c>
      <c r="N20" s="20"/>
      <c r="O20" s="20">
        <v>300000</v>
      </c>
      <c r="P20" s="20">
        <v>400000</v>
      </c>
    </row>
    <row r="21" spans="1:16" x14ac:dyDescent="0.45">
      <c r="A21" t="s">
        <v>39</v>
      </c>
      <c r="B21" s="16">
        <v>2100000</v>
      </c>
      <c r="C21" s="20">
        <v>2500000</v>
      </c>
      <c r="D21" s="20">
        <v>2000000</v>
      </c>
      <c r="E21" s="20">
        <v>2600000</v>
      </c>
      <c r="F21" s="20">
        <v>2400000</v>
      </c>
      <c r="G21" s="20">
        <v>1000000</v>
      </c>
      <c r="H21" s="20">
        <v>2000000</v>
      </c>
      <c r="I21" s="20">
        <v>2100000</v>
      </c>
      <c r="J21" s="20">
        <v>2200000</v>
      </c>
      <c r="K21" s="20"/>
      <c r="L21" s="20">
        <v>10000000</v>
      </c>
      <c r="M21" s="20">
        <v>8000000</v>
      </c>
      <c r="N21" s="20"/>
      <c r="O21" s="20">
        <v>500000</v>
      </c>
      <c r="P21" s="20">
        <v>400000</v>
      </c>
    </row>
    <row r="22" spans="1:16" x14ac:dyDescent="0.45">
      <c r="A22" t="s">
        <v>47</v>
      </c>
      <c r="B22" s="16">
        <v>2200000</v>
      </c>
      <c r="C22" s="20">
        <v>2300000</v>
      </c>
      <c r="D22" s="20">
        <v>2400000</v>
      </c>
      <c r="E22" s="20">
        <v>2000000</v>
      </c>
      <c r="F22" s="20">
        <v>1900000</v>
      </c>
      <c r="G22" s="20">
        <v>3000000</v>
      </c>
      <c r="H22" s="20">
        <v>2500000</v>
      </c>
      <c r="I22" s="20">
        <v>2500000</v>
      </c>
      <c r="J22" s="20">
        <v>2000000</v>
      </c>
      <c r="K22" s="20"/>
      <c r="L22" s="20">
        <v>3000000</v>
      </c>
      <c r="M22" s="20">
        <v>2500000</v>
      </c>
      <c r="N22" s="20"/>
      <c r="O22" s="20">
        <v>100000</v>
      </c>
      <c r="P22" s="20">
        <v>50000</v>
      </c>
    </row>
    <row r="23" spans="1:16" x14ac:dyDescent="0.45">
      <c r="A23" t="s">
        <v>40</v>
      </c>
      <c r="B23" s="16">
        <v>7100000</v>
      </c>
      <c r="C23" s="20">
        <v>8100000</v>
      </c>
      <c r="D23" s="20">
        <v>8000000</v>
      </c>
      <c r="E23" s="20">
        <v>7500000</v>
      </c>
      <c r="F23" s="20">
        <v>6000000</v>
      </c>
      <c r="G23" s="20">
        <v>7000000</v>
      </c>
      <c r="H23" s="20">
        <v>7000000</v>
      </c>
      <c r="I23" s="20">
        <v>5000000</v>
      </c>
      <c r="J23" s="20">
        <v>7200000</v>
      </c>
      <c r="K23" s="20"/>
      <c r="L23" s="20">
        <v>1000000</v>
      </c>
      <c r="M23" s="20">
        <v>2000000</v>
      </c>
      <c r="N23" s="20"/>
      <c r="O23" s="20">
        <v>300000</v>
      </c>
      <c r="P23" s="20">
        <v>200000</v>
      </c>
    </row>
    <row r="24" spans="1:16" x14ac:dyDescent="0.45">
      <c r="A24" t="s">
        <v>48</v>
      </c>
      <c r="B24" s="16">
        <v>200000000</v>
      </c>
      <c r="C24" s="20">
        <v>190000000</v>
      </c>
      <c r="D24" s="20">
        <v>200000000</v>
      </c>
      <c r="E24" s="20">
        <v>180000000</v>
      </c>
      <c r="F24" s="20">
        <v>200000000</v>
      </c>
      <c r="G24" s="20">
        <v>150000000</v>
      </c>
      <c r="H24" s="20">
        <v>200000000</v>
      </c>
      <c r="I24" s="20">
        <v>180000000</v>
      </c>
      <c r="J24" s="20">
        <v>100000000</v>
      </c>
      <c r="K24" s="20"/>
      <c r="L24" s="20">
        <v>300000000</v>
      </c>
      <c r="M24" s="20">
        <v>350000000</v>
      </c>
      <c r="N24" s="20"/>
      <c r="O24" s="20">
        <v>1000000</v>
      </c>
      <c r="P24" s="20">
        <v>2000000</v>
      </c>
    </row>
    <row r="25" spans="1:16" x14ac:dyDescent="0.45">
      <c r="A25" t="s">
        <v>43</v>
      </c>
      <c r="B25" s="16">
        <v>400000000</v>
      </c>
      <c r="C25" s="20">
        <v>410000000</v>
      </c>
      <c r="D25" s="20">
        <v>450000000</v>
      </c>
      <c r="E25" s="20">
        <v>390000000</v>
      </c>
      <c r="F25" s="20">
        <v>400000000</v>
      </c>
      <c r="G25" s="20">
        <v>400000000</v>
      </c>
      <c r="H25" s="20">
        <v>450000000</v>
      </c>
      <c r="I25" s="20">
        <v>500000000</v>
      </c>
      <c r="J25" s="20">
        <v>350000000</v>
      </c>
      <c r="K25" s="20"/>
      <c r="L25" s="20">
        <v>3000000</v>
      </c>
      <c r="M25" s="20">
        <v>4000000</v>
      </c>
      <c r="N25" s="20"/>
      <c r="O25" s="20">
        <v>1200000</v>
      </c>
      <c r="P25" s="20">
        <v>1000000</v>
      </c>
    </row>
    <row r="27" spans="1:16" x14ac:dyDescent="0.45">
      <c r="B27" t="s">
        <v>53</v>
      </c>
      <c r="C27">
        <v>4</v>
      </c>
      <c r="D27">
        <v>12</v>
      </c>
      <c r="E27">
        <v>13</v>
      </c>
      <c r="F27">
        <v>14</v>
      </c>
      <c r="G27">
        <v>24</v>
      </c>
      <c r="H27">
        <v>39</v>
      </c>
      <c r="I27">
        <v>40</v>
      </c>
      <c r="J27">
        <v>49</v>
      </c>
      <c r="K27">
        <v>106</v>
      </c>
      <c r="L27">
        <v>111</v>
      </c>
      <c r="M27">
        <v>137</v>
      </c>
      <c r="N27">
        <v>249</v>
      </c>
      <c r="O27">
        <v>473</v>
      </c>
      <c r="P27">
        <v>561</v>
      </c>
    </row>
    <row r="29" spans="1:16" x14ac:dyDescent="0.45">
      <c r="C29" s="2"/>
    </row>
    <row r="30" spans="1:16" x14ac:dyDescent="0.45">
      <c r="C30" s="2"/>
    </row>
    <row r="31" spans="1:16" x14ac:dyDescent="0.45">
      <c r="C31" s="2"/>
    </row>
    <row r="32" spans="1:16" x14ac:dyDescent="0.45">
      <c r="C32" s="2"/>
    </row>
    <row r="33" spans="3:3" x14ac:dyDescent="0.45">
      <c r="C33" s="2"/>
    </row>
    <row r="34" spans="3:3" x14ac:dyDescent="0.45">
      <c r="C34" s="2"/>
    </row>
    <row r="35" spans="3:3" x14ac:dyDescent="0.45">
      <c r="C35" s="2"/>
    </row>
    <row r="36" spans="3:3" x14ac:dyDescent="0.45">
      <c r="C36" s="2"/>
    </row>
    <row r="37" spans="3:3" x14ac:dyDescent="0.45">
      <c r="C37" s="2"/>
    </row>
    <row r="38" spans="3:3" x14ac:dyDescent="0.45">
      <c r="C38" s="2"/>
    </row>
    <row r="39" spans="3:3" x14ac:dyDescent="0.45">
      <c r="C39" s="2"/>
    </row>
    <row r="40" spans="3:3" x14ac:dyDescent="0.45">
      <c r="C40" s="2"/>
    </row>
    <row r="41" spans="3:3" x14ac:dyDescent="0.45">
      <c r="C41" s="2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167C3BC-CE3B-4EB0-96CB-18E92471CA2A}">
            <xm:f>Ores!C3="d"</xm:f>
            <x14:dxf>
              <fill>
                <patternFill>
                  <bgColor rgb="FFD99F9F"/>
                </patternFill>
              </fill>
            </x14:dxf>
          </x14:cfRule>
          <xm:sqref>C2:P11</xm:sqref>
        </x14:conditionalFormatting>
        <x14:conditionalFormatting xmlns:xm="http://schemas.microsoft.com/office/excel/2006/main">
          <x14:cfRule type="expression" priority="1" id="{C94D675F-FA18-4B1F-87D9-4A0987D3AF45}">
            <xm:f>Ores!C3="d"</xm:f>
            <x14:dxf>
              <fill>
                <patternFill>
                  <bgColor rgb="FFD99F9F"/>
                </patternFill>
              </fill>
            </x14:dxf>
          </x14:cfRule>
          <xm:sqref>C16:P25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1AA-58D9-4FEE-8DB5-FFA22B27030E}">
  <dimension ref="A1:F11"/>
  <sheetViews>
    <sheetView workbookViewId="0">
      <selection activeCell="F7" sqref="F7"/>
    </sheetView>
  </sheetViews>
  <sheetFormatPr defaultRowHeight="14.25" x14ac:dyDescent="0.45"/>
  <cols>
    <col min="1" max="1" width="16.6640625" customWidth="1"/>
    <col min="2" max="2" width="30.3984375" customWidth="1"/>
    <col min="3" max="3" width="26.86328125" customWidth="1"/>
    <col min="4" max="5" width="27.6640625" customWidth="1"/>
    <col min="6" max="6" width="39.33203125" customWidth="1"/>
    <col min="7" max="7" width="12.06640625" customWidth="1"/>
  </cols>
  <sheetData>
    <row r="1" spans="1:6" x14ac:dyDescent="0.45">
      <c r="A1" s="28" t="s">
        <v>54</v>
      </c>
      <c r="B1" s="28" t="s">
        <v>55</v>
      </c>
      <c r="C1" s="28" t="s">
        <v>73</v>
      </c>
      <c r="D1" s="28" t="s">
        <v>56</v>
      </c>
      <c r="E1" s="28" t="s">
        <v>76</v>
      </c>
    </row>
    <row r="2" spans="1:6" x14ac:dyDescent="0.45">
      <c r="A2" t="s">
        <v>60</v>
      </c>
      <c r="B2" t="s">
        <v>64</v>
      </c>
      <c r="C2" t="s">
        <v>58</v>
      </c>
      <c r="D2" t="s">
        <v>59</v>
      </c>
      <c r="E2" t="s">
        <v>75</v>
      </c>
      <c r="F2" t="s">
        <v>62</v>
      </c>
    </row>
    <row r="3" spans="1:6" x14ac:dyDescent="0.45">
      <c r="B3" t="s">
        <v>65</v>
      </c>
      <c r="C3" t="s">
        <v>61</v>
      </c>
      <c r="F3" t="s">
        <v>63</v>
      </c>
    </row>
    <row r="4" spans="1:6" x14ac:dyDescent="0.45">
      <c r="B4" t="s">
        <v>66</v>
      </c>
    </row>
    <row r="6" spans="1:6" x14ac:dyDescent="0.45">
      <c r="A6" t="s">
        <v>69</v>
      </c>
      <c r="B6" t="s">
        <v>67</v>
      </c>
      <c r="C6" t="s">
        <v>58</v>
      </c>
      <c r="D6" t="s">
        <v>57</v>
      </c>
    </row>
    <row r="7" spans="1:6" x14ac:dyDescent="0.45">
      <c r="B7" t="s">
        <v>68</v>
      </c>
      <c r="C7" t="s">
        <v>61</v>
      </c>
      <c r="F7" t="s">
        <v>72</v>
      </c>
    </row>
    <row r="8" spans="1:6" x14ac:dyDescent="0.45">
      <c r="B8" t="s">
        <v>70</v>
      </c>
      <c r="C8" t="s">
        <v>74</v>
      </c>
    </row>
    <row r="9" spans="1:6" x14ac:dyDescent="0.45">
      <c r="B9" t="s">
        <v>71</v>
      </c>
    </row>
    <row r="11" spans="1:6" x14ac:dyDescent="0.45">
      <c r="A11" t="s">
        <v>77</v>
      </c>
      <c r="B1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Planets</vt:lpstr>
      <vt:lpstr>Ores</vt:lpstr>
      <vt:lpstr>Economy</vt:lpstr>
      <vt:lpstr>Menu 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2019-03-15T02:06:50Z</dcterms:created>
  <dcterms:modified xsi:type="dcterms:W3CDTF">2019-03-21T20:18:21Z</dcterms:modified>
</cp:coreProperties>
</file>