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codeName="ThisWorkbook"/>
  <xr:revisionPtr revIDLastSave="0" documentId="13_ncr:1_{F6EC7753-4D98-4122-BC44-8F8DCAEB9BB3}" xr6:coauthVersionLast="47" xr6:coauthVersionMax="47" xr10:uidLastSave="{00000000-0000-0000-0000-000000000000}"/>
  <bookViews>
    <workbookView xWindow="-96" yWindow="-96" windowWidth="23232" windowHeight="13152" tabRatio="618" activeTab="1" xr2:uid="{00000000-000D-0000-FFFF-FFFF00000000}"/>
  </bookViews>
  <sheets>
    <sheet name="Monthly Budget Summary" sheetId="1" r:id="rId1"/>
    <sheet name="Income" sheetId="3" r:id="rId2"/>
    <sheet name="Personnel Expenses" sheetId="4" r:id="rId3"/>
    <sheet name="Operating Expenses" sheetId="5" r:id="rId4"/>
    <sheet name="Sheet1" sheetId="6" r:id="rId5"/>
    <sheet name="budget" sheetId="7" r:id="rId6"/>
    <sheet name="semi-annual-budget" sheetId="9" r:id="rId7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_xlnm._FilterDatabase" localSheetId="6" hidden="1">'semi-annual-budget'!$A$1:$H$157</definedName>
    <definedName name="BUDGET_Title">'Monthly Budget Summary'!$B$2</definedName>
    <definedName name="ColumnTitle1" localSheetId="6">Totals[[#Headers],[BUDGET TOTALS]]</definedName>
    <definedName name="ColumnTitle1">Totals[[#Headers],[BUDGET TOTALS]]</definedName>
    <definedName name="COMPANY_NAME">'Monthly Budget Summary'!$B$1</definedName>
    <definedName name="_xlnm.Print_Titles" localSheetId="1">Income!$4:$4</definedName>
    <definedName name="_xlnm.Print_Titles" localSheetId="3">'Operating Expenses'!$4:$4</definedName>
    <definedName name="_xlnm.Print_Titles" localSheetId="2">'Personnel Expenses'!$4:$4</definedName>
    <definedName name="Title1" localSheetId="6">Top5Expenses[[#Headers],[EXPENSE]]</definedName>
    <definedName name="Title1">Top5Expenses[[#Headers],[EXPENSE]]</definedName>
    <definedName name="Title2" localSheetId="6">Income[[#Headers],[INCOME]]</definedName>
    <definedName name="Title2">Income[[#Headers],[INCOME]]</definedName>
    <definedName name="Title3" localSheetId="6">PersonnelExpenses[[#Headers],[PERSONNEL EXPENSES]]</definedName>
    <definedName name="Title3">PersonnelExpenses[[#Headers],[PERSONNEL EXPENSES]]</definedName>
    <definedName name="Title4" localSheetId="6">OperatingExpenses[[#Headers],[OPERATING EXPENSES]]</definedName>
    <definedName name="Title4">OperatingExpenses[[#Headers],[OPERATING EXPENSES]]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B2" i="3" l="1"/>
  <c r="B2" i="4"/>
  <c r="B2" i="5"/>
  <c r="D25" i="5" l="1"/>
  <c r="C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B1" i="5"/>
  <c r="D8" i="4"/>
  <c r="D6" i="1" s="1"/>
  <c r="C8" i="4"/>
  <c r="F7" i="4"/>
  <c r="E7" i="4"/>
  <c r="F6" i="4"/>
  <c r="E6" i="4"/>
  <c r="F5" i="4"/>
  <c r="E5" i="4"/>
  <c r="B1" i="4"/>
  <c r="C16" i="1" l="1"/>
  <c r="B16" i="1" s="1"/>
  <c r="C15" i="1"/>
  <c r="B15" i="1" s="1"/>
  <c r="C13" i="1"/>
  <c r="B13" i="1" s="1"/>
  <c r="C12" i="1"/>
  <c r="B12" i="1" s="1"/>
  <c r="C14" i="1"/>
  <c r="B14" i="1" s="1"/>
  <c r="C6" i="1"/>
  <c r="F25" i="5"/>
  <c r="F8" i="4"/>
  <c r="E7" i="3"/>
  <c r="F6" i="3"/>
  <c r="E6" i="3"/>
  <c r="F5" i="3"/>
  <c r="E5" i="3"/>
  <c r="B1" i="3" l="1"/>
  <c r="E13" i="1" l="1"/>
  <c r="E12" i="1" l="1"/>
  <c r="E16" i="1" l="1"/>
  <c r="E15" i="1"/>
  <c r="E14" i="1" l="1"/>
  <c r="E17" i="1" s="1"/>
  <c r="C17" i="1"/>
  <c r="D5" i="1"/>
  <c r="D14" i="1" l="1"/>
  <c r="E6" i="1"/>
  <c r="D7" i="1"/>
  <c r="D15" i="1"/>
  <c r="D13" i="1"/>
  <c r="D16" i="1"/>
  <c r="D12" i="1"/>
  <c r="D17" i="1" l="1"/>
  <c r="C8" i="3" l="1"/>
  <c r="C5" i="1" s="1"/>
  <c r="F7" i="3"/>
  <c r="F8" i="3"/>
  <c r="E5" i="1" l="1"/>
  <c r="C7" i="1"/>
  <c r="E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tc={B900C022-2FA6-4B58-9A24-D9881D327ECF}</author>
  </authors>
  <commentList>
    <comment ref="D8" authorId="0" shapeId="0" xr:uid="{B900C022-2FA6-4B58-9A24-D9881D327ECF}">
      <text>
        <t>[Threaded comment]
Your version of Excel allows you to read this threaded comment; however, any edits to it will get removed if the file is opened in a newer version of Excel. Learn more: https://go.microsoft.com/fwlink/?linkid=870924
Comment:
    109 = function num for SUM</t>
      </text>
    </comment>
  </commentList>
</comments>
</file>

<file path=xl/sharedStrings.xml><?xml version="1.0" encoding="utf-8"?>
<sst xmlns="http://schemas.openxmlformats.org/spreadsheetml/2006/main" count="702" uniqueCount="55">
  <si>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</si>
  <si>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</si>
  <si>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</si>
  <si>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</si>
  <si>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</si>
  <si>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</si>
  <si>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</si>
  <si>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</si>
  <si>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</si>
  <si>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</si>
  <si>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</si>
  <si>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</si>
  <si>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</si>
  <si>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</si>
  <si>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</si>
  <si>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</si>
  <si>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</si>
  <si>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</si>
  <si>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</si>
  <si>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</si>
  <si>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</si>
  <si>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</si>
  <si>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</si>
  <si>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</si>
  <si>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</si>
  <si>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</si>
  <si>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</si>
  <si>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</si>
  <si>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</si>
  <si>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</si>
  <si>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</si>
  <si>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</si>
  <si>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15% REDUCTION</t>
  </si>
  <si>
    <t>Balance (Income minus Expenses)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</si>
  <si>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</si>
  <si>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</si>
  <si>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</si>
  <si>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</si>
  <si>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</si>
  <si>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</si>
  <si>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</si>
  <si>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</si>
  <si>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</si>
  <si>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COMPANY NAME</t>
  </si>
  <si>
    <t>Delivery costs</t>
  </si>
  <si>
    <t>Total Income</t>
  </si>
  <si>
    <t>Total Personnel Expenses</t>
  </si>
  <si>
    <t>Total Operating Expenses</t>
  </si>
  <si>
    <t>Date</t>
  </si>
  <si>
    <t>CATEGORY</t>
  </si>
  <si>
    <t>Personnel</t>
  </si>
  <si>
    <t>Operating</t>
  </si>
  <si>
    <t>BUDGET_TYPE</t>
  </si>
  <si>
    <t>BUDGET_SUBTYPE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</si>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</sst>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mmmm\ yyyy"/>
    <numFmt numFmtId="166" formatCode="0.0%"/>
    <numFmt numFmtId="167" formatCode="yyyy\-mm\-dd"/>
  </numFmts>
  <fonts count="1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0" tint="-4.9989318521683403E-2"/>
      <name val="Gill Sans MT"/>
      <family val="2"/>
      <scheme val="minor"/>
    </font>
    <font>
      <sz val="11"/>
      <color theme="1" tint="4.9989318521683403E-2"/>
      <name val="Gill Sans MT"/>
      <family val="2"/>
      <scheme val="major"/>
    </font>
    <font>
      <sz val="11"/>
      <color theme="0"/>
      <name val="Gill Sans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horizontal="left" wrapText="1" indent="1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 applyNumberFormat="0" applyFill="0" applyAlignment="0" applyProtection="0"/>
    <xf numFmtId="0" fontId="13" fillId="8" borderId="0" applyBorder="0" applyProtection="0">
      <alignment horizontal="left" vertical="center" indent="1"/>
    </xf>
    <xf numFmtId="0" fontId="13" fillId="8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6" fontId="1" fillId="0" borderId="0" applyFont="0" applyFill="0" applyBorder="0" applyProtection="0">
      <alignment horizontal="right"/>
    </xf>
    <xf numFmtId="165" fontId="11" fillId="5" borderId="0" applyFill="0" applyBorder="0">
      <alignment horizontal="right"/>
    </xf>
  </cellStyleXfs>
  <cellXfs count="38">
    <xf numFmtId="0" fontId="0" fillId="0" borderId="0" xfId="0">
      <alignment horizontal="left" wrapText="1" indent="1"/>
    </xf>
    <xf numFmtId="40" fontId="6" fillId="6" borderId="0" xfId="4" applyNumberFormat="1" applyFont="1" applyFill="1"/>
    <xf numFmtId="40" fontId="6" fillId="6" borderId="0" xfId="8" applyNumberFormat="1" applyFont="1" applyFill="1"/>
    <xf numFmtId="0" fontId="10" fillId="5" borderId="0" xfId="5" applyFill="1" applyAlignment="1">
      <alignment horizontal="left" indent="1"/>
    </xf>
    <xf numFmtId="0" fontId="0" fillId="5" borderId="0" xfId="0" applyFill="1">
      <alignment horizontal="left" wrapText="1" inden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horizontal="left" wrapText="1" indent="1"/>
    </xf>
    <xf numFmtId="0" fontId="13" fillId="2" borderId="0" xfId="6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5" borderId="0" xfId="0" applyFont="1" applyFill="1" applyAlignment="1"/>
    <xf numFmtId="0" fontId="9" fillId="5" borderId="0" xfId="1" applyFill="1" applyAlignment="1">
      <alignment horizontal="left" indent="1"/>
    </xf>
    <xf numFmtId="0" fontId="4" fillId="5" borderId="0" xfId="0" applyFont="1" applyFill="1" applyAlignment="1">
      <alignment vertical="center"/>
    </xf>
    <xf numFmtId="0" fontId="0" fillId="6" borderId="0" xfId="0" applyFill="1">
      <alignment horizontal="left" wrapText="1" indent="1"/>
    </xf>
    <xf numFmtId="0" fontId="6" fillId="6" borderId="0" xfId="0" applyFont="1" applyFill="1">
      <alignment horizontal="left" wrapText="1" indent="1"/>
    </xf>
    <xf numFmtId="0" fontId="0" fillId="6" borderId="0" xfId="0" applyFill="1" applyAlignment="1">
      <alignment vertical="center"/>
    </xf>
    <xf numFmtId="0" fontId="6" fillId="6" borderId="0" xfId="3" applyFont="1" applyFill="1" applyAlignment="1">
      <alignment vertical="center"/>
    </xf>
    <xf numFmtId="164" fontId="6" fillId="6" borderId="0" xfId="3" applyNumberFormat="1" applyFont="1" applyFill="1"/>
    <xf numFmtId="0" fontId="6" fillId="6" borderId="0" xfId="3" applyFont="1" applyFill="1"/>
    <xf numFmtId="40" fontId="1" fillId="7" borderId="0" xfId="10" applyFill="1" applyAlignment="1"/>
    <xf numFmtId="40" fontId="8" fillId="0" borderId="0" xfId="10" applyFont="1" applyAlignment="1"/>
    <xf numFmtId="40" fontId="0" fillId="0" borderId="0" xfId="10" applyFont="1" applyAlignment="1"/>
    <xf numFmtId="40" fontId="0" fillId="0" borderId="0" xfId="10" applyFont="1">
      <alignment horizontal="right"/>
    </xf>
    <xf numFmtId="40" fontId="1" fillId="0" borderId="0" xfId="10">
      <alignment horizontal="right"/>
    </xf>
    <xf numFmtId="166" fontId="1" fillId="7" borderId="0" xfId="11" applyFill="1">
      <alignment horizontal="right"/>
    </xf>
    <xf numFmtId="166" fontId="0" fillId="0" borderId="0" xfId="11" applyFont="1" applyAlignment="1">
      <alignment wrapText="1"/>
    </xf>
    <xf numFmtId="40" fontId="1" fillId="7" borderId="0" xfId="10" applyFill="1">
      <alignment horizontal="right"/>
    </xf>
    <xf numFmtId="40" fontId="0" fillId="0" borderId="0" xfId="10" applyFont="1" applyAlignment="1">
      <alignment wrapText="1"/>
    </xf>
    <xf numFmtId="0" fontId="13" fillId="8" borderId="0" xfId="6">
      <alignment horizontal="left" vertical="center" indent="1"/>
    </xf>
    <xf numFmtId="0" fontId="13" fillId="8" borderId="0" xfId="7">
      <alignment horizontal="left" vertical="center"/>
    </xf>
    <xf numFmtId="40" fontId="1" fillId="0" borderId="0" xfId="10" applyAlignme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  <xf numFmtId="165" fontId="11" fillId="5" borderId="0" xfId="12">
      <alignment horizontal="right"/>
    </xf>
    <xf numFmtId="0" fontId="9" fillId="5" borderId="0" xfId="1" applyFill="1" applyAlignment="1">
      <alignment horizontal="left" indent="1"/>
    </xf>
    <xf numFmtId="0" fontId="10" fillId="5" borderId="0" xfId="5" applyFill="1" applyAlignment="1">
      <alignment horizontal="left" indent="1"/>
    </xf>
  </cellXfs>
  <cellStyles count="13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53"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52"/>
      <tableStyleElement type="headerRow" dxfId="51"/>
      <tableStyleElement type="totalRow" dxfId="50"/>
      <tableStyleElement type="lastColumn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1.2136514266859885E-3"/>
          <c:y val="1.21405657626130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Summary'!$C$5:$D$5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67104"/>
        <c:crosses val="autoZero"/>
        <c:crossBetween val="between"/>
      </c:valAx>
      <c:spPr>
        <a:effectLst/>
      </c:spPr>
    </c:plotArea>
    <c:legend>
      <c:legendPos val="t"/>
      <c:layout>
        <c:manualLayout>
          <c:xMode val="edge"/>
          <c:yMode val="edge"/>
          <c:x val="5.4584778809454041E-3"/>
          <c:y val="7.7102167784582482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279762</xdr:colOff>
      <xdr:row>8</xdr:row>
      <xdr:rowOff>19051</xdr:rowOff>
    </xdr:from>
    <xdr:to>
      <xdr:col>5</xdr:col>
      <xdr:colOff>0</xdr:colOff>
      <xdr:row>8</xdr:row>
      <xdr:rowOff>4133851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" displayName="Totals" ref="B4:E7" totalsRowCount="1" headerRowDxfId="46" dataDxfId="45" totalsRowDxfId="44">
  <autoFilter ref="B4:E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BUDGET TOTALS" totalsRowLabel="Balance (Income minus Expenses)"/>
    <tableColumn id="2" xr3:uid="{00000000-0010-0000-0000-000002000000}" name="ESTIMATED" totalsRowFunction="custom" dataCellStyle="Comma">
      <totalsRowFormula>C5-C6</totalsRowFormula>
    </tableColumn>
    <tableColumn id="3" xr3:uid="{00000000-0010-0000-0000-000003000000}" name="ACTUAL" totalsRowFunction="custom" dataDxfId="43" dataCellStyle="Comma">
      <totalsRowFormula>D5-D6</totalsRowFormula>
    </tableColumn>
    <tableColumn id="4" xr3:uid="{00000000-0010-0000-0000-000004000000}" name="DIFFERENCE" totalsRowFunction="custom" dataDxfId="42" dataCellStyle="Comma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DxfId="41" dataDxfId="40" totalsRowDxfId="39">
  <tableColumns count="4">
    <tableColumn id="1" xr3:uid="{00000000-0010-0000-0100-000001000000}" name="EXPENSE" totalsRowLabel="Total">
      <calculatedColumnFormula>INDEX(#REF!,MATCH(Top5Expenses[[#This Row],[AMOUNT]],#REF!,0),1)</calculatedColumnFormula>
    </tableColumn>
    <tableColumn id="2" xr3:uid="{00000000-0010-0000-0100-000002000000}" name="AMOUNT" totalsRowFunction="sum" dataDxfId="38" dataCellStyle="Comma"/>
    <tableColumn id="3" xr3:uid="{00000000-0010-0000-0100-000003000000}" name="% OF EXPENSES" totalsRowFunction="sum" dataDxfId="37" dataCellStyle="Percent">
      <calculatedColumnFormula>Top5Expenses[[#This Row],[AMOUNT]]/$D$6</calculatedColumnFormula>
    </tableColumn>
    <tableColumn id="4" xr3:uid="{00000000-0010-0000-0100-000004000000}" name="15% REDUCTION" totalsRowFunction="sum" dataDxfId="36" dataCellStyle="Comma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4:F8" totalsRowCount="1" headerRowDxfId="34" dataDxfId="33" totalsRowDxfId="32">
  <autoFilter ref="B4:F7" xr:uid="{00000000-0009-0000-0100-000003000000}"/>
  <tableColumns count="5">
    <tableColumn id="1" xr3:uid="{00000000-0010-0000-0200-000001000000}" name="INCOME" totalsRowLabel="Total Income"/>
    <tableColumn id="2" xr3:uid="{00000000-0010-0000-0200-000002000000}" name="ESTIMATED" totalsRowFunction="sum" dataDxfId="31" totalsRowDxfId="30" dataCellStyle="Comma" totalsRowCellStyle="Comma"/>
    <tableColumn id="3" xr3:uid="{00000000-0010-0000-0200-000003000000}" name="ACTUAL" totalsRowFunction="sum" dataDxfId="29" totalsRowDxfId="28" dataCellStyle="Comma" totalsRowCellStyle="Comma"/>
    <tableColumn id="5" xr3:uid="{00000000-0010-0000-0200-000005000000}" name="TOP 5 AMOUNT" dataDxfId="27" totalsRowDxfId="26" dataCellStyle="Comma" totalsRowCellStyle="Comma">
      <calculatedColumnFormula>Income[[#This Row],[ACTUAL]]+(10^-6)*ROW(Income[[#This Row],[ACTUAL]])</calculatedColumnFormula>
    </tableColumn>
    <tableColumn id="4" xr3:uid="{00000000-0010-0000-0200-000004000000}" name="DIFFERENCE" totalsRowFunction="sum" dataDxfId="25" totalsRowDxfId="24" dataCellStyle="Comma" totalsRowCellStyle="Comma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, and Actual values in this table. Difference is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4:F8" totalsRowCount="1" headerRowDxfId="22" dataDxfId="21" totalsRowDxfId="20">
  <autoFilter ref="B4:F7" xr:uid="{00000000-0009-0000-0100-000007000000}"/>
  <tableColumns count="5">
    <tableColumn id="1" xr3:uid="{00000000-0010-0000-0300-000001000000}" name="PERSONNEL EXPENSES" totalsRowLabel="Total Personnel Expenses"/>
    <tableColumn id="2" xr3:uid="{00000000-0010-0000-0300-000002000000}" name="ESTIMATED" totalsRowFunction="sum" dataDxfId="19" totalsRowDxfId="18" dataCellStyle="Comma"/>
    <tableColumn id="3" xr3:uid="{00000000-0010-0000-0300-000003000000}" name="ACTUAL" totalsRowFunction="sum" dataDxfId="17" totalsRowDxfId="16" dataCellStyle="Comma"/>
    <tableColumn id="4" xr3:uid="{00000000-0010-0000-0300-000004000000}" name="TOP 5 AMOUNT" dataDxfId="15" totalsRowDxfId="14" dataCellStyle="Comma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dataDxfId="13" totalsRowDxfId="12" dataCellStyle="Comma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4:F25" totalsRowCount="1" headerRowDxfId="10" dataDxfId="9" totalsRowDxfId="8">
  <autoFilter ref="B4:F24" xr:uid="{00000000-0009-0000-0100-000009000000}"/>
  <sortState xmlns:xlrd2="http://schemas.microsoft.com/office/spreadsheetml/2017/richdata2" ref="B12:F32">
    <sortCondition ref="B16:B37"/>
  </sortState>
  <tableColumns count="5">
    <tableColumn id="1" xr3:uid="{00000000-0010-0000-0400-000001000000}" name="OPERATING EXPENSES" totalsRowLabel="Total Operating Expenses"/>
    <tableColumn id="2" xr3:uid="{00000000-0010-0000-0400-000002000000}" name="ESTIMATED" totalsRowFunction="sum" dataDxfId="7" totalsRowDxfId="6" dataCellStyle="Comma"/>
    <tableColumn id="3" xr3:uid="{00000000-0010-0000-0400-000003000000}" name="ACTUAL" totalsRowFunction="sum" dataDxfId="5" totalsRowDxfId="4" dataCellStyle="Comma"/>
    <tableColumn id="5" xr3:uid="{00000000-0010-0000-0400-000005000000}" name="TOP 5 AMOUNT" dataDxfId="3" totalsRowDxfId="2" dataCellStyle="Comma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dataDxfId="1" totalsRowDxfId="0" dataCellStyle="Comma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2-02-04T10:01:17.73" personId="{00000000-0000-0000-0000-000000000000}" id="{B900C022-2FA6-4B58-9A24-D9881D327ECF}">
    <text>109 = function num for SUM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17"/>
  <sheetViews>
    <sheetView showGridLines="0" zoomScaleNormal="100" workbookViewId="0">
      <selection activeCell="E12" sqref="E12"/>
    </sheetView>
  </sheetViews>
  <sheetFormatPr defaultColWidth="9" defaultRowHeight="16.5" customHeight="1" x14ac:dyDescent="0.8"/>
  <cols>
    <col min="1" max="1" width="4.1015625" style="7" customWidth="1"/>
    <col min="2" max="2" width="29.20703125" style="7" customWidth="1"/>
    <col min="3" max="5" width="19" style="7" customWidth="1"/>
    <col min="6" max="6" width="4.1015625" style="7" customWidth="1"/>
    <col min="7" max="7" width="4.1015625" customWidth="1"/>
  </cols>
  <sheetData>
    <row r="1" spans="1:6" ht="31.5" customHeight="1" x14ac:dyDescent="1.1000000000000001">
      <c r="A1" s="4"/>
      <c r="B1" s="37" t="s">
        <v>43</v>
      </c>
      <c r="C1" s="37"/>
      <c r="D1" s="37"/>
      <c r="E1"/>
      <c r="F1"/>
    </row>
    <row r="2" spans="1:6" ht="42" customHeight="1" x14ac:dyDescent="2.25">
      <c r="A2" s="4"/>
      <c r="B2" s="36" t="s">
        <v>31</v>
      </c>
      <c r="C2" s="36"/>
      <c r="D2" s="36"/>
      <c r="E2" s="35" t="s">
        <v>48</v>
      </c>
      <c r="F2" s="35"/>
    </row>
    <row r="3" spans="1:6" ht="15" customHeight="1" x14ac:dyDescent="0.8"/>
    <row r="4" spans="1:6" s="6" customFormat="1" ht="21.75" customHeight="1" x14ac:dyDescent="0.8">
      <c r="A4" s="5"/>
      <c r="B4" s="28" t="s">
        <v>30</v>
      </c>
      <c r="C4" s="29" t="s">
        <v>19</v>
      </c>
      <c r="D4" s="29" t="s">
        <v>20</v>
      </c>
      <c r="E4" s="29" t="s">
        <v>21</v>
      </c>
      <c r="F4" s="5"/>
    </row>
    <row r="5" spans="1:6" ht="16.8" x14ac:dyDescent="0.8">
      <c r="B5" t="s">
        <v>15</v>
      </c>
      <c r="C5" s="19">
        <f>Income[[#Totals],[ESTIMATED]]</f>
        <v>63300</v>
      </c>
      <c r="D5" s="19">
        <f>Income[[#Totals],[ACTUAL]]</f>
        <v>57450</v>
      </c>
      <c r="E5" s="20">
        <f>Totals[[#This Row],[ACTUAL]]-Totals[[#This Row],[ESTIMATED]]</f>
        <v>-5850</v>
      </c>
    </row>
    <row r="6" spans="1:6" ht="16.8" x14ac:dyDescent="0.8">
      <c r="B6" t="s">
        <v>18</v>
      </c>
      <c r="C6" s="19">
        <f>OperatingExpenses[[#Totals],[ESTIMATED]]+PersonnelExpenses[[#Totals],[ESTIMATED]]</f>
        <v>54500</v>
      </c>
      <c r="D6" s="19">
        <f>OperatingExpenses[[#Totals],[ACTUAL]]+PersonnelExpenses[[#Totals],[ACTUAL]]</f>
        <v>49630</v>
      </c>
      <c r="E6" s="21">
        <f>Totals[[#This Row],[ESTIMATED]]-Totals[[#This Row],[ACTUAL]]</f>
        <v>4870</v>
      </c>
    </row>
    <row r="7" spans="1:6" ht="16.8" x14ac:dyDescent="0.8">
      <c r="B7" t="s">
        <v>33</v>
      </c>
      <c r="C7" s="22">
        <f>C5-C6</f>
        <v>8800</v>
      </c>
      <c r="D7" s="22">
        <f>D5-D6</f>
        <v>7820</v>
      </c>
      <c r="E7" s="23">
        <f>Totals[[#Totals],[ACTUAL]]-Totals[[#Totals],[ESTIMATED]]</f>
        <v>-980</v>
      </c>
    </row>
    <row r="9" spans="1:6" ht="335.4" customHeight="1" x14ac:dyDescent="0.8">
      <c r="A9"/>
      <c r="B9" s="32"/>
      <c r="C9" s="31"/>
      <c r="D9" s="31"/>
      <c r="E9" s="31"/>
      <c r="F9"/>
    </row>
    <row r="10" spans="1:6" ht="16.5" customHeight="1" x14ac:dyDescent="0.8">
      <c r="B10" s="8" t="s">
        <v>26</v>
      </c>
      <c r="C10" s="9"/>
      <c r="D10" s="9"/>
      <c r="E10" s="9"/>
    </row>
    <row r="11" spans="1:6" ht="21.75" customHeight="1" x14ac:dyDescent="0.8">
      <c r="B11" s="28" t="s">
        <v>27</v>
      </c>
      <c r="C11" s="29" t="s">
        <v>28</v>
      </c>
      <c r="D11" s="29" t="s">
        <v>29</v>
      </c>
      <c r="E11" s="29" t="s">
        <v>32</v>
      </c>
    </row>
    <row r="12" spans="1:6" ht="16.8" x14ac:dyDescent="0.8">
      <c r="B12" t="str">
        <f>INDEX(OperatingExpenses[],MATCH(Top5Expenses[[#This Row],[AMOUNT]],OperatingExpenses[TOP 5 AMOUNT],0),1)</f>
        <v>Maintenance and repairs</v>
      </c>
      <c r="C12" s="26">
        <f>LARGE(OperatingExpenses[TOP 5 AMOUNT],1)</f>
        <v>4600.0000140000002</v>
      </c>
      <c r="D12" s="24">
        <f>Top5Expenses[[#This Row],[AMOUNT]]/$D$6</f>
        <v>9.2685875760628658E-2</v>
      </c>
      <c r="E12" s="26">
        <f>Top5Expenses[[#This Row],[AMOUNT]]*0.15</f>
        <v>690.00000209999996</v>
      </c>
    </row>
    <row r="13" spans="1:6" ht="16.8" x14ac:dyDescent="0.8">
      <c r="B13" t="str">
        <f>INDEX(OperatingExpenses[],MATCH(Top5Expenses[[#This Row],[AMOUNT]],OperatingExpenses[TOP 5 AMOUNT],0),1)</f>
        <v>Supplies</v>
      </c>
      <c r="C13" s="26">
        <f>LARGE(OperatingExpenses[TOP 5 AMOUNT],2)</f>
        <v>4500.0000200000004</v>
      </c>
      <c r="D13" s="24">
        <f>Top5Expenses[[#This Row],[AMOUNT]]/$D$6</f>
        <v>9.0670965545033261E-2</v>
      </c>
      <c r="E13" s="26">
        <f>Top5Expenses[[#This Row],[AMOUNT]]*0.15</f>
        <v>675.00000299999999</v>
      </c>
    </row>
    <row r="14" spans="1:6" ht="16.8" x14ac:dyDescent="0.8">
      <c r="B14" t="str">
        <f>INDEX(OperatingExpenses[],MATCH(Top5Expenses[[#This Row],[AMOUNT]],OperatingExpenses[TOP 5 AMOUNT],0),1)</f>
        <v>Rent or mortgage</v>
      </c>
      <c r="C14" s="26">
        <f>LARGE(OperatingExpenses[TOP 5 AMOUNT],3)</f>
        <v>4500.0000170000003</v>
      </c>
      <c r="D14" s="24">
        <f>Top5Expenses[[#This Row],[AMOUNT]]/$D$6</f>
        <v>9.0670965484585947E-2</v>
      </c>
      <c r="E14" s="26">
        <f>Top5Expenses[[#This Row],[AMOUNT]]*0.15</f>
        <v>675.00000254999998</v>
      </c>
    </row>
    <row r="15" spans="1:6" ht="16.8" x14ac:dyDescent="0.8">
      <c r="B15" t="str">
        <f>INDEX(OperatingExpenses[],MATCH(Top5Expenses[[#This Row],[AMOUNT]],OperatingExpenses[TOP 5 AMOUNT],0),1)</f>
        <v>Taxes</v>
      </c>
      <c r="C15" s="26">
        <f>LARGE(OperatingExpenses[TOP 5 AMOUNT],4)</f>
        <v>3200.0000209999998</v>
      </c>
      <c r="D15" s="24">
        <f>Top5Expenses[[#This Row],[AMOUNT]]/$D$6</f>
        <v>6.4477131190812012E-2</v>
      </c>
      <c r="E15" s="26">
        <f>Top5Expenses[[#This Row],[AMOUNT]]*0.15</f>
        <v>480.00000314999994</v>
      </c>
    </row>
    <row r="16" spans="1:6" ht="16.8" x14ac:dyDescent="0.8">
      <c r="B16" t="str">
        <f>INDEX(OperatingExpenses[],MATCH(Top5Expenses[[#This Row],[AMOUNT]],OperatingExpenses[TOP 5 AMOUNT],0),1)</f>
        <v>Advertising</v>
      </c>
      <c r="C16" s="26">
        <f>LARGE(OperatingExpenses[TOP 5 AMOUNT],5)</f>
        <v>2500.0000049999999</v>
      </c>
      <c r="D16" s="24">
        <f>Top5Expenses[[#This Row],[AMOUNT]]/$D$6</f>
        <v>5.037275851299617E-2</v>
      </c>
      <c r="E16" s="26">
        <f>Top5Expenses[[#This Row],[AMOUNT]]*0.15</f>
        <v>375.00000074999997</v>
      </c>
    </row>
    <row r="17" spans="2:5" ht="16.8" x14ac:dyDescent="0.8">
      <c r="B17" t="s">
        <v>14</v>
      </c>
      <c r="C17" s="27">
        <f>SUBTOTAL(109,Top5Expenses[AMOUNT])</f>
        <v>19300.000077000004</v>
      </c>
      <c r="D17" s="25">
        <f>SUBTOTAL(109,Top5Expenses[% OF EXPENSES])</f>
        <v>0.38887769649405601</v>
      </c>
      <c r="E17" s="27">
        <f>SUBTOTAL(109,Top5Expenses[15% REDUCTION])</f>
        <v>2895.0000115499997</v>
      </c>
    </row>
  </sheetData>
  <sheetProtection insertColumns="0" insertRows="0" deleteColumns="0" deleteRows="0" selectLockedCells="1" autoFilter="0"/>
  <mergeCells count="3">
    <mergeCell ref="E2:F2"/>
    <mergeCell ref="B2:D2"/>
    <mergeCell ref="B1:D1"/>
  </mergeCells>
  <conditionalFormatting sqref="C5:E8 C10:E65">
    <cfRule type="cellIs" dxfId="48" priority="2" operator="lessThan">
      <formula>0</formula>
    </cfRule>
  </conditionalFormatting>
  <conditionalFormatting sqref="D12:E17">
    <cfRule type="cellIs" dxfId="47" priority="1" operator="lessThan">
      <formula>0</formula>
    </cfRule>
  </conditionalFormatting>
  <dataValidations count="20">
    <dataValidation type="custom" allowBlank="1" showInputMessage="1" showErrorMessage="1" errorTitle="ALERT" error="This cell is automatically populated and should not be overwitten. Overwriting this cell would break calculations in this worksheet." sqref="D13 D15:D16 C5:E6" xr:uid="{00000000-0002-0000-0000-000000000000}">
      <formula1>LEN(C5)=""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4:E16" xr:uid="{00000000-0002-0000-0000-000001000000}">
      <formula1>LEN(#REF!)=""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2" xr:uid="{00000000-0002-0000-0000-000002000000}">
      <formula1>LEN(E12:E17)=""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C12:D12 C13:C16" xr:uid="{00000000-0002-0000-0000-000003000000}">
      <formula1>LEN(C12:C17)=""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D14" xr:uid="{00000000-0002-0000-0000-000004000000}">
      <formula1>LEN(D13:D17)=""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3" xr:uid="{00000000-0002-0000-0000-000005000000}">
      <formula1>LEN(E13:E17)=""</formula1>
    </dataValidation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6000000}"/>
    <dataValidation allowBlank="1" showInputMessage="1" showErrorMessage="1" prompt="Enter Company Name in this cell" sqref="B1" xr:uid="{00000000-0002-0000-0000-000007000000}"/>
    <dataValidation allowBlank="1" showInputMessage="1" showErrorMessage="1" prompt="Enter Date in this cell. Budget overview chart is in cell B9" sqref="E2:F2" xr:uid="{00000000-0002-0000-0000-000008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4" xr:uid="{00000000-0002-0000-0000-000009000000}"/>
    <dataValidation allowBlank="1" showInputMessage="1" showErrorMessage="1" prompt="Estimated totals are automatically calculated in this column under this heading" sqref="C4" xr:uid="{00000000-0002-0000-0000-00000A000000}"/>
    <dataValidation allowBlank="1" showInputMessage="1" showErrorMessage="1" prompt="Actual totals are automatically calculated in this column under this heading" sqref="D4" xr:uid="{00000000-0002-0000-0000-00000B000000}"/>
    <dataValidation allowBlank="1" showInputMessage="1" showErrorMessage="1" prompt="Difference of Estimated and Actual Totals is automatically calculated in this column under this heading" sqref="E4" xr:uid="{00000000-0002-0000-0000-00000C000000}"/>
    <dataValidation allowBlank="1" showInputMessage="1" showErrorMessage="1" prompt="Top 5 Operating Expenses are automatically updated in table below" sqref="B10" xr:uid="{00000000-0002-0000-0000-00000D000000}"/>
    <dataValidation allowBlank="1" showInputMessage="1" showErrorMessage="1" prompt="Top 5 Expense items are automatically updated in this column under this heading" sqref="B11" xr:uid="{00000000-0002-0000-0000-00000E000000}"/>
    <dataValidation allowBlank="1" showInputMessage="1" showErrorMessage="1" prompt="Amount is automatically updated in this column under this heading" sqref="C11" xr:uid="{00000000-0002-0000-0000-00000F000000}"/>
    <dataValidation allowBlank="1" showInputMessage="1" showErrorMessage="1" prompt="Percent of Expenses is automatically calculated in this column under this heading" sqref="D11" xr:uid="{00000000-0002-0000-0000-000010000000}"/>
    <dataValidation allowBlank="1" showInputMessage="1" showErrorMessage="1" prompt="15 percent Reduction amount is automatically calculated in this column under this heading" sqref="E11" xr:uid="{00000000-0002-0000-0000-000011000000}"/>
    <dataValidation allowBlank="1" showInputMessage="1" showErrorMessage="1" prompt="Title of this worksheet is in this cell. Enter Date in cell at right. Budget Totals are automatically calculated in Totals table starting in cell B4" sqref="B2:D2" xr:uid="{00000000-0002-0000-0000-000012000000}"/>
    <dataValidation allowBlank="1" showInputMessage="1" showErrorMessage="1" prompt="Budget Overview chart is in this cell. Top 5 Operating Expenses are automatically updated in Top5Expenses table, below." sqref="B9" xr:uid="{6D8844C3-D2C4-41A8-9632-7791388B6264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C5:E5 D13:E16 C6:D6 D12:E12" listDataValidation="1"/>
    <ignoredError sqref="E6 C12:C16" listDataValidation="1" calculatedColumn="1"/>
    <ignoredError sqref="B12:B16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8"/>
  <sheetViews>
    <sheetView showGridLines="0" tabSelected="1" zoomScaleNormal="100" workbookViewId="0">
      <selection activeCell="F6" sqref="F6"/>
    </sheetView>
  </sheetViews>
  <sheetFormatPr defaultColWidth="9" defaultRowHeight="30" customHeight="1" x14ac:dyDescent="0.8"/>
  <cols>
    <col min="1" max="1" width="4.1015625" style="13" customWidth="1"/>
    <col min="2" max="2" width="29.20703125" style="13" customWidth="1"/>
    <col min="3" max="3" width="19" style="13" customWidth="1"/>
    <col min="4" max="4" width="18.89453125" style="13" customWidth="1"/>
    <col min="5" max="5" width="26" style="13" hidden="1" customWidth="1"/>
    <col min="6" max="6" width="19" style="13" customWidth="1"/>
    <col min="7" max="7" width="4.1015625" style="13" customWidth="1"/>
    <col min="8" max="8" width="4.1015625" customWidth="1"/>
  </cols>
  <sheetData>
    <row r="1" spans="1:7" ht="31.5" customHeight="1" x14ac:dyDescent="1.1000000000000001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2.25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8">
      <c r="G3" s="14"/>
    </row>
    <row r="4" spans="1:7" s="6" customFormat="1" ht="30" customHeight="1" x14ac:dyDescent="0.8">
      <c r="A4" s="15"/>
      <c r="B4" s="28" t="s">
        <v>22</v>
      </c>
      <c r="C4" s="29" t="s">
        <v>19</v>
      </c>
      <c r="D4" s="29" t="s">
        <v>20</v>
      </c>
      <c r="E4" s="28" t="s">
        <v>23</v>
      </c>
      <c r="F4" s="29" t="s">
        <v>21</v>
      </c>
      <c r="G4" s="16"/>
    </row>
    <row r="5" spans="1:7" ht="30" customHeight="1" x14ac:dyDescent="0.8">
      <c r="B5" t="s">
        <v>40</v>
      </c>
      <c r="C5" s="19">
        <v>60000</v>
      </c>
      <c r="D5" s="19">
        <v>54000</v>
      </c>
      <c r="E5" s="22">
        <f>Income[[#This Row],[ACTUAL]]+(10^-6)*ROW(Income[[#This Row],[ACTUAL]])</f>
        <v>54000.000005000002</v>
      </c>
      <c r="F5" s="30">
        <f>Income[[#This Row],[ACTUAL]]-Income[[#This Row],[ESTIMATED]]</f>
        <v>-6000</v>
      </c>
      <c r="G5" s="1"/>
    </row>
    <row r="6" spans="1:7" ht="30" customHeight="1" x14ac:dyDescent="0.8">
      <c r="B6" t="s">
        <v>41</v>
      </c>
      <c r="C6" s="19">
        <v>3000</v>
      </c>
      <c r="D6" s="19">
        <v>3000</v>
      </c>
      <c r="E6" s="22">
        <f>Income[[#This Row],[ACTUAL]]+(10^-6)*ROW(Income[[#This Row],[ACTUAL]])</f>
        <v>3000.0000060000002</v>
      </c>
      <c r="F6" s="30">
        <f>Income[[#This Row],[ACTUAL]]-Income[[#This Row],[ESTIMATED]]</f>
        <v>0</v>
      </c>
      <c r="G6" s="1"/>
    </row>
    <row r="7" spans="1:7" ht="30" customHeight="1" x14ac:dyDescent="0.8">
      <c r="B7" t="s">
        <v>42</v>
      </c>
      <c r="C7" s="19">
        <v>300</v>
      </c>
      <c r="D7" s="19">
        <v>450</v>
      </c>
      <c r="E7" s="22">
        <f>Income[[#This Row],[ACTUAL]]+(10^-6)*ROW(Income[[#This Row],[ACTUAL]])</f>
        <v>450.00000699999998</v>
      </c>
      <c r="F7" s="30">
        <f>Income[[#This Row],[ACTUAL]]-Income[[#This Row],[ESTIMATED]]</f>
        <v>150</v>
      </c>
      <c r="G7" s="1"/>
    </row>
    <row r="8" spans="1:7" ht="30" customHeight="1" x14ac:dyDescent="0.8">
      <c r="B8" t="s">
        <v>45</v>
      </c>
      <c r="C8" s="22">
        <f>SUBTOTAL(109,Income[ESTIMATED])</f>
        <v>63300</v>
      </c>
      <c r="D8" s="22">
        <f>SUBTOTAL(109,Income[ACTUAL])</f>
        <v>57450</v>
      </c>
      <c r="E8" s="22"/>
      <c r="F8" s="22">
        <f>SUBTOTAL(109,Income[DIFFERENCE])</f>
        <v>-5850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35" priority="3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1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100-000001000000}"/>
    <dataValidation allowBlank="1" showInputMessage="1" showErrorMessage="1" prompt="Enter Monthly Income in this worksheet" sqref="A1" xr:uid="{00000000-0002-0000-0100-000002000000}"/>
    <dataValidation allowBlank="1" showInputMessage="1" showErrorMessage="1" prompt="Company Name is automatically updated in this cell" sqref="B1" xr:uid="{00000000-0002-0000-0100-000003000000}"/>
    <dataValidation allowBlank="1" showInputMessage="1" showErrorMessage="1" prompt="Title is automatically updated in this cell. Enter Monthly Income details in table below" sqref="B2" xr:uid="{00000000-0002-0000-0100-000004000000}"/>
    <dataValidation allowBlank="1" showInputMessage="1" showErrorMessage="1" prompt="Enter Income details in this column under this heading. Use heading filters to find specific entries" sqref="B4" xr:uid="{00000000-0002-0000-0100-000005000000}"/>
    <dataValidation allowBlank="1" showInputMessage="1" showErrorMessage="1" prompt="Enter Estimated amount in this column under this heading" sqref="C4" xr:uid="{00000000-0002-0000-0100-000006000000}"/>
    <dataValidation allowBlank="1" showInputMessage="1" showErrorMessage="1" prompt="Enter Actual amount in this column under this heading" sqref="D4" xr:uid="{00000000-0002-0000-0100-000007000000}"/>
    <dataValidation allowBlank="1" showInputMessage="1" showErrorMessage="1" prompt="Difference of Estimated and Actual Income is automatically calculated in this column under this heading" sqref="F4" xr:uid="{00000000-0002-0000-01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autoPageBreaks="0" fitToPage="1"/>
  </sheetPr>
  <dimension ref="A1:G8"/>
  <sheetViews>
    <sheetView showGridLines="0" zoomScaleNormal="100" workbookViewId="0">
      <selection activeCell="B5" sqref="B5:F7"/>
    </sheetView>
  </sheetViews>
  <sheetFormatPr defaultColWidth="9" defaultRowHeight="30" customHeight="1" x14ac:dyDescent="0.8"/>
  <cols>
    <col min="1" max="1" width="4.1015625" style="13" customWidth="1"/>
    <col min="2" max="2" width="29.20703125" style="13" customWidth="1"/>
    <col min="3" max="3" width="19" style="13" customWidth="1"/>
    <col min="4" max="4" width="18.89453125" style="13" customWidth="1"/>
    <col min="5" max="5" width="18" style="13" hidden="1" customWidth="1"/>
    <col min="6" max="6" width="19" style="13" customWidth="1"/>
    <col min="7" max="7" width="4.1015625" style="13" customWidth="1"/>
    <col min="8" max="8" width="4.1015625" customWidth="1"/>
  </cols>
  <sheetData>
    <row r="1" spans="1:7" ht="31.5" customHeight="1" x14ac:dyDescent="1.1000000000000001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2.25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8">
      <c r="G3" s="14"/>
    </row>
    <row r="4" spans="1:7" ht="30" customHeight="1" x14ac:dyDescent="0.8">
      <c r="A4" s="15"/>
      <c r="B4" s="28" t="s">
        <v>24</v>
      </c>
      <c r="C4" s="29" t="s">
        <v>19</v>
      </c>
      <c r="D4" s="29" t="s">
        <v>20</v>
      </c>
      <c r="E4" s="28" t="s">
        <v>23</v>
      </c>
      <c r="F4" s="29" t="s">
        <v>21</v>
      </c>
      <c r="G4" s="17"/>
    </row>
    <row r="5" spans="1:7" ht="30" customHeight="1" x14ac:dyDescent="0.8">
      <c r="B5" t="s">
        <v>16</v>
      </c>
      <c r="C5" s="19">
        <v>9500</v>
      </c>
      <c r="D5" s="19">
        <v>9600</v>
      </c>
      <c r="E5" s="22">
        <f>PersonnelExpenses[[#This Row],[ACTUAL]]+(10^-6)*ROW(PersonnelExpenses[[#This Row],[ACTUAL]])</f>
        <v>9600.0000049999999</v>
      </c>
      <c r="F5" s="30">
        <f>PersonnelExpenses[[#This Row],[ESTIMATED]]-PersonnelExpenses[[#This Row],[ACTUAL]]</f>
        <v>-100</v>
      </c>
      <c r="G5" s="1"/>
    </row>
    <row r="6" spans="1:7" ht="30" customHeight="1" x14ac:dyDescent="0.8">
      <c r="B6" t="s">
        <v>34</v>
      </c>
      <c r="C6" s="19">
        <v>4000</v>
      </c>
      <c r="D6" s="19">
        <v>0</v>
      </c>
      <c r="E6" s="22">
        <f>PersonnelExpenses[[#This Row],[ACTUAL]]+(10^-6)*ROW(PersonnelExpenses[[#This Row],[ACTUAL]])</f>
        <v>6.0000000000000002E-6</v>
      </c>
      <c r="F6" s="30">
        <f>PersonnelExpenses[[#This Row],[ESTIMATED]]-PersonnelExpenses[[#This Row],[ACTUAL]]</f>
        <v>4000</v>
      </c>
      <c r="G6" s="1"/>
    </row>
    <row r="7" spans="1:7" ht="30" customHeight="1" x14ac:dyDescent="0.8">
      <c r="B7" t="s">
        <v>17</v>
      </c>
      <c r="C7" s="19">
        <v>5000</v>
      </c>
      <c r="D7" s="19">
        <v>4500</v>
      </c>
      <c r="E7" s="22">
        <f>PersonnelExpenses[[#This Row],[ACTUAL]]+(10^-6)*ROW(PersonnelExpenses[[#This Row],[ACTUAL]])</f>
        <v>4500.0000069999996</v>
      </c>
      <c r="F7" s="30">
        <f>PersonnelExpenses[[#This Row],[ESTIMATED]]-PersonnelExpenses[[#This Row],[ACTUAL]]</f>
        <v>500</v>
      </c>
      <c r="G7" s="1"/>
    </row>
    <row r="8" spans="1:7" ht="30" customHeight="1" x14ac:dyDescent="0.8">
      <c r="B8" t="s">
        <v>46</v>
      </c>
      <c r="C8" s="27">
        <f>SUBTOTAL(109,PersonnelExpenses[ESTIMATED])</f>
        <v>18500</v>
      </c>
      <c r="D8" s="27">
        <f>SUBTOTAL(109,PersonnelExpenses[ACTUAL])</f>
        <v>14100</v>
      </c>
      <c r="E8" s="22"/>
      <c r="F8" s="27">
        <f>SUBTOTAL(109,PersonnelExpenses[DIFFERENCE])</f>
        <v>4400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23" priority="1" operator="lessThan">
      <formula>0</formula>
    </cfRule>
  </conditionalFormatting>
  <dataValidations count="9"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200-000001000000}">
      <formula1>LEN(G5)=""</formula1>
    </dataValidation>
    <dataValidation allowBlank="1" showInputMessage="1" showErrorMessage="1" prompt="Enter Monthly Personnel Expenses in this worksheet" sqref="A1" xr:uid="{00000000-0002-0000-0200-000002000000}"/>
    <dataValidation allowBlank="1" showInputMessage="1" showErrorMessage="1" prompt="Company Name is automatically updated in this cell" sqref="B1" xr:uid="{00000000-0002-0000-0200-000003000000}"/>
    <dataValidation allowBlank="1" showInputMessage="1" showErrorMessage="1" prompt="Title is automatically updated in this cell. Enter Monthly Personnel Expense details in table below" sqref="B2" xr:uid="{00000000-0002-0000-0200-000004000000}"/>
    <dataValidation allowBlank="1" showInputMessage="1" showErrorMessage="1" prompt="Enter Personnel Expenses in this column under this heading. Use heading filters to find specific entries" sqref="B4" xr:uid="{00000000-0002-0000-0200-000005000000}"/>
    <dataValidation allowBlank="1" showInputMessage="1" showErrorMessage="1" prompt="Enter Estimated amount in this column under this heading" sqref="C4" xr:uid="{00000000-0002-0000-0200-000006000000}"/>
    <dataValidation allowBlank="1" showInputMessage="1" showErrorMessage="1" prompt="Enter Actual amount in this column under this heading" sqref="D4" xr:uid="{00000000-0002-0000-0200-000007000000}"/>
    <dataValidation allowBlank="1" showInputMessage="1" showErrorMessage="1" prompt="Difference of Estimated and Actual Personnel Expenses is automatically calculated in this column under this heading" sqref="F4" xr:uid="{00000000-0002-0000-02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autoPageBreaks="0" fitToPage="1"/>
  </sheetPr>
  <dimension ref="A1:G25"/>
  <sheetViews>
    <sheetView showGridLines="0" topLeftCell="A10" zoomScaleNormal="100" workbookViewId="0">
      <selection activeCell="D25" sqref="D25"/>
    </sheetView>
  </sheetViews>
  <sheetFormatPr defaultColWidth="9" defaultRowHeight="30" customHeight="1" x14ac:dyDescent="0.8"/>
  <cols>
    <col min="1" max="1" width="4.1015625" style="13" customWidth="1"/>
    <col min="2" max="2" width="29.20703125" style="13" customWidth="1"/>
    <col min="3" max="3" width="19" style="13" customWidth="1"/>
    <col min="4" max="4" width="18.89453125" style="13" customWidth="1"/>
    <col min="5" max="5" width="21.89453125" style="13" hidden="1" customWidth="1"/>
    <col min="6" max="6" width="19" style="13" customWidth="1"/>
    <col min="7" max="7" width="4.1015625" style="13" customWidth="1"/>
    <col min="8" max="8" width="4.1015625" customWidth="1"/>
  </cols>
  <sheetData>
    <row r="1" spans="1:7" ht="31.5" customHeight="1" x14ac:dyDescent="1.1000000000000001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2.25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8">
      <c r="G3" s="14"/>
    </row>
    <row r="4" spans="1:7" ht="30" customHeight="1" x14ac:dyDescent="0.8">
      <c r="B4" s="28" t="s">
        <v>25</v>
      </c>
      <c r="C4" s="29" t="s">
        <v>19</v>
      </c>
      <c r="D4" s="29" t="s">
        <v>20</v>
      </c>
      <c r="E4" s="28" t="s">
        <v>23</v>
      </c>
      <c r="F4" s="29" t="s">
        <v>21</v>
      </c>
      <c r="G4" s="18"/>
    </row>
    <row r="5" spans="1:7" ht="30" customHeight="1" x14ac:dyDescent="0.8">
      <c r="B5" t="s">
        <v>1</v>
      </c>
      <c r="C5" s="19">
        <v>3000</v>
      </c>
      <c r="D5" s="19">
        <v>2500</v>
      </c>
      <c r="E5" s="22">
        <f>OperatingExpenses[[#This Row],[ACTUAL]]+(10^-6)*ROW(OperatingExpenses[[#This Row],[ACTUAL]])</f>
        <v>2500.0000049999999</v>
      </c>
      <c r="F5" s="30">
        <f>OperatingExpenses[[#This Row],[ESTIMATED]]-OperatingExpenses[[#This Row],[ACTUAL]]</f>
        <v>500</v>
      </c>
      <c r="G5" s="1"/>
    </row>
    <row r="6" spans="1:7" ht="30" customHeight="1" x14ac:dyDescent="0.8">
      <c r="B6" t="s">
        <v>35</v>
      </c>
      <c r="C6" s="19">
        <v>2000</v>
      </c>
      <c r="D6" s="19">
        <v>2000</v>
      </c>
      <c r="E6" s="22">
        <f>OperatingExpenses[[#This Row],[ACTUAL]]+(10^-6)*ROW(OperatingExpenses[[#This Row],[ACTUAL]])</f>
        <v>2000.000006</v>
      </c>
      <c r="F6" s="30">
        <f>OperatingExpenses[[#This Row],[ESTIMATED]]-OperatingExpenses[[#This Row],[ACTUAL]]</f>
        <v>0</v>
      </c>
      <c r="G6" s="1"/>
    </row>
    <row r="7" spans="1:7" ht="30" customHeight="1" x14ac:dyDescent="0.8">
      <c r="B7" t="s">
        <v>36</v>
      </c>
      <c r="C7" s="19">
        <v>1500</v>
      </c>
      <c r="D7" s="19">
        <v>2175</v>
      </c>
      <c r="E7" s="22">
        <f>OperatingExpenses[[#This Row],[ACTUAL]]+(10^-6)*ROW(OperatingExpenses[[#This Row],[ACTUAL]])</f>
        <v>2175.0000070000001</v>
      </c>
      <c r="F7" s="30">
        <f>OperatingExpenses[[#This Row],[ESTIMATED]]-OperatingExpenses[[#This Row],[ACTUAL]]</f>
        <v>-675</v>
      </c>
      <c r="G7" s="1"/>
    </row>
    <row r="8" spans="1:7" ht="30" customHeight="1" x14ac:dyDescent="0.8">
      <c r="B8" t="s">
        <v>44</v>
      </c>
      <c r="C8" s="19">
        <v>2000</v>
      </c>
      <c r="D8" s="19">
        <v>1500</v>
      </c>
      <c r="E8" s="22">
        <f>OperatingExpenses[[#This Row],[ACTUAL]]+(10^-6)*ROW(OperatingExpenses[[#This Row],[ACTUAL]])</f>
        <v>1500.000008</v>
      </c>
      <c r="F8" s="30">
        <f>OperatingExpenses[[#This Row],[ESTIMATED]]-OperatingExpenses[[#This Row],[ACTUAL]]</f>
        <v>500</v>
      </c>
      <c r="G8" s="1"/>
    </row>
    <row r="9" spans="1:7" ht="30" customHeight="1" x14ac:dyDescent="0.8">
      <c r="B9" t="s">
        <v>2</v>
      </c>
      <c r="C9" s="19">
        <v>1000</v>
      </c>
      <c r="D9" s="19">
        <v>1000</v>
      </c>
      <c r="E9" s="22">
        <f>OperatingExpenses[[#This Row],[ACTUAL]]+(10^-6)*ROW(OperatingExpenses[[#This Row],[ACTUAL]])</f>
        <v>1000.000009</v>
      </c>
      <c r="F9" s="30">
        <f>OperatingExpenses[[#This Row],[ESTIMATED]]-OperatingExpenses[[#This Row],[ACTUAL]]</f>
        <v>0</v>
      </c>
      <c r="G9" s="1"/>
    </row>
    <row r="10" spans="1:7" ht="30" customHeight="1" x14ac:dyDescent="0.8">
      <c r="B10" t="s">
        <v>37</v>
      </c>
      <c r="C10" s="19">
        <v>500</v>
      </c>
      <c r="D10" s="19">
        <v>525</v>
      </c>
      <c r="E10" s="22">
        <f>OperatingExpenses[[#This Row],[ACTUAL]]+(10^-6)*ROW(OperatingExpenses[[#This Row],[ACTUAL]])</f>
        <v>525.00000999999997</v>
      </c>
      <c r="F10" s="30">
        <f>OperatingExpenses[[#This Row],[ESTIMATED]]-OperatingExpenses[[#This Row],[ACTUAL]]</f>
        <v>-25</v>
      </c>
      <c r="G10" s="1"/>
    </row>
    <row r="11" spans="1:7" ht="30" customHeight="1" x14ac:dyDescent="0.8">
      <c r="B11" t="s">
        <v>3</v>
      </c>
      <c r="C11" s="19">
        <v>1300</v>
      </c>
      <c r="D11" s="19">
        <v>1275</v>
      </c>
      <c r="E11" s="22">
        <f>OperatingExpenses[[#This Row],[ACTUAL]]+(10^-6)*ROW(OperatingExpenses[[#This Row],[ACTUAL]])</f>
        <v>1275.0000110000001</v>
      </c>
      <c r="F11" s="30">
        <f>OperatingExpenses[[#This Row],[ESTIMATED]]-OperatingExpenses[[#This Row],[ACTUAL]]</f>
        <v>25</v>
      </c>
      <c r="G11" s="1"/>
    </row>
    <row r="12" spans="1:7" ht="30" customHeight="1" x14ac:dyDescent="0.8">
      <c r="B12" t="s">
        <v>4</v>
      </c>
      <c r="C12" s="19">
        <v>2000</v>
      </c>
      <c r="D12" s="19">
        <v>2200</v>
      </c>
      <c r="E12" s="22">
        <f>OperatingExpenses[[#This Row],[ACTUAL]]+(10^-6)*ROW(OperatingExpenses[[#This Row],[ACTUAL]])</f>
        <v>2200.000012</v>
      </c>
      <c r="F12" s="30">
        <f>OperatingExpenses[[#This Row],[ESTIMATED]]-OperatingExpenses[[#This Row],[ACTUAL]]</f>
        <v>-200</v>
      </c>
      <c r="G12" s="1"/>
    </row>
    <row r="13" spans="1:7" ht="30" customHeight="1" x14ac:dyDescent="0.8">
      <c r="B13" t="s">
        <v>38</v>
      </c>
      <c r="C13" s="19">
        <v>1000</v>
      </c>
      <c r="D13" s="19">
        <v>800</v>
      </c>
      <c r="E13" s="22">
        <f>OperatingExpenses[[#This Row],[ACTUAL]]+(10^-6)*ROW(OperatingExpenses[[#This Row],[ACTUAL]])</f>
        <v>800.00001299999997</v>
      </c>
      <c r="F13" s="30">
        <f>OperatingExpenses[[#This Row],[ESTIMATED]]-OperatingExpenses[[#This Row],[ACTUAL]]</f>
        <v>200</v>
      </c>
      <c r="G13" s="1"/>
    </row>
    <row r="14" spans="1:7" ht="30" customHeight="1" x14ac:dyDescent="0.8">
      <c r="B14" t="s">
        <v>39</v>
      </c>
      <c r="C14" s="19">
        <v>4500</v>
      </c>
      <c r="D14" s="19">
        <v>4600</v>
      </c>
      <c r="E14" s="22">
        <f>OperatingExpenses[[#This Row],[ACTUAL]]+(10^-6)*ROW(OperatingExpenses[[#This Row],[ACTUAL]])</f>
        <v>4600.0000140000002</v>
      </c>
      <c r="F14" s="30">
        <f>OperatingExpenses[[#This Row],[ESTIMATED]]-OperatingExpenses[[#This Row],[ACTUAL]]</f>
        <v>-100</v>
      </c>
      <c r="G14" s="1"/>
    </row>
    <row r="15" spans="1:7" ht="30" customHeight="1" x14ac:dyDescent="0.8">
      <c r="B15" t="s">
        <v>5</v>
      </c>
      <c r="C15" s="19">
        <v>800</v>
      </c>
      <c r="D15" s="19">
        <v>750</v>
      </c>
      <c r="E15" s="22">
        <f>OperatingExpenses[[#This Row],[ACTUAL]]+(10^-6)*ROW(OperatingExpenses[[#This Row],[ACTUAL]])</f>
        <v>750.00001499999996</v>
      </c>
      <c r="F15" s="30">
        <f>OperatingExpenses[[#This Row],[ESTIMATED]]-OperatingExpenses[[#This Row],[ACTUAL]]</f>
        <v>50</v>
      </c>
      <c r="G15" s="1"/>
    </row>
    <row r="16" spans="1:7" ht="30" customHeight="1" x14ac:dyDescent="0.8">
      <c r="B16" t="s">
        <v>6</v>
      </c>
      <c r="C16" s="19">
        <v>400</v>
      </c>
      <c r="D16" s="19">
        <v>350</v>
      </c>
      <c r="E16" s="22">
        <f>OperatingExpenses[[#This Row],[ACTUAL]]+(10^-6)*ROW(OperatingExpenses[[#This Row],[ACTUAL]])</f>
        <v>350.00001600000002</v>
      </c>
      <c r="F16" s="30">
        <f>OperatingExpenses[[#This Row],[ESTIMATED]]-OperatingExpenses[[#This Row],[ACTUAL]]</f>
        <v>50</v>
      </c>
      <c r="G16" s="1"/>
    </row>
    <row r="17" spans="2:7" ht="30" customHeight="1" x14ac:dyDescent="0.8">
      <c r="B17" t="s">
        <v>7</v>
      </c>
      <c r="C17" s="19">
        <v>4100</v>
      </c>
      <c r="D17" s="19">
        <v>4500</v>
      </c>
      <c r="E17" s="22">
        <f>OperatingExpenses[[#This Row],[ACTUAL]]+(10^-6)*ROW(OperatingExpenses[[#This Row],[ACTUAL]])</f>
        <v>4500.0000170000003</v>
      </c>
      <c r="F17" s="30">
        <f>OperatingExpenses[[#This Row],[ESTIMATED]]-OperatingExpenses[[#This Row],[ACTUAL]]</f>
        <v>-400</v>
      </c>
      <c r="G17" s="1"/>
    </row>
    <row r="18" spans="2:7" ht="30" customHeight="1" x14ac:dyDescent="0.8">
      <c r="B18" t="s">
        <v>8</v>
      </c>
      <c r="C18" s="19">
        <v>350</v>
      </c>
      <c r="D18" s="19">
        <v>400</v>
      </c>
      <c r="E18" s="22">
        <f>OperatingExpenses[[#This Row],[ACTUAL]]+(10^-6)*ROW(OperatingExpenses[[#This Row],[ACTUAL]])</f>
        <v>400.00001800000001</v>
      </c>
      <c r="F18" s="30">
        <f>OperatingExpenses[[#This Row],[ESTIMATED]]-OperatingExpenses[[#This Row],[ACTUAL]]</f>
        <v>-50</v>
      </c>
      <c r="G18" s="1"/>
    </row>
    <row r="19" spans="2:7" ht="30" customHeight="1" x14ac:dyDescent="0.8">
      <c r="B19" t="s">
        <v>9</v>
      </c>
      <c r="C19" s="19">
        <v>900</v>
      </c>
      <c r="D19" s="19">
        <v>840</v>
      </c>
      <c r="E19" s="22">
        <f>OperatingExpenses[[#This Row],[ACTUAL]]+(10^-6)*ROW(OperatingExpenses[[#This Row],[ACTUAL]])</f>
        <v>840.00001899999995</v>
      </c>
      <c r="F19" s="30">
        <f>OperatingExpenses[[#This Row],[ESTIMATED]]-OperatingExpenses[[#This Row],[ACTUAL]]</f>
        <v>60</v>
      </c>
      <c r="G19" s="1"/>
    </row>
    <row r="20" spans="2:7" ht="30" customHeight="1" x14ac:dyDescent="0.8">
      <c r="B20" t="s">
        <v>10</v>
      </c>
      <c r="C20" s="19">
        <v>5000</v>
      </c>
      <c r="D20" s="19">
        <v>4500</v>
      </c>
      <c r="E20" s="22">
        <f>OperatingExpenses[[#This Row],[ACTUAL]]+(10^-6)*ROW(OperatingExpenses[[#This Row],[ACTUAL]])</f>
        <v>4500.0000200000004</v>
      </c>
      <c r="F20" s="30">
        <f>OperatingExpenses[[#This Row],[ESTIMATED]]-OperatingExpenses[[#This Row],[ACTUAL]]</f>
        <v>500</v>
      </c>
      <c r="G20" s="1"/>
    </row>
    <row r="21" spans="2:7" ht="30" customHeight="1" x14ac:dyDescent="0.8">
      <c r="B21" t="s">
        <v>11</v>
      </c>
      <c r="C21" s="19">
        <v>3000</v>
      </c>
      <c r="D21" s="19">
        <v>3200</v>
      </c>
      <c r="E21" s="22">
        <f>OperatingExpenses[[#This Row],[ACTUAL]]+(10^-6)*ROW(OperatingExpenses[[#This Row],[ACTUAL]])</f>
        <v>3200.0000209999998</v>
      </c>
      <c r="F21" s="30">
        <f>OperatingExpenses[[#This Row],[ESTIMATED]]-OperatingExpenses[[#This Row],[ACTUAL]]</f>
        <v>-200</v>
      </c>
      <c r="G21" s="1"/>
    </row>
    <row r="22" spans="2:7" ht="30" customHeight="1" x14ac:dyDescent="0.8">
      <c r="B22" t="s">
        <v>12</v>
      </c>
      <c r="C22" s="19">
        <v>250</v>
      </c>
      <c r="D22" s="19">
        <v>280</v>
      </c>
      <c r="E22" s="22">
        <f>OperatingExpenses[[#This Row],[ACTUAL]]+(10^-6)*ROW(OperatingExpenses[[#This Row],[ACTUAL]])</f>
        <v>280.000022</v>
      </c>
      <c r="F22" s="30">
        <f>OperatingExpenses[[#This Row],[ESTIMATED]]-OperatingExpenses[[#This Row],[ACTUAL]]</f>
        <v>-30</v>
      </c>
      <c r="G22" s="1"/>
    </row>
    <row r="23" spans="2:7" ht="30" customHeight="1" x14ac:dyDescent="0.8">
      <c r="B23" t="s">
        <v>13</v>
      </c>
      <c r="C23" s="19">
        <v>1400</v>
      </c>
      <c r="D23" s="19">
        <v>1385</v>
      </c>
      <c r="E23" s="22">
        <f>OperatingExpenses[[#This Row],[ACTUAL]]+(10^-6)*ROW(OperatingExpenses[[#This Row],[ACTUAL]])</f>
        <v>1385.0000230000001</v>
      </c>
      <c r="F23" s="30">
        <f>OperatingExpenses[[#This Row],[ESTIMATED]]-OperatingExpenses[[#This Row],[ACTUAL]]</f>
        <v>15</v>
      </c>
      <c r="G23" s="1"/>
    </row>
    <row r="24" spans="2:7" ht="30" customHeight="1" x14ac:dyDescent="0.8">
      <c r="B24" t="s">
        <v>0</v>
      </c>
      <c r="C24" s="19">
        <v>1000</v>
      </c>
      <c r="D24" s="19">
        <v>750</v>
      </c>
      <c r="E24" s="22">
        <f>OperatingExpenses[[#This Row],[ACTUAL]]+(10^-6)*ROW(OperatingExpenses[[#This Row],[ACTUAL]])</f>
        <v>750.00002400000005</v>
      </c>
      <c r="F24" s="30">
        <f>OperatingExpenses[[#This Row],[ESTIMATED]]-OperatingExpenses[[#This Row],[ACTUAL]]</f>
        <v>250</v>
      </c>
      <c r="G24" s="1"/>
    </row>
    <row r="25" spans="2:7" ht="30" customHeight="1" x14ac:dyDescent="0.8">
      <c r="B25" t="s">
        <v>47</v>
      </c>
      <c r="C25" s="27">
        <f>SUBTOTAL(109,OperatingExpenses[ESTIMATED])</f>
        <v>36000</v>
      </c>
      <c r="D25" s="27">
        <f>SUBTOTAL(109,OperatingExpenses[ACTUAL])</f>
        <v>35530</v>
      </c>
      <c r="E25" s="22"/>
      <c r="F25" s="27">
        <f>SUBTOTAL(109,OperatingExpenses[DIFFERENCE])</f>
        <v>470</v>
      </c>
      <c r="G25" s="2"/>
    </row>
  </sheetData>
  <sheetProtection insertColumns="0" insertRows="0" deleteColumns="0" deleteRows="0" selectLockedCells="1" autoFilter="0"/>
  <dataConsolidate/>
  <conditionalFormatting sqref="F25">
    <cfRule type="cellIs" dxfId="11" priority="1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24" xr:uid="{00000000-0002-0000-03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24" xr:uid="{00000000-0002-0000-0300-000001000000}"/>
    <dataValidation allowBlank="1" showInputMessage="1" showErrorMessage="1" prompt="Enter Monthly Operating Expenses in this worksheet" sqref="A1" xr:uid="{00000000-0002-0000-0300-000002000000}"/>
    <dataValidation allowBlank="1" showInputMessage="1" showErrorMessage="1" prompt="Company Name is automatically updated in this cell" sqref="B1" xr:uid="{00000000-0002-0000-0300-000003000000}"/>
    <dataValidation allowBlank="1" showInputMessage="1" showErrorMessage="1" prompt="Title is automatically updated in this cell. Enter Monthly Operating Expense details in table below" sqref="B2" xr:uid="{00000000-0002-0000-0300-000004000000}"/>
    <dataValidation allowBlank="1" showInputMessage="1" showErrorMessage="1" prompt="Enter Operating Expenses in this column under this heading. Use heading filters to find specific entries" sqref="B4" xr:uid="{00000000-0002-0000-0300-000005000000}"/>
    <dataValidation allowBlank="1" showInputMessage="1" showErrorMessage="1" prompt="Enter Estimated amount in this column under this heading" sqref="C4" xr:uid="{00000000-0002-0000-0300-000006000000}"/>
    <dataValidation allowBlank="1" showInputMessage="1" showErrorMessage="1" prompt="Enter Actual amount in this column under this heading" sqref="D4" xr:uid="{00000000-0002-0000-0300-000007000000}"/>
    <dataValidation allowBlank="1" showInputMessage="1" showErrorMessage="1" prompt="Difference of Estimated and Actual Operating Expenses is automatically calculated in this column under this heading" sqref="F4" xr:uid="{00000000-0002-0000-03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1776-DDE5-49A3-B251-574E950F6A67}">
  <dimension ref="A1:G27"/>
  <sheetViews>
    <sheetView workbookViewId="0">
      <selection sqref="A1:XFD1048576"/>
    </sheetView>
  </sheetViews>
  <sheetFormatPr defaultColWidth="19.26171875" defaultRowHeight="16.8" x14ac:dyDescent="0.8"/>
  <cols>
    <col min="1" max="1" width="16.41796875" style="33" customWidth="1"/>
    <col min="2" max="2" width="19.05078125" style="33" customWidth="1"/>
    <col min="3" max="16384" width="19.26171875" style="33"/>
  </cols>
  <sheetData>
    <row r="1" spans="1:7" x14ac:dyDescent="0.8">
      <c r="A1" s="33" t="s">
        <v>52</v>
      </c>
      <c r="B1" s="33" t="s">
        <v>53</v>
      </c>
      <c r="C1" s="33" t="s">
        <v>49</v>
      </c>
      <c r="D1" s="33" t="s">
        <v>19</v>
      </c>
      <c r="E1" s="33" t="s">
        <v>20</v>
      </c>
      <c r="F1" s="33" t="s">
        <v>23</v>
      </c>
      <c r="G1" s="33" t="s">
        <v>21</v>
      </c>
    </row>
    <row r="2" spans="1:7" x14ac:dyDescent="0.8">
      <c r="A2" s="33" t="s">
        <v>15</v>
      </c>
      <c r="B2" s="33" t="s">
        <v>15</v>
      </c>
      <c r="C2" s="33" t="s">
        <v>40</v>
      </c>
      <c r="D2" s="33">
        <v>60000</v>
      </c>
      <c r="E2" s="33">
        <v>54000</v>
      </c>
      <c r="F2" s="33">
        <v>54000.000005000002</v>
      </c>
      <c r="G2" s="33">
        <v>-6000</v>
      </c>
    </row>
    <row r="3" spans="1:7" x14ac:dyDescent="0.8">
      <c r="A3" s="33" t="s">
        <v>15</v>
      </c>
      <c r="B3" s="33" t="s">
        <v>15</v>
      </c>
      <c r="C3" s="33" t="s">
        <v>41</v>
      </c>
      <c r="D3" s="33">
        <v>3000</v>
      </c>
      <c r="E3" s="33">
        <v>3000</v>
      </c>
      <c r="F3" s="33">
        <v>3000.0000060000002</v>
      </c>
      <c r="G3" s="33">
        <v>0</v>
      </c>
    </row>
    <row r="4" spans="1:7" x14ac:dyDescent="0.8">
      <c r="A4" s="33" t="s">
        <v>15</v>
      </c>
      <c r="B4" s="33" t="s">
        <v>15</v>
      </c>
      <c r="C4" s="33" t="s">
        <v>42</v>
      </c>
      <c r="D4" s="33">
        <v>300</v>
      </c>
      <c r="E4" s="33">
        <v>450</v>
      </c>
      <c r="F4" s="33">
        <v>450.00000699999998</v>
      </c>
      <c r="G4" s="33">
        <v>150</v>
      </c>
    </row>
    <row r="5" spans="1:7" x14ac:dyDescent="0.8">
      <c r="A5" s="33" t="s">
        <v>18</v>
      </c>
      <c r="B5" s="33" t="s">
        <v>50</v>
      </c>
      <c r="C5" s="33" t="s">
        <v>16</v>
      </c>
      <c r="D5" s="33">
        <v>9500</v>
      </c>
      <c r="E5" s="33">
        <v>9600</v>
      </c>
      <c r="F5" s="33">
        <v>9600.0000049999999</v>
      </c>
      <c r="G5" s="33">
        <v>-100</v>
      </c>
    </row>
    <row r="6" spans="1:7" x14ac:dyDescent="0.8">
      <c r="A6" s="33" t="s">
        <v>18</v>
      </c>
      <c r="B6" s="33" t="s">
        <v>50</v>
      </c>
      <c r="C6" s="33" t="s">
        <v>34</v>
      </c>
      <c r="D6" s="33">
        <v>4000</v>
      </c>
      <c r="E6" s="33">
        <v>0</v>
      </c>
      <c r="F6" s="33">
        <v>6.0000000000000002E-6</v>
      </c>
      <c r="G6" s="33">
        <v>4000</v>
      </c>
    </row>
    <row r="7" spans="1:7" x14ac:dyDescent="0.8">
      <c r="A7" s="33" t="s">
        <v>18</v>
      </c>
      <c r="B7" s="33" t="s">
        <v>50</v>
      </c>
      <c r="C7" s="33" t="s">
        <v>17</v>
      </c>
      <c r="D7" s="33">
        <v>5000</v>
      </c>
      <c r="E7" s="33">
        <v>4500</v>
      </c>
      <c r="F7" s="33">
        <v>4500.0000069999996</v>
      </c>
      <c r="G7" s="33">
        <v>500</v>
      </c>
    </row>
    <row r="8" spans="1:7" x14ac:dyDescent="0.8">
      <c r="A8" s="33" t="s">
        <v>18</v>
      </c>
      <c r="B8" s="33" t="s">
        <v>51</v>
      </c>
      <c r="C8" s="33" t="s">
        <v>1</v>
      </c>
      <c r="D8" s="33">
        <v>3000</v>
      </c>
      <c r="E8" s="33">
        <v>2500</v>
      </c>
      <c r="F8" s="33">
        <v>2500.0000049999999</v>
      </c>
      <c r="G8" s="33">
        <v>500</v>
      </c>
    </row>
    <row r="9" spans="1:7" x14ac:dyDescent="0.8">
      <c r="A9" s="33" t="s">
        <v>18</v>
      </c>
      <c r="B9" s="33" t="s">
        <v>51</v>
      </c>
      <c r="C9" s="33" t="s">
        <v>35</v>
      </c>
      <c r="D9" s="33">
        <v>2000</v>
      </c>
      <c r="E9" s="33">
        <v>2000</v>
      </c>
      <c r="F9" s="33">
        <v>2000.000006</v>
      </c>
      <c r="G9" s="33">
        <v>0</v>
      </c>
    </row>
    <row r="10" spans="1:7" x14ac:dyDescent="0.8">
      <c r="A10" s="33" t="s">
        <v>18</v>
      </c>
      <c r="B10" s="33" t="s">
        <v>51</v>
      </c>
      <c r="C10" s="33" t="s">
        <v>36</v>
      </c>
      <c r="D10" s="33">
        <v>1500</v>
      </c>
      <c r="E10" s="33">
        <v>2175</v>
      </c>
      <c r="F10" s="33">
        <v>2175.0000070000001</v>
      </c>
      <c r="G10" s="33">
        <v>-675</v>
      </c>
    </row>
    <row r="11" spans="1:7" x14ac:dyDescent="0.8">
      <c r="A11" s="33" t="s">
        <v>18</v>
      </c>
      <c r="B11" s="33" t="s">
        <v>51</v>
      </c>
      <c r="C11" s="33" t="s">
        <v>44</v>
      </c>
      <c r="D11" s="33">
        <v>2000</v>
      </c>
      <c r="E11" s="33">
        <v>1500</v>
      </c>
      <c r="F11" s="33">
        <v>1500.000008</v>
      </c>
      <c r="G11" s="33">
        <v>500</v>
      </c>
    </row>
    <row r="12" spans="1:7" x14ac:dyDescent="0.8">
      <c r="A12" s="33" t="s">
        <v>18</v>
      </c>
      <c r="B12" s="33" t="s">
        <v>51</v>
      </c>
      <c r="C12" s="33" t="s">
        <v>2</v>
      </c>
      <c r="D12" s="33">
        <v>1000</v>
      </c>
      <c r="E12" s="33">
        <v>1000</v>
      </c>
      <c r="F12" s="33">
        <v>1000.000009</v>
      </c>
      <c r="G12" s="33">
        <v>0</v>
      </c>
    </row>
    <row r="13" spans="1:7" x14ac:dyDescent="0.8">
      <c r="A13" s="33" t="s">
        <v>18</v>
      </c>
      <c r="B13" s="33" t="s">
        <v>51</v>
      </c>
      <c r="C13" s="33" t="s">
        <v>37</v>
      </c>
      <c r="D13" s="33">
        <v>500</v>
      </c>
      <c r="E13" s="33">
        <v>525</v>
      </c>
      <c r="F13" s="33">
        <v>525.00000999999997</v>
      </c>
      <c r="G13" s="33">
        <v>-25</v>
      </c>
    </row>
    <row r="14" spans="1:7" x14ac:dyDescent="0.8">
      <c r="A14" s="33" t="s">
        <v>18</v>
      </c>
      <c r="B14" s="33" t="s">
        <v>51</v>
      </c>
      <c r="C14" s="33" t="s">
        <v>3</v>
      </c>
      <c r="D14" s="33">
        <v>1300</v>
      </c>
      <c r="E14" s="33">
        <v>1275</v>
      </c>
      <c r="F14" s="33">
        <v>1275.0000110000001</v>
      </c>
      <c r="G14" s="33">
        <v>25</v>
      </c>
    </row>
    <row r="15" spans="1:7" x14ac:dyDescent="0.8">
      <c r="A15" s="33" t="s">
        <v>18</v>
      </c>
      <c r="B15" s="33" t="s">
        <v>51</v>
      </c>
      <c r="C15" s="33" t="s">
        <v>4</v>
      </c>
      <c r="D15" s="33">
        <v>2000</v>
      </c>
      <c r="E15" s="33">
        <v>2200</v>
      </c>
      <c r="F15" s="33">
        <v>2200.000012</v>
      </c>
      <c r="G15" s="33">
        <v>-200</v>
      </c>
    </row>
    <row r="16" spans="1:7" x14ac:dyDescent="0.8">
      <c r="A16" s="33" t="s">
        <v>18</v>
      </c>
      <c r="B16" s="33" t="s">
        <v>51</v>
      </c>
      <c r="C16" s="33" t="s">
        <v>38</v>
      </c>
      <c r="D16" s="33">
        <v>1000</v>
      </c>
      <c r="E16" s="33">
        <v>800</v>
      </c>
      <c r="F16" s="33">
        <v>800.00001299999997</v>
      </c>
      <c r="G16" s="33">
        <v>200</v>
      </c>
    </row>
    <row r="17" spans="1:7" ht="33.6" x14ac:dyDescent="0.8">
      <c r="A17" s="33" t="s">
        <v>18</v>
      </c>
      <c r="B17" s="33" t="s">
        <v>51</v>
      </c>
      <c r="C17" s="33" t="s">
        <v>39</v>
      </c>
      <c r="D17" s="33">
        <v>4500</v>
      </c>
      <c r="E17" s="33">
        <v>4600</v>
      </c>
      <c r="F17" s="33">
        <v>4600.0000140000002</v>
      </c>
      <c r="G17" s="33">
        <v>-100</v>
      </c>
    </row>
    <row r="18" spans="1:7" x14ac:dyDescent="0.8">
      <c r="A18" s="33" t="s">
        <v>18</v>
      </c>
      <c r="B18" s="33" t="s">
        <v>51</v>
      </c>
      <c r="C18" s="33" t="s">
        <v>5</v>
      </c>
      <c r="D18" s="33">
        <v>800</v>
      </c>
      <c r="E18" s="33">
        <v>750</v>
      </c>
      <c r="F18" s="33">
        <v>750.00001499999996</v>
      </c>
      <c r="G18" s="33">
        <v>50</v>
      </c>
    </row>
    <row r="19" spans="1:7" x14ac:dyDescent="0.8">
      <c r="A19" s="33" t="s">
        <v>18</v>
      </c>
      <c r="B19" s="33" t="s">
        <v>51</v>
      </c>
      <c r="C19" s="33" t="s">
        <v>6</v>
      </c>
      <c r="D19" s="33">
        <v>400</v>
      </c>
      <c r="E19" s="33">
        <v>350</v>
      </c>
      <c r="F19" s="33">
        <v>350.00001600000002</v>
      </c>
      <c r="G19" s="33">
        <v>50</v>
      </c>
    </row>
    <row r="20" spans="1:7" x14ac:dyDescent="0.8">
      <c r="A20" s="33" t="s">
        <v>18</v>
      </c>
      <c r="B20" s="33" t="s">
        <v>51</v>
      </c>
      <c r="C20" s="33" t="s">
        <v>7</v>
      </c>
      <c r="D20" s="33">
        <v>4100</v>
      </c>
      <c r="E20" s="33">
        <v>4500</v>
      </c>
      <c r="F20" s="33">
        <v>4500.0000170000003</v>
      </c>
      <c r="G20" s="33">
        <v>-400</v>
      </c>
    </row>
    <row r="21" spans="1:7" x14ac:dyDescent="0.8">
      <c r="A21" s="33" t="s">
        <v>18</v>
      </c>
      <c r="B21" s="33" t="s">
        <v>51</v>
      </c>
      <c r="C21" s="33" t="s">
        <v>8</v>
      </c>
      <c r="D21" s="33">
        <v>350</v>
      </c>
      <c r="E21" s="33">
        <v>400</v>
      </c>
      <c r="F21" s="33">
        <v>400.00001800000001</v>
      </c>
      <c r="G21" s="33">
        <v>-50</v>
      </c>
    </row>
    <row r="22" spans="1:7" x14ac:dyDescent="0.8">
      <c r="A22" s="33" t="s">
        <v>18</v>
      </c>
      <c r="B22" s="33" t="s">
        <v>51</v>
      </c>
      <c r="C22" s="33" t="s">
        <v>9</v>
      </c>
      <c r="D22" s="33">
        <v>900</v>
      </c>
      <c r="E22" s="33">
        <v>840</v>
      </c>
      <c r="F22" s="33">
        <v>840.00001899999995</v>
      </c>
      <c r="G22" s="33">
        <v>60</v>
      </c>
    </row>
    <row r="23" spans="1:7" x14ac:dyDescent="0.8">
      <c r="A23" s="33" t="s">
        <v>18</v>
      </c>
      <c r="B23" s="33" t="s">
        <v>51</v>
      </c>
      <c r="C23" s="33" t="s">
        <v>10</v>
      </c>
      <c r="D23" s="33">
        <v>5000</v>
      </c>
      <c r="E23" s="33">
        <v>4500</v>
      </c>
      <c r="F23" s="33">
        <v>4500.0000200000004</v>
      </c>
      <c r="G23" s="33">
        <v>500</v>
      </c>
    </row>
    <row r="24" spans="1:7" x14ac:dyDescent="0.8">
      <c r="A24" s="33" t="s">
        <v>18</v>
      </c>
      <c r="B24" s="33" t="s">
        <v>51</v>
      </c>
      <c r="C24" s="33" t="s">
        <v>11</v>
      </c>
      <c r="D24" s="33">
        <v>3000</v>
      </c>
      <c r="E24" s="33">
        <v>3200</v>
      </c>
      <c r="F24" s="33">
        <v>3200.0000209999998</v>
      </c>
      <c r="G24" s="33">
        <v>-200</v>
      </c>
    </row>
    <row r="25" spans="1:7" x14ac:dyDescent="0.8">
      <c r="A25" s="33" t="s">
        <v>18</v>
      </c>
      <c r="B25" s="33" t="s">
        <v>51</v>
      </c>
      <c r="C25" s="33" t="s">
        <v>12</v>
      </c>
      <c r="D25" s="33">
        <v>250</v>
      </c>
      <c r="E25" s="33">
        <v>280</v>
      </c>
      <c r="F25" s="33">
        <v>280.000022</v>
      </c>
      <c r="G25" s="33">
        <v>-30</v>
      </c>
    </row>
    <row r="26" spans="1:7" x14ac:dyDescent="0.8">
      <c r="A26" s="33" t="s">
        <v>18</v>
      </c>
      <c r="B26" s="33" t="s">
        <v>51</v>
      </c>
      <c r="C26" s="33" t="s">
        <v>13</v>
      </c>
      <c r="D26" s="33">
        <v>1400</v>
      </c>
      <c r="E26" s="33">
        <v>1385</v>
      </c>
      <c r="F26" s="33">
        <v>1385.0000230000001</v>
      </c>
      <c r="G26" s="33">
        <v>15</v>
      </c>
    </row>
    <row r="27" spans="1:7" x14ac:dyDescent="0.8">
      <c r="A27" s="33" t="s">
        <v>18</v>
      </c>
      <c r="B27" s="33" t="s">
        <v>51</v>
      </c>
      <c r="C27" s="33" t="s">
        <v>0</v>
      </c>
      <c r="D27" s="33">
        <v>1000</v>
      </c>
      <c r="E27" s="33">
        <v>750</v>
      </c>
      <c r="F27" s="33">
        <v>750.00002400000005</v>
      </c>
      <c r="G27" s="33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B612-82DB-49E8-B76F-2757A6831932}">
  <dimension ref="A1:E27"/>
  <sheetViews>
    <sheetView workbookViewId="0">
      <selection activeCell="D15" sqref="D15"/>
    </sheetView>
  </sheetViews>
  <sheetFormatPr defaultColWidth="19.26171875" defaultRowHeight="16.8" x14ac:dyDescent="0.8"/>
  <cols>
    <col min="1" max="1" width="16.41796875" style="33" customWidth="1"/>
    <col min="2" max="2" width="19.05078125" style="33" customWidth="1"/>
    <col min="3" max="16384" width="19.26171875" style="33"/>
  </cols>
  <sheetData>
    <row r="1" spans="1:5" x14ac:dyDescent="0.8">
      <c r="A1" s="33" t="s">
        <v>52</v>
      </c>
      <c r="B1" s="33" t="s">
        <v>53</v>
      </c>
      <c r="C1" s="33" t="s">
        <v>49</v>
      </c>
      <c r="D1" s="33" t="s">
        <v>19</v>
      </c>
      <c r="E1" s="33" t="s">
        <v>20</v>
      </c>
    </row>
    <row r="2" spans="1:5" x14ac:dyDescent="0.8">
      <c r="A2" s="33" t="s">
        <v>15</v>
      </c>
      <c r="B2" s="33" t="s">
        <v>15</v>
      </c>
      <c r="C2" s="33" t="s">
        <v>40</v>
      </c>
      <c r="D2" s="33">
        <v>60000</v>
      </c>
      <c r="E2" s="33">
        <v>54000</v>
      </c>
    </row>
    <row r="3" spans="1:5" x14ac:dyDescent="0.8">
      <c r="A3" s="33" t="s">
        <v>15</v>
      </c>
      <c r="B3" s="33" t="s">
        <v>15</v>
      </c>
      <c r="C3" s="33" t="s">
        <v>41</v>
      </c>
      <c r="D3" s="33">
        <v>3000</v>
      </c>
      <c r="E3" s="33">
        <v>3000</v>
      </c>
    </row>
    <row r="4" spans="1:5" x14ac:dyDescent="0.8">
      <c r="A4" s="33" t="s">
        <v>15</v>
      </c>
      <c r="B4" s="33" t="s">
        <v>15</v>
      </c>
      <c r="C4" s="33" t="s">
        <v>42</v>
      </c>
      <c r="D4" s="33">
        <v>300</v>
      </c>
      <c r="E4" s="33">
        <v>450</v>
      </c>
    </row>
    <row r="5" spans="1:5" x14ac:dyDescent="0.8">
      <c r="A5" s="33" t="s">
        <v>18</v>
      </c>
      <c r="B5" s="33" t="s">
        <v>50</v>
      </c>
      <c r="C5" s="33" t="s">
        <v>16</v>
      </c>
      <c r="D5" s="33">
        <v>9500</v>
      </c>
      <c r="E5" s="33">
        <v>9600</v>
      </c>
    </row>
    <row r="6" spans="1:5" x14ac:dyDescent="0.8">
      <c r="A6" s="33" t="s">
        <v>18</v>
      </c>
      <c r="B6" s="33" t="s">
        <v>50</v>
      </c>
      <c r="C6" s="33" t="s">
        <v>34</v>
      </c>
      <c r="D6" s="33">
        <v>4000</v>
      </c>
      <c r="E6" s="33">
        <v>0</v>
      </c>
    </row>
    <row r="7" spans="1:5" x14ac:dyDescent="0.8">
      <c r="A7" s="33" t="s">
        <v>18</v>
      </c>
      <c r="B7" s="33" t="s">
        <v>50</v>
      </c>
      <c r="C7" s="33" t="s">
        <v>17</v>
      </c>
      <c r="D7" s="33">
        <v>5000</v>
      </c>
      <c r="E7" s="33">
        <v>4500</v>
      </c>
    </row>
    <row r="8" spans="1:5" x14ac:dyDescent="0.8">
      <c r="A8" s="33" t="s">
        <v>18</v>
      </c>
      <c r="B8" s="33" t="s">
        <v>51</v>
      </c>
      <c r="C8" s="33" t="s">
        <v>1</v>
      </c>
      <c r="D8" s="33">
        <v>3000</v>
      </c>
      <c r="E8" s="33">
        <v>2500</v>
      </c>
    </row>
    <row r="9" spans="1:5" x14ac:dyDescent="0.8">
      <c r="A9" s="33" t="s">
        <v>18</v>
      </c>
      <c r="B9" s="33" t="s">
        <v>51</v>
      </c>
      <c r="C9" s="33" t="s">
        <v>35</v>
      </c>
      <c r="D9" s="33">
        <v>2000</v>
      </c>
      <c r="E9" s="33">
        <v>2000</v>
      </c>
    </row>
    <row r="10" spans="1:5" x14ac:dyDescent="0.8">
      <c r="A10" s="33" t="s">
        <v>18</v>
      </c>
      <c r="B10" s="33" t="s">
        <v>51</v>
      </c>
      <c r="C10" s="33" t="s">
        <v>36</v>
      </c>
      <c r="D10" s="33">
        <v>1500</v>
      </c>
      <c r="E10" s="33">
        <v>2175</v>
      </c>
    </row>
    <row r="11" spans="1:5" x14ac:dyDescent="0.8">
      <c r="A11" s="33" t="s">
        <v>18</v>
      </c>
      <c r="B11" s="33" t="s">
        <v>51</v>
      </c>
      <c r="C11" s="33" t="s">
        <v>44</v>
      </c>
      <c r="D11" s="33">
        <v>2000</v>
      </c>
      <c r="E11" s="33">
        <v>1500</v>
      </c>
    </row>
    <row r="12" spans="1:5" x14ac:dyDescent="0.8">
      <c r="A12" s="33" t="s">
        <v>18</v>
      </c>
      <c r="B12" s="33" t="s">
        <v>51</v>
      </c>
      <c r="C12" s="33" t="s">
        <v>2</v>
      </c>
      <c r="D12" s="33">
        <v>1000</v>
      </c>
      <c r="E12" s="33">
        <v>1000</v>
      </c>
    </row>
    <row r="13" spans="1:5" x14ac:dyDescent="0.8">
      <c r="A13" s="33" t="s">
        <v>18</v>
      </c>
      <c r="B13" s="33" t="s">
        <v>51</v>
      </c>
      <c r="C13" s="33" t="s">
        <v>37</v>
      </c>
      <c r="D13" s="33">
        <v>500</v>
      </c>
      <c r="E13" s="33">
        <v>525</v>
      </c>
    </row>
    <row r="14" spans="1:5" x14ac:dyDescent="0.8">
      <c r="A14" s="33" t="s">
        <v>18</v>
      </c>
      <c r="B14" s="33" t="s">
        <v>51</v>
      </c>
      <c r="C14" s="33" t="s">
        <v>3</v>
      </c>
      <c r="D14" s="33">
        <v>1300</v>
      </c>
      <c r="E14" s="33">
        <v>1275</v>
      </c>
    </row>
    <row r="15" spans="1:5" x14ac:dyDescent="0.8">
      <c r="A15" s="33" t="s">
        <v>18</v>
      </c>
      <c r="B15" s="33" t="s">
        <v>51</v>
      </c>
      <c r="C15" s="33" t="s">
        <v>4</v>
      </c>
      <c r="D15" s="33">
        <v>2000</v>
      </c>
      <c r="E15" s="33">
        <v>2200</v>
      </c>
    </row>
    <row r="16" spans="1:5" x14ac:dyDescent="0.8">
      <c r="A16" s="33" t="s">
        <v>18</v>
      </c>
      <c r="B16" s="33" t="s">
        <v>51</v>
      </c>
      <c r="C16" s="33" t="s">
        <v>38</v>
      </c>
      <c r="D16" s="33">
        <v>1000</v>
      </c>
      <c r="E16" s="33">
        <v>800</v>
      </c>
    </row>
    <row r="17" spans="1:5" ht="33.6" x14ac:dyDescent="0.8">
      <c r="A17" s="33" t="s">
        <v>18</v>
      </c>
      <c r="B17" s="33" t="s">
        <v>51</v>
      </c>
      <c r="C17" s="33" t="s">
        <v>39</v>
      </c>
      <c r="D17" s="33">
        <v>4500</v>
      </c>
      <c r="E17" s="33">
        <v>4600</v>
      </c>
    </row>
    <row r="18" spans="1:5" x14ac:dyDescent="0.8">
      <c r="A18" s="33" t="s">
        <v>18</v>
      </c>
      <c r="B18" s="33" t="s">
        <v>51</v>
      </c>
      <c r="C18" s="33" t="s">
        <v>5</v>
      </c>
      <c r="D18" s="33">
        <v>800</v>
      </c>
      <c r="E18" s="33">
        <v>750</v>
      </c>
    </row>
    <row r="19" spans="1:5" x14ac:dyDescent="0.8">
      <c r="A19" s="33" t="s">
        <v>18</v>
      </c>
      <c r="B19" s="33" t="s">
        <v>51</v>
      </c>
      <c r="C19" s="33" t="s">
        <v>6</v>
      </c>
      <c r="D19" s="33">
        <v>400</v>
      </c>
      <c r="E19" s="33">
        <v>350</v>
      </c>
    </row>
    <row r="20" spans="1:5" x14ac:dyDescent="0.8">
      <c r="A20" s="33" t="s">
        <v>18</v>
      </c>
      <c r="B20" s="33" t="s">
        <v>51</v>
      </c>
      <c r="C20" s="33" t="s">
        <v>7</v>
      </c>
      <c r="D20" s="33">
        <v>4100</v>
      </c>
      <c r="E20" s="33">
        <v>4500</v>
      </c>
    </row>
    <row r="21" spans="1:5" x14ac:dyDescent="0.8">
      <c r="A21" s="33" t="s">
        <v>18</v>
      </c>
      <c r="B21" s="33" t="s">
        <v>51</v>
      </c>
      <c r="C21" s="33" t="s">
        <v>8</v>
      </c>
      <c r="D21" s="33">
        <v>350</v>
      </c>
      <c r="E21" s="33">
        <v>400</v>
      </c>
    </row>
    <row r="22" spans="1:5" x14ac:dyDescent="0.8">
      <c r="A22" s="33" t="s">
        <v>18</v>
      </c>
      <c r="B22" s="33" t="s">
        <v>51</v>
      </c>
      <c r="C22" s="33" t="s">
        <v>9</v>
      </c>
      <c r="D22" s="33">
        <v>900</v>
      </c>
      <c r="E22" s="33">
        <v>840</v>
      </c>
    </row>
    <row r="23" spans="1:5" x14ac:dyDescent="0.8">
      <c r="A23" s="33" t="s">
        <v>18</v>
      </c>
      <c r="B23" s="33" t="s">
        <v>51</v>
      </c>
      <c r="C23" s="33" t="s">
        <v>10</v>
      </c>
      <c r="D23" s="33">
        <v>5000</v>
      </c>
      <c r="E23" s="33">
        <v>4500</v>
      </c>
    </row>
    <row r="24" spans="1:5" x14ac:dyDescent="0.8">
      <c r="A24" s="33" t="s">
        <v>18</v>
      </c>
      <c r="B24" s="33" t="s">
        <v>51</v>
      </c>
      <c r="C24" s="33" t="s">
        <v>11</v>
      </c>
      <c r="D24" s="33">
        <v>3000</v>
      </c>
      <c r="E24" s="33">
        <v>3200</v>
      </c>
    </row>
    <row r="25" spans="1:5" x14ac:dyDescent="0.8">
      <c r="A25" s="33" t="s">
        <v>18</v>
      </c>
      <c r="B25" s="33" t="s">
        <v>51</v>
      </c>
      <c r="C25" s="33" t="s">
        <v>12</v>
      </c>
      <c r="D25" s="33">
        <v>250</v>
      </c>
      <c r="E25" s="33">
        <v>280</v>
      </c>
    </row>
    <row r="26" spans="1:5" x14ac:dyDescent="0.8">
      <c r="A26" s="33" t="s">
        <v>18</v>
      </c>
      <c r="B26" s="33" t="s">
        <v>51</v>
      </c>
      <c r="C26" s="33" t="s">
        <v>13</v>
      </c>
      <c r="D26" s="33">
        <v>1400</v>
      </c>
      <c r="E26" s="33">
        <v>1385</v>
      </c>
    </row>
    <row r="27" spans="1:5" x14ac:dyDescent="0.8">
      <c r="A27" s="33" t="s">
        <v>18</v>
      </c>
      <c r="B27" s="33" t="s">
        <v>51</v>
      </c>
      <c r="C27" s="33" t="s">
        <v>0</v>
      </c>
      <c r="D27" s="33">
        <v>1000</v>
      </c>
      <c r="E27" s="33">
        <v>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903B-BC4B-4A67-90CF-AD0254C2E142}">
  <dimension ref="A1:F157"/>
  <sheetViews>
    <sheetView topLeftCell="A151" workbookViewId="0">
      <selection activeCell="F166" sqref="F166"/>
    </sheetView>
  </sheetViews>
  <sheetFormatPr defaultColWidth="19.26171875" defaultRowHeight="16.8" x14ac:dyDescent="0.8"/>
  <cols>
    <col min="1" max="1" width="19.26171875" style="34"/>
    <col min="2" max="2" width="16.41796875" style="33" customWidth="1"/>
    <col min="3" max="3" width="19.05078125" style="33" customWidth="1"/>
    <col min="4" max="16384" width="19.26171875" style="33"/>
  </cols>
  <sheetData>
    <row r="1" spans="1:6" x14ac:dyDescent="0.8">
      <c r="A1" s="34" t="s">
        <v>54</v>
      </c>
      <c r="B1" s="33" t="s">
        <v>52</v>
      </c>
      <c r="C1" s="33" t="s">
        <v>53</v>
      </c>
      <c r="D1" s="33" t="s">
        <v>49</v>
      </c>
      <c r="E1" s="33" t="s">
        <v>19</v>
      </c>
      <c r="F1" s="33" t="s">
        <v>20</v>
      </c>
    </row>
    <row r="2" spans="1:6" x14ac:dyDescent="0.8">
      <c r="A2" s="34">
        <v>44197</v>
      </c>
      <c r="B2" s="33" t="s">
        <v>15</v>
      </c>
      <c r="C2" s="33" t="s">
        <v>15</v>
      </c>
      <c r="D2" s="33" t="s">
        <v>40</v>
      </c>
      <c r="E2" s="33">
        <v>60000</v>
      </c>
      <c r="F2" s="33">
        <v>54000</v>
      </c>
    </row>
    <row r="3" spans="1:6" x14ac:dyDescent="0.8">
      <c r="A3" s="34">
        <v>44197</v>
      </c>
      <c r="B3" s="33" t="s">
        <v>15</v>
      </c>
      <c r="C3" s="33" t="s">
        <v>15</v>
      </c>
      <c r="D3" s="33" t="s">
        <v>41</v>
      </c>
      <c r="E3" s="33">
        <v>3000</v>
      </c>
      <c r="F3" s="33">
        <v>3000</v>
      </c>
    </row>
    <row r="4" spans="1:6" x14ac:dyDescent="0.8">
      <c r="A4" s="34">
        <v>44197</v>
      </c>
      <c r="B4" s="33" t="s">
        <v>15</v>
      </c>
      <c r="C4" s="33" t="s">
        <v>15</v>
      </c>
      <c r="D4" s="33" t="s">
        <v>42</v>
      </c>
      <c r="E4" s="33">
        <v>300</v>
      </c>
      <c r="F4" s="33">
        <v>450</v>
      </c>
    </row>
    <row r="5" spans="1:6" x14ac:dyDescent="0.8">
      <c r="A5" s="34">
        <v>44197</v>
      </c>
      <c r="B5" s="33" t="s">
        <v>18</v>
      </c>
      <c r="C5" s="33" t="s">
        <v>50</v>
      </c>
      <c r="D5" s="33" t="s">
        <v>16</v>
      </c>
      <c r="E5" s="33">
        <v>9500</v>
      </c>
      <c r="F5" s="33">
        <v>9600</v>
      </c>
    </row>
    <row r="6" spans="1:6" x14ac:dyDescent="0.8">
      <c r="A6" s="34">
        <v>44197</v>
      </c>
      <c r="B6" s="33" t="s">
        <v>18</v>
      </c>
      <c r="C6" s="33" t="s">
        <v>50</v>
      </c>
      <c r="D6" s="33" t="s">
        <v>34</v>
      </c>
      <c r="E6" s="33">
        <v>4000</v>
      </c>
      <c r="F6" s="33">
        <v>0</v>
      </c>
    </row>
    <row r="7" spans="1:6" x14ac:dyDescent="0.8">
      <c r="A7" s="34">
        <v>44197</v>
      </c>
      <c r="B7" s="33" t="s">
        <v>18</v>
      </c>
      <c r="C7" s="33" t="s">
        <v>50</v>
      </c>
      <c r="D7" s="33" t="s">
        <v>17</v>
      </c>
      <c r="E7" s="33">
        <v>5000</v>
      </c>
      <c r="F7" s="33">
        <v>4500</v>
      </c>
    </row>
    <row r="8" spans="1:6" x14ac:dyDescent="0.8">
      <c r="A8" s="34">
        <v>44197</v>
      </c>
      <c r="B8" s="33" t="s">
        <v>18</v>
      </c>
      <c r="C8" s="33" t="s">
        <v>51</v>
      </c>
      <c r="D8" s="33" t="s">
        <v>1</v>
      </c>
      <c r="E8" s="33">
        <v>3000</v>
      </c>
      <c r="F8" s="33">
        <v>2500</v>
      </c>
    </row>
    <row r="9" spans="1:6" x14ac:dyDescent="0.8">
      <c r="A9" s="34">
        <v>44197</v>
      </c>
      <c r="B9" s="33" t="s">
        <v>18</v>
      </c>
      <c r="C9" s="33" t="s">
        <v>51</v>
      </c>
      <c r="D9" s="33" t="s">
        <v>35</v>
      </c>
      <c r="E9" s="33">
        <v>2000</v>
      </c>
      <c r="F9" s="33">
        <v>2000</v>
      </c>
    </row>
    <row r="10" spans="1:6" x14ac:dyDescent="0.8">
      <c r="A10" s="34">
        <v>44197</v>
      </c>
      <c r="B10" s="33" t="s">
        <v>18</v>
      </c>
      <c r="C10" s="33" t="s">
        <v>51</v>
      </c>
      <c r="D10" s="33" t="s">
        <v>36</v>
      </c>
      <c r="E10" s="33">
        <v>1500</v>
      </c>
      <c r="F10" s="33">
        <v>2175</v>
      </c>
    </row>
    <row r="11" spans="1:6" x14ac:dyDescent="0.8">
      <c r="A11" s="34">
        <v>44197</v>
      </c>
      <c r="B11" s="33" t="s">
        <v>18</v>
      </c>
      <c r="C11" s="33" t="s">
        <v>51</v>
      </c>
      <c r="D11" s="33" t="s">
        <v>44</v>
      </c>
      <c r="E11" s="33">
        <v>2000</v>
      </c>
      <c r="F11" s="33">
        <v>1500</v>
      </c>
    </row>
    <row r="12" spans="1:6" x14ac:dyDescent="0.8">
      <c r="A12" s="34">
        <v>44197</v>
      </c>
      <c r="B12" s="33" t="s">
        <v>18</v>
      </c>
      <c r="C12" s="33" t="s">
        <v>51</v>
      </c>
      <c r="D12" s="33" t="s">
        <v>2</v>
      </c>
      <c r="E12" s="33">
        <v>1000</v>
      </c>
      <c r="F12" s="33">
        <v>1000</v>
      </c>
    </row>
    <row r="13" spans="1:6" x14ac:dyDescent="0.8">
      <c r="A13" s="34">
        <v>44197</v>
      </c>
      <c r="B13" s="33" t="s">
        <v>18</v>
      </c>
      <c r="C13" s="33" t="s">
        <v>51</v>
      </c>
      <c r="D13" s="33" t="s">
        <v>37</v>
      </c>
      <c r="E13" s="33">
        <v>500</v>
      </c>
      <c r="F13" s="33">
        <v>525</v>
      </c>
    </row>
    <row r="14" spans="1:6" x14ac:dyDescent="0.8">
      <c r="A14" s="34">
        <v>44197</v>
      </c>
      <c r="B14" s="33" t="s">
        <v>18</v>
      </c>
      <c r="C14" s="33" t="s">
        <v>51</v>
      </c>
      <c r="D14" s="33" t="s">
        <v>3</v>
      </c>
      <c r="E14" s="33">
        <v>1300</v>
      </c>
      <c r="F14" s="33">
        <v>1275</v>
      </c>
    </row>
    <row r="15" spans="1:6" x14ac:dyDescent="0.8">
      <c r="A15" s="34">
        <v>44197</v>
      </c>
      <c r="B15" s="33" t="s">
        <v>18</v>
      </c>
      <c r="C15" s="33" t="s">
        <v>51</v>
      </c>
      <c r="D15" s="33" t="s">
        <v>4</v>
      </c>
      <c r="E15" s="33">
        <v>2000</v>
      </c>
      <c r="F15" s="33">
        <v>2200</v>
      </c>
    </row>
    <row r="16" spans="1:6" x14ac:dyDescent="0.8">
      <c r="A16" s="34">
        <v>44197</v>
      </c>
      <c r="B16" s="33" t="s">
        <v>18</v>
      </c>
      <c r="C16" s="33" t="s">
        <v>51</v>
      </c>
      <c r="D16" s="33" t="s">
        <v>38</v>
      </c>
      <c r="E16" s="33">
        <v>1000</v>
      </c>
      <c r="F16" s="33">
        <v>800</v>
      </c>
    </row>
    <row r="17" spans="1:6" ht="33.6" x14ac:dyDescent="0.8">
      <c r="A17" s="34">
        <v>44197</v>
      </c>
      <c r="B17" s="33" t="s">
        <v>18</v>
      </c>
      <c r="C17" s="33" t="s">
        <v>51</v>
      </c>
      <c r="D17" s="33" t="s">
        <v>39</v>
      </c>
      <c r="E17" s="33">
        <v>4500</v>
      </c>
      <c r="F17" s="33">
        <v>4600</v>
      </c>
    </row>
    <row r="18" spans="1:6" x14ac:dyDescent="0.8">
      <c r="A18" s="34">
        <v>44197</v>
      </c>
      <c r="B18" s="33" t="s">
        <v>18</v>
      </c>
      <c r="C18" s="33" t="s">
        <v>51</v>
      </c>
      <c r="D18" s="33" t="s">
        <v>5</v>
      </c>
      <c r="E18" s="33">
        <v>800</v>
      </c>
      <c r="F18" s="33">
        <v>750</v>
      </c>
    </row>
    <row r="19" spans="1:6" x14ac:dyDescent="0.8">
      <c r="A19" s="34">
        <v>44197</v>
      </c>
      <c r="B19" s="33" t="s">
        <v>18</v>
      </c>
      <c r="C19" s="33" t="s">
        <v>51</v>
      </c>
      <c r="D19" s="33" t="s">
        <v>6</v>
      </c>
      <c r="E19" s="33">
        <v>400</v>
      </c>
      <c r="F19" s="33">
        <v>350</v>
      </c>
    </row>
    <row r="20" spans="1:6" x14ac:dyDescent="0.8">
      <c r="A20" s="34">
        <v>44197</v>
      </c>
      <c r="B20" s="33" t="s">
        <v>18</v>
      </c>
      <c r="C20" s="33" t="s">
        <v>51</v>
      </c>
      <c r="D20" s="33" t="s">
        <v>7</v>
      </c>
      <c r="E20" s="33">
        <v>4100</v>
      </c>
      <c r="F20" s="33">
        <v>4500</v>
      </c>
    </row>
    <row r="21" spans="1:6" x14ac:dyDescent="0.8">
      <c r="A21" s="34">
        <v>44197</v>
      </c>
      <c r="B21" s="33" t="s">
        <v>18</v>
      </c>
      <c r="C21" s="33" t="s">
        <v>51</v>
      </c>
      <c r="D21" s="33" t="s">
        <v>8</v>
      </c>
      <c r="E21" s="33">
        <v>350</v>
      </c>
      <c r="F21" s="33">
        <v>400</v>
      </c>
    </row>
    <row r="22" spans="1:6" x14ac:dyDescent="0.8">
      <c r="A22" s="34">
        <v>44197</v>
      </c>
      <c r="B22" s="33" t="s">
        <v>18</v>
      </c>
      <c r="C22" s="33" t="s">
        <v>51</v>
      </c>
      <c r="D22" s="33" t="s">
        <v>9</v>
      </c>
      <c r="E22" s="33">
        <v>900</v>
      </c>
      <c r="F22" s="33">
        <v>840</v>
      </c>
    </row>
    <row r="23" spans="1:6" x14ac:dyDescent="0.8">
      <c r="A23" s="34">
        <v>44197</v>
      </c>
      <c r="B23" s="33" t="s">
        <v>18</v>
      </c>
      <c r="C23" s="33" t="s">
        <v>51</v>
      </c>
      <c r="D23" s="33" t="s">
        <v>10</v>
      </c>
      <c r="E23" s="33">
        <v>5000</v>
      </c>
      <c r="F23" s="33">
        <v>4500</v>
      </c>
    </row>
    <row r="24" spans="1:6" x14ac:dyDescent="0.8">
      <c r="A24" s="34">
        <v>44197</v>
      </c>
      <c r="B24" s="33" t="s">
        <v>18</v>
      </c>
      <c r="C24" s="33" t="s">
        <v>51</v>
      </c>
      <c r="D24" s="33" t="s">
        <v>11</v>
      </c>
      <c r="E24" s="33">
        <v>3000</v>
      </c>
      <c r="F24" s="33">
        <v>3200</v>
      </c>
    </row>
    <row r="25" spans="1:6" x14ac:dyDescent="0.8">
      <c r="A25" s="34">
        <v>44197</v>
      </c>
      <c r="B25" s="33" t="s">
        <v>18</v>
      </c>
      <c r="C25" s="33" t="s">
        <v>51</v>
      </c>
      <c r="D25" s="33" t="s">
        <v>12</v>
      </c>
      <c r="E25" s="33">
        <v>250</v>
      </c>
      <c r="F25" s="33">
        <v>280</v>
      </c>
    </row>
    <row r="26" spans="1:6" x14ac:dyDescent="0.8">
      <c r="A26" s="34">
        <v>44197</v>
      </c>
      <c r="B26" s="33" t="s">
        <v>18</v>
      </c>
      <c r="C26" s="33" t="s">
        <v>51</v>
      </c>
      <c r="D26" s="33" t="s">
        <v>13</v>
      </c>
      <c r="E26" s="33">
        <v>1400</v>
      </c>
      <c r="F26" s="33">
        <v>1385</v>
      </c>
    </row>
    <row r="27" spans="1:6" x14ac:dyDescent="0.8">
      <c r="A27" s="34">
        <v>44197</v>
      </c>
      <c r="B27" s="33" t="s">
        <v>18</v>
      </c>
      <c r="C27" s="33" t="s">
        <v>51</v>
      </c>
      <c r="D27" s="33" t="s">
        <v>0</v>
      </c>
      <c r="E27" s="33">
        <v>1000</v>
      </c>
      <c r="F27" s="33">
        <v>750</v>
      </c>
    </row>
    <row r="28" spans="1:6" x14ac:dyDescent="0.8">
      <c r="A28" s="34">
        <v>44228</v>
      </c>
      <c r="B28" s="33" t="s">
        <v>15</v>
      </c>
      <c r="C28" s="33" t="s">
        <v>15</v>
      </c>
      <c r="D28" s="33" t="s">
        <v>40</v>
      </c>
      <c r="E28" s="33">
        <v>68400</v>
      </c>
      <c r="F28" s="33">
        <v>45900</v>
      </c>
    </row>
    <row r="29" spans="1:6" x14ac:dyDescent="0.8">
      <c r="A29" s="34">
        <v>44228</v>
      </c>
      <c r="B29" s="33" t="s">
        <v>15</v>
      </c>
      <c r="C29" s="33" t="s">
        <v>15</v>
      </c>
      <c r="D29" s="33" t="s">
        <v>41</v>
      </c>
      <c r="E29" s="33">
        <v>3510</v>
      </c>
      <c r="F29" s="33">
        <v>3570</v>
      </c>
    </row>
    <row r="30" spans="1:6" x14ac:dyDescent="0.8">
      <c r="A30" s="34">
        <v>44228</v>
      </c>
      <c r="B30" s="33" t="s">
        <v>15</v>
      </c>
      <c r="C30" s="33" t="s">
        <v>15</v>
      </c>
      <c r="D30" s="33" t="s">
        <v>42</v>
      </c>
      <c r="E30" s="33">
        <v>300</v>
      </c>
      <c r="F30" s="33">
        <v>562.5</v>
      </c>
    </row>
    <row r="31" spans="1:6" x14ac:dyDescent="0.8">
      <c r="A31" s="34">
        <v>44228</v>
      </c>
      <c r="B31" s="33" t="s">
        <v>18</v>
      </c>
      <c r="C31" s="33" t="s">
        <v>50</v>
      </c>
      <c r="D31" s="33" t="s">
        <v>16</v>
      </c>
      <c r="E31" s="33">
        <v>10355</v>
      </c>
      <c r="F31" s="33">
        <v>8448</v>
      </c>
    </row>
    <row r="32" spans="1:6" x14ac:dyDescent="0.8">
      <c r="A32" s="34">
        <v>44228</v>
      </c>
      <c r="B32" s="33" t="s">
        <v>18</v>
      </c>
      <c r="C32" s="33" t="s">
        <v>50</v>
      </c>
      <c r="D32" s="33" t="s">
        <v>34</v>
      </c>
      <c r="E32" s="33">
        <v>3400</v>
      </c>
      <c r="F32" s="33">
        <v>1496</v>
      </c>
    </row>
    <row r="33" spans="1:6" x14ac:dyDescent="0.8">
      <c r="A33" s="34">
        <v>44228</v>
      </c>
      <c r="B33" s="33" t="s">
        <v>18</v>
      </c>
      <c r="C33" s="33" t="s">
        <v>50</v>
      </c>
      <c r="D33" s="33" t="s">
        <v>17</v>
      </c>
      <c r="E33" s="33">
        <v>5600</v>
      </c>
      <c r="F33" s="33">
        <v>4140</v>
      </c>
    </row>
    <row r="34" spans="1:6" x14ac:dyDescent="0.8">
      <c r="A34" s="34">
        <v>44228</v>
      </c>
      <c r="B34" s="33" t="s">
        <v>18</v>
      </c>
      <c r="C34" s="33" t="s">
        <v>51</v>
      </c>
      <c r="D34" s="33" t="s">
        <v>1</v>
      </c>
      <c r="E34" s="33">
        <v>2400</v>
      </c>
      <c r="F34" s="33">
        <v>2500</v>
      </c>
    </row>
    <row r="35" spans="1:6" x14ac:dyDescent="0.8">
      <c r="A35" s="34">
        <v>44228</v>
      </c>
      <c r="B35" s="33" t="s">
        <v>18</v>
      </c>
      <c r="C35" s="33" t="s">
        <v>51</v>
      </c>
      <c r="D35" s="33" t="s">
        <v>35</v>
      </c>
      <c r="E35" s="33">
        <v>2120</v>
      </c>
      <c r="F35" s="33">
        <v>1820</v>
      </c>
    </row>
    <row r="36" spans="1:6" x14ac:dyDescent="0.8">
      <c r="A36" s="34">
        <v>44228</v>
      </c>
      <c r="B36" s="33" t="s">
        <v>18</v>
      </c>
      <c r="C36" s="33" t="s">
        <v>51</v>
      </c>
      <c r="D36" s="33" t="s">
        <v>36</v>
      </c>
      <c r="E36" s="33">
        <v>1725</v>
      </c>
      <c r="F36" s="33">
        <v>2479.5</v>
      </c>
    </row>
    <row r="37" spans="1:6" x14ac:dyDescent="0.8">
      <c r="A37" s="34">
        <v>44228</v>
      </c>
      <c r="B37" s="33" t="s">
        <v>18</v>
      </c>
      <c r="C37" s="33" t="s">
        <v>51</v>
      </c>
      <c r="D37" s="33" t="s">
        <v>44</v>
      </c>
      <c r="E37" s="33">
        <v>2000</v>
      </c>
      <c r="F37" s="33">
        <v>1770</v>
      </c>
    </row>
    <row r="38" spans="1:6" x14ac:dyDescent="0.8">
      <c r="A38" s="34">
        <v>44228</v>
      </c>
      <c r="B38" s="33" t="s">
        <v>18</v>
      </c>
      <c r="C38" s="33" t="s">
        <v>51</v>
      </c>
      <c r="D38" s="33" t="s">
        <v>2</v>
      </c>
      <c r="E38" s="33">
        <v>1000</v>
      </c>
      <c r="F38" s="33">
        <v>1250</v>
      </c>
    </row>
    <row r="39" spans="1:6" x14ac:dyDescent="0.8">
      <c r="A39" s="34">
        <v>44228</v>
      </c>
      <c r="B39" s="33" t="s">
        <v>18</v>
      </c>
      <c r="C39" s="33" t="s">
        <v>51</v>
      </c>
      <c r="D39" s="33" t="s">
        <v>37</v>
      </c>
      <c r="E39" s="33">
        <v>620</v>
      </c>
      <c r="F39" s="33">
        <v>577.5</v>
      </c>
    </row>
    <row r="40" spans="1:6" x14ac:dyDescent="0.8">
      <c r="A40" s="34">
        <v>44228</v>
      </c>
      <c r="B40" s="33" t="s">
        <v>18</v>
      </c>
      <c r="C40" s="33" t="s">
        <v>51</v>
      </c>
      <c r="D40" s="33" t="s">
        <v>3</v>
      </c>
      <c r="E40" s="33">
        <v>1300</v>
      </c>
      <c r="F40" s="33">
        <v>1377</v>
      </c>
    </row>
    <row r="41" spans="1:6" x14ac:dyDescent="0.8">
      <c r="A41" s="34">
        <v>44228</v>
      </c>
      <c r="B41" s="33" t="s">
        <v>18</v>
      </c>
      <c r="C41" s="33" t="s">
        <v>51</v>
      </c>
      <c r="D41" s="33" t="s">
        <v>4</v>
      </c>
      <c r="E41" s="33">
        <v>2000</v>
      </c>
      <c r="F41" s="33">
        <v>2662</v>
      </c>
    </row>
    <row r="42" spans="1:6" x14ac:dyDescent="0.8">
      <c r="A42" s="34">
        <v>44228</v>
      </c>
      <c r="B42" s="33" t="s">
        <v>18</v>
      </c>
      <c r="C42" s="33" t="s">
        <v>51</v>
      </c>
      <c r="D42" s="33" t="s">
        <v>38</v>
      </c>
      <c r="E42" s="33">
        <v>1170</v>
      </c>
      <c r="F42" s="33">
        <v>808</v>
      </c>
    </row>
    <row r="43" spans="1:6" ht="33.6" x14ac:dyDescent="0.8">
      <c r="A43" s="34">
        <v>44228</v>
      </c>
      <c r="B43" s="33" t="s">
        <v>18</v>
      </c>
      <c r="C43" s="33" t="s">
        <v>51</v>
      </c>
      <c r="D43" s="33" t="s">
        <v>39</v>
      </c>
      <c r="E43" s="33">
        <v>4950</v>
      </c>
      <c r="F43" s="33">
        <v>4600</v>
      </c>
    </row>
    <row r="44" spans="1:6" x14ac:dyDescent="0.8">
      <c r="A44" s="34">
        <v>44228</v>
      </c>
      <c r="B44" s="33" t="s">
        <v>18</v>
      </c>
      <c r="C44" s="33" t="s">
        <v>51</v>
      </c>
      <c r="D44" s="33" t="s">
        <v>5</v>
      </c>
      <c r="E44" s="33">
        <v>800</v>
      </c>
      <c r="F44" s="33">
        <v>930</v>
      </c>
    </row>
    <row r="45" spans="1:6" x14ac:dyDescent="0.8">
      <c r="A45" s="34">
        <v>44228</v>
      </c>
      <c r="B45" s="33" t="s">
        <v>18</v>
      </c>
      <c r="C45" s="33" t="s">
        <v>51</v>
      </c>
      <c r="D45" s="33" t="s">
        <v>6</v>
      </c>
      <c r="E45" s="33">
        <v>456</v>
      </c>
      <c r="F45" s="33">
        <v>406</v>
      </c>
    </row>
    <row r="46" spans="1:6" x14ac:dyDescent="0.8">
      <c r="A46" s="34">
        <v>44228</v>
      </c>
      <c r="B46" s="33" t="s">
        <v>18</v>
      </c>
      <c r="C46" s="33" t="s">
        <v>51</v>
      </c>
      <c r="D46" s="33" t="s">
        <v>7</v>
      </c>
      <c r="E46" s="33">
        <v>4182</v>
      </c>
      <c r="F46" s="33">
        <v>4500</v>
      </c>
    </row>
    <row r="47" spans="1:6" x14ac:dyDescent="0.8">
      <c r="A47" s="34">
        <v>44228</v>
      </c>
      <c r="B47" s="33" t="s">
        <v>18</v>
      </c>
      <c r="C47" s="33" t="s">
        <v>51</v>
      </c>
      <c r="D47" s="33" t="s">
        <v>8</v>
      </c>
      <c r="E47" s="33">
        <v>357</v>
      </c>
      <c r="F47" s="33">
        <v>400</v>
      </c>
    </row>
    <row r="48" spans="1:6" x14ac:dyDescent="0.8">
      <c r="A48" s="34">
        <v>44228</v>
      </c>
      <c r="B48" s="33" t="s">
        <v>18</v>
      </c>
      <c r="C48" s="33" t="s">
        <v>51</v>
      </c>
      <c r="D48" s="33" t="s">
        <v>9</v>
      </c>
      <c r="E48" s="33">
        <v>738</v>
      </c>
      <c r="F48" s="33">
        <v>873.6</v>
      </c>
    </row>
    <row r="49" spans="1:6" x14ac:dyDescent="0.8">
      <c r="A49" s="34">
        <v>44228</v>
      </c>
      <c r="B49" s="33" t="s">
        <v>18</v>
      </c>
      <c r="C49" s="33" t="s">
        <v>51</v>
      </c>
      <c r="D49" s="33" t="s">
        <v>10</v>
      </c>
      <c r="E49" s="33">
        <v>5000</v>
      </c>
      <c r="F49" s="33">
        <v>4275</v>
      </c>
    </row>
    <row r="50" spans="1:6" x14ac:dyDescent="0.8">
      <c r="A50" s="34">
        <v>44228</v>
      </c>
      <c r="B50" s="33" t="s">
        <v>18</v>
      </c>
      <c r="C50" s="33" t="s">
        <v>51</v>
      </c>
      <c r="D50" s="33" t="s">
        <v>11</v>
      </c>
      <c r="E50" s="33">
        <v>2520</v>
      </c>
      <c r="F50" s="33">
        <v>3200</v>
      </c>
    </row>
    <row r="51" spans="1:6" x14ac:dyDescent="0.8">
      <c r="A51" s="34">
        <v>44228</v>
      </c>
      <c r="B51" s="33" t="s">
        <v>18</v>
      </c>
      <c r="C51" s="33" t="s">
        <v>51</v>
      </c>
      <c r="D51" s="33" t="s">
        <v>12</v>
      </c>
      <c r="E51" s="33">
        <v>307.5</v>
      </c>
      <c r="F51" s="33">
        <v>280</v>
      </c>
    </row>
    <row r="52" spans="1:6" x14ac:dyDescent="0.8">
      <c r="A52" s="34">
        <v>44228</v>
      </c>
      <c r="B52" s="33" t="s">
        <v>18</v>
      </c>
      <c r="C52" s="33" t="s">
        <v>51</v>
      </c>
      <c r="D52" s="33" t="s">
        <v>13</v>
      </c>
      <c r="E52" s="33">
        <v>1554</v>
      </c>
      <c r="F52" s="33">
        <v>1385</v>
      </c>
    </row>
    <row r="53" spans="1:6" x14ac:dyDescent="0.8">
      <c r="A53" s="34">
        <v>44228</v>
      </c>
      <c r="B53" s="33" t="s">
        <v>18</v>
      </c>
      <c r="C53" s="33" t="s">
        <v>51</v>
      </c>
      <c r="D53" s="33" t="s">
        <v>0</v>
      </c>
      <c r="E53" s="33">
        <v>1040</v>
      </c>
      <c r="F53" s="33">
        <v>750</v>
      </c>
    </row>
    <row r="54" spans="1:6" x14ac:dyDescent="0.8">
      <c r="A54" s="34">
        <v>44256</v>
      </c>
      <c r="B54" s="33" t="s">
        <v>15</v>
      </c>
      <c r="C54" s="33" t="s">
        <v>15</v>
      </c>
      <c r="D54" s="33" t="s">
        <v>40</v>
      </c>
      <c r="E54" s="33">
        <v>63000</v>
      </c>
      <c r="F54" s="33">
        <v>51840</v>
      </c>
    </row>
    <row r="55" spans="1:6" x14ac:dyDescent="0.8">
      <c r="A55" s="34">
        <v>44256</v>
      </c>
      <c r="B55" s="33" t="s">
        <v>15</v>
      </c>
      <c r="C55" s="33" t="s">
        <v>15</v>
      </c>
      <c r="D55" s="33" t="s">
        <v>41</v>
      </c>
      <c r="E55" s="33">
        <v>3000</v>
      </c>
      <c r="F55" s="33">
        <v>3030</v>
      </c>
    </row>
    <row r="56" spans="1:6" x14ac:dyDescent="0.8">
      <c r="A56" s="34">
        <v>44256</v>
      </c>
      <c r="B56" s="33" t="s">
        <v>15</v>
      </c>
      <c r="C56" s="33" t="s">
        <v>15</v>
      </c>
      <c r="D56" s="33" t="s">
        <v>42</v>
      </c>
      <c r="E56" s="33">
        <v>339</v>
      </c>
      <c r="F56" s="33">
        <v>405</v>
      </c>
    </row>
    <row r="57" spans="1:6" x14ac:dyDescent="0.8">
      <c r="A57" s="34">
        <v>44256</v>
      </c>
      <c r="B57" s="33" t="s">
        <v>18</v>
      </c>
      <c r="C57" s="33" t="s">
        <v>50</v>
      </c>
      <c r="D57" s="33" t="s">
        <v>16</v>
      </c>
      <c r="E57" s="33">
        <v>9500</v>
      </c>
      <c r="F57" s="33">
        <v>10272</v>
      </c>
    </row>
    <row r="58" spans="1:6" x14ac:dyDescent="0.8">
      <c r="A58" s="34">
        <v>44256</v>
      </c>
      <c r="B58" s="33" t="s">
        <v>18</v>
      </c>
      <c r="C58" s="33" t="s">
        <v>50</v>
      </c>
      <c r="D58" s="33" t="s">
        <v>34</v>
      </c>
      <c r="E58" s="33">
        <v>4520</v>
      </c>
      <c r="F58" s="33">
        <v>3254</v>
      </c>
    </row>
    <row r="59" spans="1:6" x14ac:dyDescent="0.8">
      <c r="A59" s="34">
        <v>44256</v>
      </c>
      <c r="B59" s="33" t="s">
        <v>18</v>
      </c>
      <c r="C59" s="33" t="s">
        <v>50</v>
      </c>
      <c r="D59" s="33" t="s">
        <v>17</v>
      </c>
      <c r="E59" s="33">
        <v>5100</v>
      </c>
      <c r="F59" s="33">
        <v>4500</v>
      </c>
    </row>
    <row r="60" spans="1:6" x14ac:dyDescent="0.8">
      <c r="A60" s="34">
        <v>44256</v>
      </c>
      <c r="B60" s="33" t="s">
        <v>18</v>
      </c>
      <c r="C60" s="33" t="s">
        <v>51</v>
      </c>
      <c r="D60" s="33" t="s">
        <v>1</v>
      </c>
      <c r="E60" s="33">
        <v>3000</v>
      </c>
      <c r="F60" s="33">
        <v>3000</v>
      </c>
    </row>
    <row r="61" spans="1:6" x14ac:dyDescent="0.8">
      <c r="A61" s="34">
        <v>44256</v>
      </c>
      <c r="B61" s="33" t="s">
        <v>18</v>
      </c>
      <c r="C61" s="33" t="s">
        <v>51</v>
      </c>
      <c r="D61" s="33" t="s">
        <v>35</v>
      </c>
      <c r="E61" s="33">
        <v>2000</v>
      </c>
      <c r="F61" s="33">
        <v>1560</v>
      </c>
    </row>
    <row r="62" spans="1:6" x14ac:dyDescent="0.8">
      <c r="A62" s="34">
        <v>44256</v>
      </c>
      <c r="B62" s="33" t="s">
        <v>18</v>
      </c>
      <c r="C62" s="33" t="s">
        <v>51</v>
      </c>
      <c r="D62" s="33" t="s">
        <v>36</v>
      </c>
      <c r="E62" s="33">
        <v>1500</v>
      </c>
      <c r="F62" s="33">
        <v>2631.75</v>
      </c>
    </row>
    <row r="63" spans="1:6" x14ac:dyDescent="0.8">
      <c r="A63" s="34">
        <v>44256</v>
      </c>
      <c r="B63" s="33" t="s">
        <v>18</v>
      </c>
      <c r="C63" s="33" t="s">
        <v>51</v>
      </c>
      <c r="D63" s="33" t="s">
        <v>44</v>
      </c>
      <c r="E63" s="33">
        <v>2000</v>
      </c>
      <c r="F63" s="33">
        <v>1590</v>
      </c>
    </row>
    <row r="64" spans="1:6" x14ac:dyDescent="0.8">
      <c r="A64" s="34">
        <v>44256</v>
      </c>
      <c r="B64" s="33" t="s">
        <v>18</v>
      </c>
      <c r="C64" s="33" t="s">
        <v>51</v>
      </c>
      <c r="D64" s="33" t="s">
        <v>2</v>
      </c>
      <c r="E64" s="33">
        <v>920</v>
      </c>
      <c r="F64" s="33">
        <v>990</v>
      </c>
    </row>
    <row r="65" spans="1:6" x14ac:dyDescent="0.8">
      <c r="A65" s="34">
        <v>44256</v>
      </c>
      <c r="B65" s="33" t="s">
        <v>18</v>
      </c>
      <c r="C65" s="33" t="s">
        <v>51</v>
      </c>
      <c r="D65" s="33" t="s">
        <v>37</v>
      </c>
      <c r="E65" s="33">
        <v>585</v>
      </c>
      <c r="F65" s="33">
        <v>535.5</v>
      </c>
    </row>
    <row r="66" spans="1:6" x14ac:dyDescent="0.8">
      <c r="A66" s="34">
        <v>44256</v>
      </c>
      <c r="B66" s="33" t="s">
        <v>18</v>
      </c>
      <c r="C66" s="33" t="s">
        <v>51</v>
      </c>
      <c r="D66" s="33" t="s">
        <v>3</v>
      </c>
      <c r="E66" s="33">
        <v>1365</v>
      </c>
      <c r="F66" s="33">
        <v>1351.5</v>
      </c>
    </row>
    <row r="67" spans="1:6" x14ac:dyDescent="0.8">
      <c r="A67" s="34">
        <v>44256</v>
      </c>
      <c r="B67" s="33" t="s">
        <v>18</v>
      </c>
      <c r="C67" s="33" t="s">
        <v>51</v>
      </c>
      <c r="D67" s="33" t="s">
        <v>4</v>
      </c>
      <c r="E67" s="33">
        <v>2000</v>
      </c>
      <c r="F67" s="33">
        <v>2574</v>
      </c>
    </row>
    <row r="68" spans="1:6" x14ac:dyDescent="0.8">
      <c r="A68" s="34">
        <v>44256</v>
      </c>
      <c r="B68" s="33" t="s">
        <v>18</v>
      </c>
      <c r="C68" s="33" t="s">
        <v>51</v>
      </c>
      <c r="D68" s="33" t="s">
        <v>38</v>
      </c>
      <c r="E68" s="33">
        <v>1000</v>
      </c>
      <c r="F68" s="33">
        <v>856</v>
      </c>
    </row>
    <row r="69" spans="1:6" ht="33.6" x14ac:dyDescent="0.8">
      <c r="A69" s="34">
        <v>44256</v>
      </c>
      <c r="B69" s="33" t="s">
        <v>18</v>
      </c>
      <c r="C69" s="33" t="s">
        <v>51</v>
      </c>
      <c r="D69" s="33" t="s">
        <v>39</v>
      </c>
      <c r="E69" s="33">
        <v>5085</v>
      </c>
      <c r="F69" s="33">
        <v>4462</v>
      </c>
    </row>
    <row r="70" spans="1:6" x14ac:dyDescent="0.8">
      <c r="A70" s="34">
        <v>44256</v>
      </c>
      <c r="B70" s="33" t="s">
        <v>18</v>
      </c>
      <c r="C70" s="33" t="s">
        <v>51</v>
      </c>
      <c r="D70" s="33" t="s">
        <v>5</v>
      </c>
      <c r="E70" s="33">
        <v>728</v>
      </c>
      <c r="F70" s="33">
        <v>750</v>
      </c>
    </row>
    <row r="71" spans="1:6" x14ac:dyDescent="0.8">
      <c r="A71" s="34">
        <v>44256</v>
      </c>
      <c r="B71" s="33" t="s">
        <v>18</v>
      </c>
      <c r="C71" s="33" t="s">
        <v>51</v>
      </c>
      <c r="D71" s="33" t="s">
        <v>6</v>
      </c>
      <c r="E71" s="33">
        <v>400</v>
      </c>
      <c r="F71" s="33">
        <v>399</v>
      </c>
    </row>
    <row r="72" spans="1:6" x14ac:dyDescent="0.8">
      <c r="A72" s="34">
        <v>44256</v>
      </c>
      <c r="B72" s="33" t="s">
        <v>18</v>
      </c>
      <c r="C72" s="33" t="s">
        <v>51</v>
      </c>
      <c r="D72" s="33" t="s">
        <v>7</v>
      </c>
      <c r="E72" s="33">
        <v>4879</v>
      </c>
      <c r="F72" s="33">
        <v>5085</v>
      </c>
    </row>
    <row r="73" spans="1:6" x14ac:dyDescent="0.8">
      <c r="A73" s="34">
        <v>44256</v>
      </c>
      <c r="B73" s="33" t="s">
        <v>18</v>
      </c>
      <c r="C73" s="33" t="s">
        <v>51</v>
      </c>
      <c r="D73" s="33" t="s">
        <v>8</v>
      </c>
      <c r="E73" s="33">
        <v>350</v>
      </c>
      <c r="F73" s="33">
        <v>400</v>
      </c>
    </row>
    <row r="74" spans="1:6" x14ac:dyDescent="0.8">
      <c r="A74" s="34">
        <v>44256</v>
      </c>
      <c r="B74" s="33" t="s">
        <v>18</v>
      </c>
      <c r="C74" s="33" t="s">
        <v>51</v>
      </c>
      <c r="D74" s="33" t="s">
        <v>9</v>
      </c>
      <c r="E74" s="33">
        <v>900</v>
      </c>
      <c r="F74" s="33">
        <v>848.4</v>
      </c>
    </row>
    <row r="75" spans="1:6" x14ac:dyDescent="0.8">
      <c r="A75" s="34">
        <v>44256</v>
      </c>
      <c r="B75" s="33" t="s">
        <v>18</v>
      </c>
      <c r="C75" s="33" t="s">
        <v>51</v>
      </c>
      <c r="D75" s="33" t="s">
        <v>10</v>
      </c>
      <c r="E75" s="33">
        <v>5000</v>
      </c>
      <c r="F75" s="33">
        <v>5220</v>
      </c>
    </row>
    <row r="76" spans="1:6" x14ac:dyDescent="0.8">
      <c r="A76" s="34">
        <v>44256</v>
      </c>
      <c r="B76" s="33" t="s">
        <v>18</v>
      </c>
      <c r="C76" s="33" t="s">
        <v>51</v>
      </c>
      <c r="D76" s="33" t="s">
        <v>11</v>
      </c>
      <c r="E76" s="33">
        <v>2640</v>
      </c>
      <c r="F76" s="33">
        <v>3200</v>
      </c>
    </row>
    <row r="77" spans="1:6" x14ac:dyDescent="0.8">
      <c r="A77" s="34">
        <v>44256</v>
      </c>
      <c r="B77" s="33" t="s">
        <v>18</v>
      </c>
      <c r="C77" s="33" t="s">
        <v>51</v>
      </c>
      <c r="D77" s="33" t="s">
        <v>12</v>
      </c>
      <c r="E77" s="33">
        <v>250</v>
      </c>
      <c r="F77" s="33">
        <v>280</v>
      </c>
    </row>
    <row r="78" spans="1:6" x14ac:dyDescent="0.8">
      <c r="A78" s="34">
        <v>44256</v>
      </c>
      <c r="B78" s="33" t="s">
        <v>18</v>
      </c>
      <c r="C78" s="33" t="s">
        <v>51</v>
      </c>
      <c r="D78" s="33" t="s">
        <v>13</v>
      </c>
      <c r="E78" s="33">
        <v>1400</v>
      </c>
      <c r="F78" s="33">
        <v>1204.95</v>
      </c>
    </row>
    <row r="79" spans="1:6" x14ac:dyDescent="0.8">
      <c r="A79" s="34">
        <v>44256</v>
      </c>
      <c r="B79" s="33" t="s">
        <v>18</v>
      </c>
      <c r="C79" s="33" t="s">
        <v>51</v>
      </c>
      <c r="D79" s="33" t="s">
        <v>0</v>
      </c>
      <c r="E79" s="33">
        <v>1000</v>
      </c>
      <c r="F79" s="33">
        <v>772.5</v>
      </c>
    </row>
    <row r="80" spans="1:6" x14ac:dyDescent="0.8">
      <c r="A80" s="34">
        <v>44287</v>
      </c>
      <c r="B80" s="33" t="s">
        <v>15</v>
      </c>
      <c r="C80" s="33" t="s">
        <v>15</v>
      </c>
      <c r="D80" s="33" t="s">
        <v>40</v>
      </c>
      <c r="E80" s="33">
        <v>63600</v>
      </c>
      <c r="F80" s="33">
        <v>41580</v>
      </c>
    </row>
    <row r="81" spans="1:6" x14ac:dyDescent="0.8">
      <c r="A81" s="34">
        <v>44287</v>
      </c>
      <c r="B81" s="33" t="s">
        <v>15</v>
      </c>
      <c r="C81" s="33" t="s">
        <v>15</v>
      </c>
      <c r="D81" s="33" t="s">
        <v>41</v>
      </c>
      <c r="E81" s="33">
        <v>3270</v>
      </c>
      <c r="F81" s="33">
        <v>3660</v>
      </c>
    </row>
    <row r="82" spans="1:6" x14ac:dyDescent="0.8">
      <c r="A82" s="34">
        <v>44287</v>
      </c>
      <c r="B82" s="33" t="s">
        <v>15</v>
      </c>
      <c r="C82" s="33" t="s">
        <v>15</v>
      </c>
      <c r="D82" s="33" t="s">
        <v>42</v>
      </c>
      <c r="E82" s="33">
        <v>300</v>
      </c>
      <c r="F82" s="33">
        <v>477</v>
      </c>
    </row>
    <row r="83" spans="1:6" x14ac:dyDescent="0.8">
      <c r="A83" s="34">
        <v>44287</v>
      </c>
      <c r="B83" s="33" t="s">
        <v>18</v>
      </c>
      <c r="C83" s="33" t="s">
        <v>50</v>
      </c>
      <c r="D83" s="33" t="s">
        <v>16</v>
      </c>
      <c r="E83" s="33">
        <v>9500</v>
      </c>
      <c r="F83" s="33">
        <v>9600</v>
      </c>
    </row>
    <row r="84" spans="1:6" x14ac:dyDescent="0.8">
      <c r="A84" s="34">
        <v>44287</v>
      </c>
      <c r="B84" s="33" t="s">
        <v>18</v>
      </c>
      <c r="C84" s="33" t="s">
        <v>50</v>
      </c>
      <c r="D84" s="33" t="s">
        <v>34</v>
      </c>
      <c r="E84" s="33">
        <v>5000</v>
      </c>
      <c r="F84" s="33">
        <v>1600</v>
      </c>
    </row>
    <row r="85" spans="1:6" x14ac:dyDescent="0.8">
      <c r="A85" s="34">
        <v>44287</v>
      </c>
      <c r="B85" s="33" t="s">
        <v>18</v>
      </c>
      <c r="C85" s="33" t="s">
        <v>50</v>
      </c>
      <c r="D85" s="33" t="s">
        <v>17</v>
      </c>
      <c r="E85" s="33">
        <v>4300</v>
      </c>
      <c r="F85" s="33">
        <v>4500</v>
      </c>
    </row>
    <row r="86" spans="1:6" x14ac:dyDescent="0.8">
      <c r="A86" s="34">
        <v>44287</v>
      </c>
      <c r="B86" s="33" t="s">
        <v>18</v>
      </c>
      <c r="C86" s="33" t="s">
        <v>51</v>
      </c>
      <c r="D86" s="33" t="s">
        <v>1</v>
      </c>
      <c r="E86" s="33">
        <v>3000</v>
      </c>
      <c r="F86" s="33">
        <v>2575</v>
      </c>
    </row>
    <row r="87" spans="1:6" x14ac:dyDescent="0.8">
      <c r="A87" s="34">
        <v>44287</v>
      </c>
      <c r="B87" s="33" t="s">
        <v>18</v>
      </c>
      <c r="C87" s="33" t="s">
        <v>51</v>
      </c>
      <c r="D87" s="33" t="s">
        <v>35</v>
      </c>
      <c r="E87" s="33">
        <v>2160</v>
      </c>
      <c r="F87" s="33">
        <v>2000</v>
      </c>
    </row>
    <row r="88" spans="1:6" x14ac:dyDescent="0.8">
      <c r="A88" s="34">
        <v>44287</v>
      </c>
      <c r="B88" s="33" t="s">
        <v>18</v>
      </c>
      <c r="C88" s="33" t="s">
        <v>51</v>
      </c>
      <c r="D88" s="33" t="s">
        <v>36</v>
      </c>
      <c r="E88" s="33">
        <v>1545</v>
      </c>
      <c r="F88" s="33">
        <v>2175</v>
      </c>
    </row>
    <row r="89" spans="1:6" x14ac:dyDescent="0.8">
      <c r="A89" s="34">
        <v>44287</v>
      </c>
      <c r="B89" s="33" t="s">
        <v>18</v>
      </c>
      <c r="C89" s="33" t="s">
        <v>51</v>
      </c>
      <c r="D89" s="33" t="s">
        <v>44</v>
      </c>
      <c r="E89" s="33">
        <v>1540</v>
      </c>
      <c r="F89" s="33">
        <v>1755</v>
      </c>
    </row>
    <row r="90" spans="1:6" x14ac:dyDescent="0.8">
      <c r="A90" s="34">
        <v>44287</v>
      </c>
      <c r="B90" s="33" t="s">
        <v>18</v>
      </c>
      <c r="C90" s="33" t="s">
        <v>51</v>
      </c>
      <c r="D90" s="33" t="s">
        <v>2</v>
      </c>
      <c r="E90" s="33">
        <v>1000</v>
      </c>
      <c r="F90" s="33">
        <v>1170</v>
      </c>
    </row>
    <row r="91" spans="1:6" x14ac:dyDescent="0.8">
      <c r="A91" s="34">
        <v>44287</v>
      </c>
      <c r="B91" s="33" t="s">
        <v>18</v>
      </c>
      <c r="C91" s="33" t="s">
        <v>51</v>
      </c>
      <c r="D91" s="33" t="s">
        <v>37</v>
      </c>
      <c r="E91" s="33">
        <v>570</v>
      </c>
      <c r="F91" s="33">
        <v>393.75</v>
      </c>
    </row>
    <row r="92" spans="1:6" x14ac:dyDescent="0.8">
      <c r="A92" s="34">
        <v>44287</v>
      </c>
      <c r="B92" s="33" t="s">
        <v>18</v>
      </c>
      <c r="C92" s="33" t="s">
        <v>51</v>
      </c>
      <c r="D92" s="33" t="s">
        <v>3</v>
      </c>
      <c r="E92" s="33">
        <v>1313</v>
      </c>
      <c r="F92" s="33">
        <v>1032.75</v>
      </c>
    </row>
    <row r="93" spans="1:6" x14ac:dyDescent="0.8">
      <c r="A93" s="34">
        <v>44287</v>
      </c>
      <c r="B93" s="33" t="s">
        <v>18</v>
      </c>
      <c r="C93" s="33" t="s">
        <v>51</v>
      </c>
      <c r="D93" s="33" t="s">
        <v>4</v>
      </c>
      <c r="E93" s="33">
        <v>2000</v>
      </c>
      <c r="F93" s="33">
        <v>2200</v>
      </c>
    </row>
    <row r="94" spans="1:6" x14ac:dyDescent="0.8">
      <c r="A94" s="34">
        <v>44287</v>
      </c>
      <c r="B94" s="33" t="s">
        <v>18</v>
      </c>
      <c r="C94" s="33" t="s">
        <v>51</v>
      </c>
      <c r="D94" s="33" t="s">
        <v>38</v>
      </c>
      <c r="E94" s="33">
        <v>1000</v>
      </c>
      <c r="F94" s="33">
        <v>736</v>
      </c>
    </row>
    <row r="95" spans="1:6" ht="33.6" x14ac:dyDescent="0.8">
      <c r="A95" s="34">
        <v>44287</v>
      </c>
      <c r="B95" s="33" t="s">
        <v>18</v>
      </c>
      <c r="C95" s="33" t="s">
        <v>51</v>
      </c>
      <c r="D95" s="33" t="s">
        <v>39</v>
      </c>
      <c r="E95" s="33">
        <v>4950</v>
      </c>
      <c r="F95" s="33">
        <v>5428</v>
      </c>
    </row>
    <row r="96" spans="1:6" x14ac:dyDescent="0.8">
      <c r="A96" s="34">
        <v>44287</v>
      </c>
      <c r="B96" s="33" t="s">
        <v>18</v>
      </c>
      <c r="C96" s="33" t="s">
        <v>51</v>
      </c>
      <c r="D96" s="33" t="s">
        <v>5</v>
      </c>
      <c r="E96" s="33">
        <v>968</v>
      </c>
      <c r="F96" s="33">
        <v>750</v>
      </c>
    </row>
    <row r="97" spans="1:6" x14ac:dyDescent="0.8">
      <c r="A97" s="34">
        <v>44287</v>
      </c>
      <c r="B97" s="33" t="s">
        <v>18</v>
      </c>
      <c r="C97" s="33" t="s">
        <v>51</v>
      </c>
      <c r="D97" s="33" t="s">
        <v>6</v>
      </c>
      <c r="E97" s="33">
        <v>400</v>
      </c>
      <c r="F97" s="33">
        <v>318.5</v>
      </c>
    </row>
    <row r="98" spans="1:6" x14ac:dyDescent="0.8">
      <c r="A98" s="34">
        <v>44287</v>
      </c>
      <c r="B98" s="33" t="s">
        <v>18</v>
      </c>
      <c r="C98" s="33" t="s">
        <v>51</v>
      </c>
      <c r="D98" s="33" t="s">
        <v>7</v>
      </c>
      <c r="E98" s="33">
        <v>4100</v>
      </c>
      <c r="F98" s="33">
        <v>4500</v>
      </c>
    </row>
    <row r="99" spans="1:6" x14ac:dyDescent="0.8">
      <c r="A99" s="34">
        <v>44287</v>
      </c>
      <c r="B99" s="33" t="s">
        <v>18</v>
      </c>
      <c r="C99" s="33" t="s">
        <v>51</v>
      </c>
      <c r="D99" s="33" t="s">
        <v>8</v>
      </c>
      <c r="E99" s="33">
        <v>406</v>
      </c>
      <c r="F99" s="33">
        <v>400</v>
      </c>
    </row>
    <row r="100" spans="1:6" x14ac:dyDescent="0.8">
      <c r="A100" s="34">
        <v>44287</v>
      </c>
      <c r="B100" s="33" t="s">
        <v>18</v>
      </c>
      <c r="C100" s="33" t="s">
        <v>51</v>
      </c>
      <c r="D100" s="33" t="s">
        <v>9</v>
      </c>
      <c r="E100" s="33">
        <v>900</v>
      </c>
      <c r="F100" s="33">
        <v>982.8</v>
      </c>
    </row>
    <row r="101" spans="1:6" x14ac:dyDescent="0.8">
      <c r="A101" s="34">
        <v>44287</v>
      </c>
      <c r="B101" s="33" t="s">
        <v>18</v>
      </c>
      <c r="C101" s="33" t="s">
        <v>51</v>
      </c>
      <c r="D101" s="33" t="s">
        <v>10</v>
      </c>
      <c r="E101" s="33">
        <v>5000</v>
      </c>
      <c r="F101" s="33">
        <v>3735</v>
      </c>
    </row>
    <row r="102" spans="1:6" x14ac:dyDescent="0.8">
      <c r="A102" s="34">
        <v>44287</v>
      </c>
      <c r="B102" s="33" t="s">
        <v>18</v>
      </c>
      <c r="C102" s="33" t="s">
        <v>51</v>
      </c>
      <c r="D102" s="33" t="s">
        <v>11</v>
      </c>
      <c r="E102" s="33">
        <v>3480</v>
      </c>
      <c r="F102" s="33">
        <v>2816</v>
      </c>
    </row>
    <row r="103" spans="1:6" x14ac:dyDescent="0.8">
      <c r="A103" s="34">
        <v>44287</v>
      </c>
      <c r="B103" s="33" t="s">
        <v>18</v>
      </c>
      <c r="C103" s="33" t="s">
        <v>51</v>
      </c>
      <c r="D103" s="33" t="s">
        <v>12</v>
      </c>
      <c r="E103" s="33">
        <v>260</v>
      </c>
      <c r="F103" s="33">
        <v>215.6</v>
      </c>
    </row>
    <row r="104" spans="1:6" x14ac:dyDescent="0.8">
      <c r="A104" s="34">
        <v>44287</v>
      </c>
      <c r="B104" s="33" t="s">
        <v>18</v>
      </c>
      <c r="C104" s="33" t="s">
        <v>51</v>
      </c>
      <c r="D104" s="33" t="s">
        <v>13</v>
      </c>
      <c r="E104" s="33">
        <v>1400</v>
      </c>
      <c r="F104" s="33">
        <v>1412.7</v>
      </c>
    </row>
    <row r="105" spans="1:6" x14ac:dyDescent="0.8">
      <c r="A105" s="34">
        <v>44287</v>
      </c>
      <c r="B105" s="33" t="s">
        <v>18</v>
      </c>
      <c r="C105" s="33" t="s">
        <v>51</v>
      </c>
      <c r="D105" s="33" t="s">
        <v>0</v>
      </c>
      <c r="E105" s="33">
        <v>1000</v>
      </c>
      <c r="F105" s="33">
        <v>750</v>
      </c>
    </row>
    <row r="106" spans="1:6" x14ac:dyDescent="0.8">
      <c r="A106" s="34">
        <v>44317</v>
      </c>
      <c r="B106" s="33" t="s">
        <v>15</v>
      </c>
      <c r="C106" s="33" t="s">
        <v>15</v>
      </c>
      <c r="D106" s="33" t="s">
        <v>40</v>
      </c>
      <c r="E106" s="33">
        <v>65400</v>
      </c>
      <c r="F106" s="33">
        <v>56700</v>
      </c>
    </row>
    <row r="107" spans="1:6" x14ac:dyDescent="0.8">
      <c r="A107" s="34">
        <v>44317</v>
      </c>
      <c r="B107" s="33" t="s">
        <v>15</v>
      </c>
      <c r="C107" s="33" t="s">
        <v>15</v>
      </c>
      <c r="D107" s="33" t="s">
        <v>41</v>
      </c>
      <c r="E107" s="33">
        <v>3690</v>
      </c>
      <c r="F107" s="33">
        <v>2880</v>
      </c>
    </row>
    <row r="108" spans="1:6" x14ac:dyDescent="0.8">
      <c r="A108" s="34">
        <v>44317</v>
      </c>
      <c r="B108" s="33" t="s">
        <v>15</v>
      </c>
      <c r="C108" s="33" t="s">
        <v>15</v>
      </c>
      <c r="D108" s="33" t="s">
        <v>42</v>
      </c>
      <c r="E108" s="33">
        <v>333</v>
      </c>
      <c r="F108" s="33">
        <v>463.5</v>
      </c>
    </row>
    <row r="109" spans="1:6" x14ac:dyDescent="0.8">
      <c r="A109" s="34">
        <v>44317</v>
      </c>
      <c r="B109" s="33" t="s">
        <v>18</v>
      </c>
      <c r="C109" s="33" t="s">
        <v>50</v>
      </c>
      <c r="D109" s="33" t="s">
        <v>16</v>
      </c>
      <c r="E109" s="33">
        <v>10925</v>
      </c>
      <c r="F109" s="33">
        <v>8256</v>
      </c>
    </row>
    <row r="110" spans="1:6" x14ac:dyDescent="0.8">
      <c r="A110" s="34">
        <v>44317</v>
      </c>
      <c r="B110" s="33" t="s">
        <v>18</v>
      </c>
      <c r="C110" s="33" t="s">
        <v>50</v>
      </c>
      <c r="D110" s="33" t="s">
        <v>34</v>
      </c>
      <c r="E110" s="33">
        <v>4120</v>
      </c>
      <c r="F110" s="33">
        <v>1575</v>
      </c>
    </row>
    <row r="111" spans="1:6" x14ac:dyDescent="0.8">
      <c r="A111" s="34">
        <v>44317</v>
      </c>
      <c r="B111" s="33" t="s">
        <v>18</v>
      </c>
      <c r="C111" s="33" t="s">
        <v>50</v>
      </c>
      <c r="D111" s="33" t="s">
        <v>17</v>
      </c>
      <c r="E111" s="33">
        <v>4200</v>
      </c>
      <c r="F111" s="33">
        <v>3420</v>
      </c>
    </row>
    <row r="112" spans="1:6" x14ac:dyDescent="0.8">
      <c r="A112" s="34">
        <v>44317</v>
      </c>
      <c r="B112" s="33" t="s">
        <v>18</v>
      </c>
      <c r="C112" s="33" t="s">
        <v>51</v>
      </c>
      <c r="D112" s="33" t="s">
        <v>1</v>
      </c>
      <c r="E112" s="33">
        <v>3630</v>
      </c>
      <c r="F112" s="33">
        <v>2500</v>
      </c>
    </row>
    <row r="113" spans="1:6" x14ac:dyDescent="0.8">
      <c r="A113" s="34">
        <v>44317</v>
      </c>
      <c r="B113" s="33" t="s">
        <v>18</v>
      </c>
      <c r="C113" s="33" t="s">
        <v>51</v>
      </c>
      <c r="D113" s="33" t="s">
        <v>35</v>
      </c>
      <c r="E113" s="33">
        <v>2400</v>
      </c>
      <c r="F113" s="33">
        <v>1900</v>
      </c>
    </row>
    <row r="114" spans="1:6" x14ac:dyDescent="0.8">
      <c r="A114" s="34">
        <v>44317</v>
      </c>
      <c r="B114" s="33" t="s">
        <v>18</v>
      </c>
      <c r="C114" s="33" t="s">
        <v>51</v>
      </c>
      <c r="D114" s="33" t="s">
        <v>36</v>
      </c>
      <c r="E114" s="33">
        <v>1515</v>
      </c>
      <c r="F114" s="33">
        <v>2305.5</v>
      </c>
    </row>
    <row r="115" spans="1:6" x14ac:dyDescent="0.8">
      <c r="A115" s="34">
        <v>44317</v>
      </c>
      <c r="B115" s="33" t="s">
        <v>18</v>
      </c>
      <c r="C115" s="33" t="s">
        <v>51</v>
      </c>
      <c r="D115" s="33" t="s">
        <v>44</v>
      </c>
      <c r="E115" s="33">
        <v>2240</v>
      </c>
      <c r="F115" s="33">
        <v>1500</v>
      </c>
    </row>
    <row r="116" spans="1:6" x14ac:dyDescent="0.8">
      <c r="A116" s="34">
        <v>44317</v>
      </c>
      <c r="B116" s="33" t="s">
        <v>18</v>
      </c>
      <c r="C116" s="33" t="s">
        <v>51</v>
      </c>
      <c r="D116" s="33" t="s">
        <v>2</v>
      </c>
      <c r="E116" s="33">
        <v>890</v>
      </c>
      <c r="F116" s="33">
        <v>1150</v>
      </c>
    </row>
    <row r="117" spans="1:6" x14ac:dyDescent="0.8">
      <c r="A117" s="34">
        <v>44317</v>
      </c>
      <c r="B117" s="33" t="s">
        <v>18</v>
      </c>
      <c r="C117" s="33" t="s">
        <v>51</v>
      </c>
      <c r="D117" s="33" t="s">
        <v>37</v>
      </c>
      <c r="E117" s="33">
        <v>500</v>
      </c>
      <c r="F117" s="33">
        <v>477.75</v>
      </c>
    </row>
    <row r="118" spans="1:6" x14ac:dyDescent="0.8">
      <c r="A118" s="34">
        <v>44317</v>
      </c>
      <c r="B118" s="33" t="s">
        <v>18</v>
      </c>
      <c r="C118" s="33" t="s">
        <v>51</v>
      </c>
      <c r="D118" s="33" t="s">
        <v>3</v>
      </c>
      <c r="E118" s="33">
        <v>1339</v>
      </c>
      <c r="F118" s="33">
        <v>956.25</v>
      </c>
    </row>
    <row r="119" spans="1:6" x14ac:dyDescent="0.8">
      <c r="A119" s="34">
        <v>44317</v>
      </c>
      <c r="B119" s="33" t="s">
        <v>18</v>
      </c>
      <c r="C119" s="33" t="s">
        <v>51</v>
      </c>
      <c r="D119" s="33" t="s">
        <v>4</v>
      </c>
      <c r="E119" s="33">
        <v>1620</v>
      </c>
      <c r="F119" s="33">
        <v>1650</v>
      </c>
    </row>
    <row r="120" spans="1:6" x14ac:dyDescent="0.8">
      <c r="A120" s="34">
        <v>44317</v>
      </c>
      <c r="B120" s="33" t="s">
        <v>18</v>
      </c>
      <c r="C120" s="33" t="s">
        <v>51</v>
      </c>
      <c r="D120" s="33" t="s">
        <v>38</v>
      </c>
      <c r="E120" s="33">
        <v>970</v>
      </c>
      <c r="F120" s="33">
        <v>784</v>
      </c>
    </row>
    <row r="121" spans="1:6" ht="33.6" x14ac:dyDescent="0.8">
      <c r="A121" s="34">
        <v>44317</v>
      </c>
      <c r="B121" s="33" t="s">
        <v>18</v>
      </c>
      <c r="C121" s="33" t="s">
        <v>51</v>
      </c>
      <c r="D121" s="33" t="s">
        <v>39</v>
      </c>
      <c r="E121" s="33">
        <v>4230</v>
      </c>
      <c r="F121" s="33">
        <v>5566</v>
      </c>
    </row>
    <row r="122" spans="1:6" x14ac:dyDescent="0.8">
      <c r="A122" s="34">
        <v>44317</v>
      </c>
      <c r="B122" s="33" t="s">
        <v>18</v>
      </c>
      <c r="C122" s="33" t="s">
        <v>51</v>
      </c>
      <c r="D122" s="33" t="s">
        <v>5</v>
      </c>
      <c r="E122" s="33">
        <v>952</v>
      </c>
      <c r="F122" s="33">
        <v>585</v>
      </c>
    </row>
    <row r="123" spans="1:6" x14ac:dyDescent="0.8">
      <c r="A123" s="34">
        <v>44317</v>
      </c>
      <c r="B123" s="33" t="s">
        <v>18</v>
      </c>
      <c r="C123" s="33" t="s">
        <v>51</v>
      </c>
      <c r="D123" s="33" t="s">
        <v>6</v>
      </c>
      <c r="E123" s="33">
        <v>352</v>
      </c>
      <c r="F123" s="33">
        <v>350</v>
      </c>
    </row>
    <row r="124" spans="1:6" x14ac:dyDescent="0.8">
      <c r="A124" s="34">
        <v>44317</v>
      </c>
      <c r="B124" s="33" t="s">
        <v>18</v>
      </c>
      <c r="C124" s="33" t="s">
        <v>51</v>
      </c>
      <c r="D124" s="33" t="s">
        <v>7</v>
      </c>
      <c r="E124" s="33">
        <v>3772</v>
      </c>
      <c r="F124" s="33">
        <v>4725</v>
      </c>
    </row>
    <row r="125" spans="1:6" x14ac:dyDescent="0.8">
      <c r="A125" s="34">
        <v>44317</v>
      </c>
      <c r="B125" s="33" t="s">
        <v>18</v>
      </c>
      <c r="C125" s="33" t="s">
        <v>51</v>
      </c>
      <c r="D125" s="33" t="s">
        <v>8</v>
      </c>
      <c r="E125" s="33">
        <v>353.5</v>
      </c>
      <c r="F125" s="33">
        <v>400</v>
      </c>
    </row>
    <row r="126" spans="1:6" x14ac:dyDescent="0.8">
      <c r="A126" s="34">
        <v>44317</v>
      </c>
      <c r="B126" s="33" t="s">
        <v>18</v>
      </c>
      <c r="C126" s="33" t="s">
        <v>51</v>
      </c>
      <c r="D126" s="33" t="s">
        <v>9</v>
      </c>
      <c r="E126" s="33">
        <v>792</v>
      </c>
      <c r="F126" s="33">
        <v>722.4</v>
      </c>
    </row>
    <row r="127" spans="1:6" x14ac:dyDescent="0.8">
      <c r="A127" s="34">
        <v>44317</v>
      </c>
      <c r="B127" s="33" t="s">
        <v>18</v>
      </c>
      <c r="C127" s="33" t="s">
        <v>51</v>
      </c>
      <c r="D127" s="33" t="s">
        <v>10</v>
      </c>
      <c r="E127" s="33">
        <v>4500</v>
      </c>
      <c r="F127" s="33">
        <v>4500</v>
      </c>
    </row>
    <row r="128" spans="1:6" x14ac:dyDescent="0.8">
      <c r="A128" s="34">
        <v>44317</v>
      </c>
      <c r="B128" s="33" t="s">
        <v>18</v>
      </c>
      <c r="C128" s="33" t="s">
        <v>51</v>
      </c>
      <c r="D128" s="33" t="s">
        <v>11</v>
      </c>
      <c r="E128" s="33">
        <v>3570</v>
      </c>
      <c r="F128" s="33">
        <v>3552</v>
      </c>
    </row>
    <row r="129" spans="1:6" x14ac:dyDescent="0.8">
      <c r="A129" s="34">
        <v>44317</v>
      </c>
      <c r="B129" s="33" t="s">
        <v>18</v>
      </c>
      <c r="C129" s="33" t="s">
        <v>51</v>
      </c>
      <c r="D129" s="33" t="s">
        <v>12</v>
      </c>
      <c r="E129" s="33">
        <v>255</v>
      </c>
      <c r="F129" s="33">
        <v>246.4</v>
      </c>
    </row>
    <row r="130" spans="1:6" x14ac:dyDescent="0.8">
      <c r="A130" s="34">
        <v>44317</v>
      </c>
      <c r="B130" s="33" t="s">
        <v>18</v>
      </c>
      <c r="C130" s="33" t="s">
        <v>51</v>
      </c>
      <c r="D130" s="33" t="s">
        <v>13</v>
      </c>
      <c r="E130" s="33">
        <v>1288</v>
      </c>
      <c r="F130" s="33">
        <v>1385</v>
      </c>
    </row>
    <row r="131" spans="1:6" x14ac:dyDescent="0.8">
      <c r="A131" s="34">
        <v>44317</v>
      </c>
      <c r="B131" s="33" t="s">
        <v>18</v>
      </c>
      <c r="C131" s="33" t="s">
        <v>51</v>
      </c>
      <c r="D131" s="33" t="s">
        <v>0</v>
      </c>
      <c r="E131" s="33">
        <v>1000</v>
      </c>
      <c r="F131" s="33">
        <v>742.5</v>
      </c>
    </row>
    <row r="132" spans="1:6" x14ac:dyDescent="0.8">
      <c r="A132" s="34">
        <v>44348</v>
      </c>
      <c r="B132" s="33" t="s">
        <v>15</v>
      </c>
      <c r="C132" s="33" t="s">
        <v>15</v>
      </c>
      <c r="D132" s="33" t="s">
        <v>40</v>
      </c>
      <c r="E132" s="33">
        <v>60000</v>
      </c>
      <c r="F132" s="33">
        <v>61560</v>
      </c>
    </row>
    <row r="133" spans="1:6" x14ac:dyDescent="0.8">
      <c r="A133" s="34">
        <v>44348</v>
      </c>
      <c r="B133" s="33" t="s">
        <v>15</v>
      </c>
      <c r="C133" s="33" t="s">
        <v>15</v>
      </c>
      <c r="D133" s="33" t="s">
        <v>41</v>
      </c>
      <c r="E133" s="33">
        <v>2370</v>
      </c>
      <c r="F133" s="33">
        <v>2670</v>
      </c>
    </row>
    <row r="134" spans="1:6" x14ac:dyDescent="0.8">
      <c r="A134" s="34">
        <v>44348</v>
      </c>
      <c r="B134" s="33" t="s">
        <v>15</v>
      </c>
      <c r="C134" s="33" t="s">
        <v>15</v>
      </c>
      <c r="D134" s="33" t="s">
        <v>42</v>
      </c>
      <c r="E134" s="33">
        <v>252</v>
      </c>
      <c r="F134" s="33">
        <v>450</v>
      </c>
    </row>
    <row r="135" spans="1:6" x14ac:dyDescent="0.8">
      <c r="A135" s="34">
        <v>44348</v>
      </c>
      <c r="B135" s="33" t="s">
        <v>18</v>
      </c>
      <c r="C135" s="33" t="s">
        <v>50</v>
      </c>
      <c r="D135" s="33" t="s">
        <v>16</v>
      </c>
      <c r="E135" s="33">
        <v>10925</v>
      </c>
      <c r="F135" s="33">
        <v>8160</v>
      </c>
    </row>
    <row r="136" spans="1:6" x14ac:dyDescent="0.8">
      <c r="A136" s="34">
        <v>44348</v>
      </c>
      <c r="B136" s="33" t="s">
        <v>18</v>
      </c>
      <c r="C136" s="33" t="s">
        <v>50</v>
      </c>
      <c r="D136" s="33" t="s">
        <v>34</v>
      </c>
      <c r="E136" s="33">
        <v>4040</v>
      </c>
      <c r="F136" s="33">
        <v>2312</v>
      </c>
    </row>
    <row r="137" spans="1:6" x14ac:dyDescent="0.8">
      <c r="A137" s="34">
        <v>44348</v>
      </c>
      <c r="B137" s="33" t="s">
        <v>18</v>
      </c>
      <c r="C137" s="33" t="s">
        <v>50</v>
      </c>
      <c r="D137" s="33" t="s">
        <v>17</v>
      </c>
      <c r="E137" s="33">
        <v>5600</v>
      </c>
      <c r="F137" s="33">
        <v>4500</v>
      </c>
    </row>
    <row r="138" spans="1:6" x14ac:dyDescent="0.8">
      <c r="A138" s="34">
        <v>44348</v>
      </c>
      <c r="B138" s="33" t="s">
        <v>18</v>
      </c>
      <c r="C138" s="33" t="s">
        <v>51</v>
      </c>
      <c r="D138" s="33" t="s">
        <v>1</v>
      </c>
      <c r="E138" s="33">
        <v>2490</v>
      </c>
      <c r="F138" s="33">
        <v>2750</v>
      </c>
    </row>
    <row r="139" spans="1:6" x14ac:dyDescent="0.8">
      <c r="A139" s="34">
        <v>44348</v>
      </c>
      <c r="B139" s="33" t="s">
        <v>18</v>
      </c>
      <c r="C139" s="33" t="s">
        <v>51</v>
      </c>
      <c r="D139" s="33" t="s">
        <v>35</v>
      </c>
      <c r="E139" s="33">
        <v>1620</v>
      </c>
      <c r="F139" s="33">
        <v>1580</v>
      </c>
    </row>
    <row r="140" spans="1:6" x14ac:dyDescent="0.8">
      <c r="A140" s="34">
        <v>44348</v>
      </c>
      <c r="B140" s="33" t="s">
        <v>18</v>
      </c>
      <c r="C140" s="33" t="s">
        <v>51</v>
      </c>
      <c r="D140" s="33" t="s">
        <v>36</v>
      </c>
      <c r="E140" s="33">
        <v>1500</v>
      </c>
      <c r="F140" s="33">
        <v>2175</v>
      </c>
    </row>
    <row r="141" spans="1:6" x14ac:dyDescent="0.8">
      <c r="A141" s="34">
        <v>44348</v>
      </c>
      <c r="B141" s="33" t="s">
        <v>18</v>
      </c>
      <c r="C141" s="33" t="s">
        <v>51</v>
      </c>
      <c r="D141" s="33" t="s">
        <v>44</v>
      </c>
      <c r="E141" s="33">
        <v>2000</v>
      </c>
      <c r="F141" s="33">
        <v>1605</v>
      </c>
    </row>
    <row r="142" spans="1:6" x14ac:dyDescent="0.8">
      <c r="A142" s="34">
        <v>44348</v>
      </c>
      <c r="B142" s="33" t="s">
        <v>18</v>
      </c>
      <c r="C142" s="33" t="s">
        <v>51</v>
      </c>
      <c r="D142" s="33" t="s">
        <v>2</v>
      </c>
      <c r="E142" s="33">
        <v>1010</v>
      </c>
      <c r="F142" s="33">
        <v>820</v>
      </c>
    </row>
    <row r="143" spans="1:6" x14ac:dyDescent="0.8">
      <c r="A143" s="34">
        <v>44348</v>
      </c>
      <c r="B143" s="33" t="s">
        <v>18</v>
      </c>
      <c r="C143" s="33" t="s">
        <v>51</v>
      </c>
      <c r="D143" s="33" t="s">
        <v>37</v>
      </c>
      <c r="E143" s="33">
        <v>465</v>
      </c>
      <c r="F143" s="33">
        <v>525</v>
      </c>
    </row>
    <row r="144" spans="1:6" x14ac:dyDescent="0.8">
      <c r="A144" s="34">
        <v>44348</v>
      </c>
      <c r="B144" s="33" t="s">
        <v>18</v>
      </c>
      <c r="C144" s="33" t="s">
        <v>51</v>
      </c>
      <c r="D144" s="33" t="s">
        <v>3</v>
      </c>
      <c r="E144" s="33">
        <v>1404</v>
      </c>
      <c r="F144" s="33">
        <v>1275</v>
      </c>
    </row>
    <row r="145" spans="1:6" x14ac:dyDescent="0.8">
      <c r="A145" s="34">
        <v>44348</v>
      </c>
      <c r="B145" s="33" t="s">
        <v>18</v>
      </c>
      <c r="C145" s="33" t="s">
        <v>51</v>
      </c>
      <c r="D145" s="33" t="s">
        <v>4</v>
      </c>
      <c r="E145" s="33">
        <v>2080</v>
      </c>
      <c r="F145" s="33">
        <v>2200</v>
      </c>
    </row>
    <row r="146" spans="1:6" x14ac:dyDescent="0.8">
      <c r="A146" s="34">
        <v>44348</v>
      </c>
      <c r="B146" s="33" t="s">
        <v>18</v>
      </c>
      <c r="C146" s="33" t="s">
        <v>51</v>
      </c>
      <c r="D146" s="33" t="s">
        <v>38</v>
      </c>
      <c r="E146" s="33">
        <v>1000</v>
      </c>
      <c r="F146" s="33">
        <v>840</v>
      </c>
    </row>
    <row r="147" spans="1:6" ht="33.6" x14ac:dyDescent="0.8">
      <c r="A147" s="34">
        <v>44348</v>
      </c>
      <c r="B147" s="33" t="s">
        <v>18</v>
      </c>
      <c r="C147" s="33" t="s">
        <v>51</v>
      </c>
      <c r="D147" s="33" t="s">
        <v>39</v>
      </c>
      <c r="E147" s="33">
        <v>4050</v>
      </c>
      <c r="F147" s="33">
        <v>4600</v>
      </c>
    </row>
    <row r="148" spans="1:6" x14ac:dyDescent="0.8">
      <c r="A148" s="34">
        <v>44348</v>
      </c>
      <c r="B148" s="33" t="s">
        <v>18</v>
      </c>
      <c r="C148" s="33" t="s">
        <v>51</v>
      </c>
      <c r="D148" s="33" t="s">
        <v>5</v>
      </c>
      <c r="E148" s="33">
        <v>888</v>
      </c>
      <c r="F148" s="33">
        <v>780</v>
      </c>
    </row>
    <row r="149" spans="1:6" x14ac:dyDescent="0.8">
      <c r="A149" s="34">
        <v>44348</v>
      </c>
      <c r="B149" s="33" t="s">
        <v>18</v>
      </c>
      <c r="C149" s="33" t="s">
        <v>51</v>
      </c>
      <c r="D149" s="33" t="s">
        <v>6</v>
      </c>
      <c r="E149" s="33">
        <v>476</v>
      </c>
      <c r="F149" s="33">
        <v>350</v>
      </c>
    </row>
    <row r="150" spans="1:6" x14ac:dyDescent="0.8">
      <c r="A150" s="34">
        <v>44348</v>
      </c>
      <c r="B150" s="33" t="s">
        <v>18</v>
      </c>
      <c r="C150" s="33" t="s">
        <v>51</v>
      </c>
      <c r="D150" s="33" t="s">
        <v>7</v>
      </c>
      <c r="E150" s="33">
        <v>3362</v>
      </c>
      <c r="F150" s="33">
        <v>4500</v>
      </c>
    </row>
    <row r="151" spans="1:6" x14ac:dyDescent="0.8">
      <c r="A151" s="34">
        <v>44348</v>
      </c>
      <c r="B151" s="33" t="s">
        <v>18</v>
      </c>
      <c r="C151" s="33" t="s">
        <v>51</v>
      </c>
      <c r="D151" s="33" t="s">
        <v>8</v>
      </c>
      <c r="E151" s="33">
        <v>353.5</v>
      </c>
      <c r="F151" s="33">
        <v>336</v>
      </c>
    </row>
    <row r="152" spans="1:6" x14ac:dyDescent="0.8">
      <c r="A152" s="34">
        <v>44348</v>
      </c>
      <c r="B152" s="33" t="s">
        <v>18</v>
      </c>
      <c r="C152" s="33" t="s">
        <v>51</v>
      </c>
      <c r="D152" s="33" t="s">
        <v>9</v>
      </c>
      <c r="E152" s="33">
        <v>900</v>
      </c>
      <c r="F152" s="33">
        <v>856.8</v>
      </c>
    </row>
    <row r="153" spans="1:6" x14ac:dyDescent="0.8">
      <c r="A153" s="34">
        <v>44348</v>
      </c>
      <c r="B153" s="33" t="s">
        <v>18</v>
      </c>
      <c r="C153" s="33" t="s">
        <v>51</v>
      </c>
      <c r="D153" s="33" t="s">
        <v>10</v>
      </c>
      <c r="E153" s="33">
        <v>4400</v>
      </c>
      <c r="F153" s="33">
        <v>5535</v>
      </c>
    </row>
    <row r="154" spans="1:6" x14ac:dyDescent="0.8">
      <c r="A154" s="34">
        <v>44348</v>
      </c>
      <c r="B154" s="33" t="s">
        <v>18</v>
      </c>
      <c r="C154" s="33" t="s">
        <v>51</v>
      </c>
      <c r="D154" s="33" t="s">
        <v>11</v>
      </c>
      <c r="E154" s="33">
        <v>3000</v>
      </c>
      <c r="F154" s="33">
        <v>3776</v>
      </c>
    </row>
    <row r="155" spans="1:6" x14ac:dyDescent="0.8">
      <c r="A155" s="34">
        <v>44348</v>
      </c>
      <c r="B155" s="33" t="s">
        <v>18</v>
      </c>
      <c r="C155" s="33" t="s">
        <v>51</v>
      </c>
      <c r="D155" s="33" t="s">
        <v>12</v>
      </c>
      <c r="E155" s="33">
        <v>250</v>
      </c>
      <c r="F155" s="33">
        <v>282.8</v>
      </c>
    </row>
    <row r="156" spans="1:6" x14ac:dyDescent="0.8">
      <c r="A156" s="34">
        <v>44348</v>
      </c>
      <c r="B156" s="33" t="s">
        <v>18</v>
      </c>
      <c r="C156" s="33" t="s">
        <v>51</v>
      </c>
      <c r="D156" s="33" t="s">
        <v>13</v>
      </c>
      <c r="E156" s="33">
        <v>1260</v>
      </c>
      <c r="F156" s="33">
        <v>1509.65</v>
      </c>
    </row>
    <row r="157" spans="1:6" x14ac:dyDescent="0.8">
      <c r="A157" s="34">
        <v>44348</v>
      </c>
      <c r="B157" s="33" t="s">
        <v>18</v>
      </c>
      <c r="C157" s="33" t="s">
        <v>51</v>
      </c>
      <c r="D157" s="33" t="s">
        <v>0</v>
      </c>
      <c r="E157" s="33">
        <v>890</v>
      </c>
      <c r="F157" s="33">
        <v>742.5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6959E06-A44B-4E8A-BEF1-B165D9B2D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3AA672-7AA9-4F91-BFFF-9A6FDB399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E99E0C-805E-419A-AABB-AC8EB766AA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TM03458075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Monthly Budget Summary</vt:lpstr>
      <vt:lpstr>Income</vt:lpstr>
      <vt:lpstr>Personnel Expenses</vt:lpstr>
      <vt:lpstr>Operating Expenses</vt:lpstr>
      <vt:lpstr>Sheet1</vt:lpstr>
      <vt:lpstr>budget</vt:lpstr>
      <vt:lpstr>semi-annual-budget</vt:lpstr>
      <vt:lpstr>BUDGET_Title</vt:lpstr>
      <vt:lpstr>'semi-annual-budget'!ColumnTitle1</vt:lpstr>
      <vt:lpstr>ColumnTitle1</vt:lpstr>
      <vt:lpstr>COMPANY_NAME</vt:lpstr>
      <vt:lpstr>Income!Print_Titles</vt:lpstr>
      <vt:lpstr>'Operating Expenses'!Print_Titles</vt:lpstr>
      <vt:lpstr>'Personnel Expenses'!Print_Titles</vt:lpstr>
      <vt:lpstr>'semi-annual-budget'!Title1</vt:lpstr>
      <vt:lpstr>Title1</vt:lpstr>
      <vt:lpstr>'semi-annual-budget'!Title2</vt:lpstr>
      <vt:lpstr>Title2</vt:lpstr>
      <vt:lpstr>'semi-annual-budget'!Title3</vt:lpstr>
      <vt:lpstr>Title3</vt:lpstr>
      <vt:lpstr>'semi-annual-budget'!Title4</vt:lpstr>
      <vt:lpstr>Title4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2021-12-13T22:23:56Z</dcterms:created>
  <dcterms:modified xsi:type="dcterms:W3CDTF">2022-02-21T03:11:12Z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