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MacroCEM\Model\Python\Data\"/>
    </mc:Choice>
  </mc:AlternateContent>
  <xr:revisionPtr revIDLastSave="0" documentId="13_ncr:1_{2B602037-E6FF-4588-90C3-B7B3AEE4EC11}" xr6:coauthVersionLast="47" xr6:coauthVersionMax="47" xr10:uidLastSave="{00000000-0000-0000-0000-000000000000}"/>
  <bookViews>
    <workbookView xWindow="-120" yWindow="-120" windowWidth="29040" windowHeight="15720" activeTab="2" xr2:uid="{34EC84D2-FCB9-4DA5-92D9-B09F548D0151}"/>
  </bookViews>
  <sheets>
    <sheet name="Sheet1 (3)" sheetId="3" r:id="rId1"/>
    <sheet name="Sheet1 (2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 s="1"/>
  <c r="B49" i="1"/>
  <c r="C49" i="1" s="1"/>
  <c r="C48" i="1"/>
  <c r="B48" i="1"/>
  <c r="B46" i="1"/>
  <c r="C46" i="1" s="1"/>
  <c r="C47" i="1"/>
  <c r="B47" i="1"/>
  <c r="E2" i="1"/>
  <c r="A46" i="1"/>
  <c r="F2" i="1"/>
  <c r="O43" i="3"/>
  <c r="O42" i="3"/>
  <c r="B43" i="3" s="1"/>
  <c r="O41" i="3"/>
  <c r="M42" i="3"/>
  <c r="I42" i="3"/>
  <c r="K42" i="3" s="1"/>
  <c r="G42" i="3"/>
  <c r="F42" i="3"/>
  <c r="E42" i="3"/>
  <c r="D42" i="3"/>
  <c r="C42" i="3"/>
  <c r="B42" i="3"/>
  <c r="E2" i="3"/>
  <c r="E3" i="3"/>
  <c r="E4" i="3"/>
  <c r="F4" i="3" s="1"/>
  <c r="G4" i="3" s="1"/>
  <c r="E5" i="3"/>
  <c r="F5" i="3" s="1"/>
  <c r="G5" i="3" s="1"/>
  <c r="E6" i="3"/>
  <c r="E7" i="3"/>
  <c r="E8" i="3"/>
  <c r="E9" i="3"/>
  <c r="E10" i="3"/>
  <c r="E11" i="3"/>
  <c r="E12" i="3"/>
  <c r="F12" i="3" s="1"/>
  <c r="G12" i="3" s="1"/>
  <c r="E13" i="3"/>
  <c r="E14" i="3"/>
  <c r="E15" i="3"/>
  <c r="F15" i="3" s="1"/>
  <c r="G15" i="3" s="1"/>
  <c r="E16" i="3"/>
  <c r="E17" i="3"/>
  <c r="E18" i="3"/>
  <c r="F18" i="3" s="1"/>
  <c r="G18" i="3" s="1"/>
  <c r="E19" i="3"/>
  <c r="F19" i="3" s="1"/>
  <c r="G19" i="3" s="1"/>
  <c r="E20" i="3"/>
  <c r="F20" i="3" s="1"/>
  <c r="G20" i="3" s="1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F34" i="3" s="1"/>
  <c r="G34" i="3" s="1"/>
  <c r="E35" i="3"/>
  <c r="E36" i="3"/>
  <c r="F36" i="3" s="1"/>
  <c r="G36" i="3" s="1"/>
  <c r="E37" i="3"/>
  <c r="F37" i="3" s="1"/>
  <c r="G37" i="3" s="1"/>
  <c r="E38" i="3"/>
  <c r="E39" i="3"/>
  <c r="F39" i="3" s="1"/>
  <c r="G39" i="3" s="1"/>
  <c r="E40" i="3"/>
  <c r="E41" i="3"/>
  <c r="F3" i="3"/>
  <c r="G3" i="3" s="1"/>
  <c r="F8" i="3"/>
  <c r="G8" i="3" s="1"/>
  <c r="F16" i="3"/>
  <c r="G16" i="3" s="1"/>
  <c r="F24" i="3"/>
  <c r="G24" i="3" s="1"/>
  <c r="F26" i="3"/>
  <c r="G26" i="3" s="1"/>
  <c r="F27" i="3"/>
  <c r="G27" i="3" s="1"/>
  <c r="F28" i="3"/>
  <c r="G28" i="3" s="1"/>
  <c r="F31" i="3"/>
  <c r="G31" i="3" s="1"/>
  <c r="F32" i="3"/>
  <c r="G32" i="3" s="1"/>
  <c r="F40" i="3"/>
  <c r="G40" i="3" s="1"/>
  <c r="K44" i="3"/>
  <c r="M41" i="3"/>
  <c r="F41" i="3"/>
  <c r="G41" i="3" s="1"/>
  <c r="C41" i="3"/>
  <c r="D41" i="3" s="1"/>
  <c r="M40" i="3"/>
  <c r="O40" i="3" s="1"/>
  <c r="K40" i="3"/>
  <c r="J40" i="3"/>
  <c r="D40" i="3"/>
  <c r="C40" i="3"/>
  <c r="O39" i="3"/>
  <c r="M39" i="3"/>
  <c r="K39" i="3"/>
  <c r="J39" i="3"/>
  <c r="C39" i="3"/>
  <c r="D39" i="3" s="1"/>
  <c r="O38" i="3"/>
  <c r="M38" i="3"/>
  <c r="K38" i="3"/>
  <c r="J38" i="3"/>
  <c r="F38" i="3"/>
  <c r="G38" i="3" s="1"/>
  <c r="D38" i="3"/>
  <c r="C38" i="3"/>
  <c r="M37" i="3"/>
  <c r="O37" i="3" s="1"/>
  <c r="K37" i="3"/>
  <c r="J37" i="3"/>
  <c r="D37" i="3"/>
  <c r="C37" i="3"/>
  <c r="M36" i="3"/>
  <c r="O36" i="3" s="1"/>
  <c r="D36" i="3"/>
  <c r="C36" i="3"/>
  <c r="M35" i="3"/>
  <c r="O35" i="3" s="1"/>
  <c r="K35" i="3"/>
  <c r="J35" i="3"/>
  <c r="F35" i="3"/>
  <c r="G35" i="3" s="1"/>
  <c r="D35" i="3"/>
  <c r="C35" i="3"/>
  <c r="M34" i="3"/>
  <c r="O34" i="3" s="1"/>
  <c r="K34" i="3"/>
  <c r="J34" i="3"/>
  <c r="C34" i="3"/>
  <c r="D34" i="3" s="1"/>
  <c r="O33" i="3"/>
  <c r="M33" i="3"/>
  <c r="K33" i="3"/>
  <c r="J33" i="3"/>
  <c r="G33" i="3"/>
  <c r="F33" i="3"/>
  <c r="C33" i="3"/>
  <c r="D33" i="3" s="1"/>
  <c r="M32" i="3"/>
  <c r="O32" i="3" s="1"/>
  <c r="K32" i="3"/>
  <c r="J32" i="3"/>
  <c r="D32" i="3"/>
  <c r="C32" i="3"/>
  <c r="O31" i="3"/>
  <c r="M31" i="3"/>
  <c r="K31" i="3"/>
  <c r="J31" i="3"/>
  <c r="C31" i="3"/>
  <c r="D31" i="3" s="1"/>
  <c r="M30" i="3"/>
  <c r="O30" i="3" s="1"/>
  <c r="K30" i="3"/>
  <c r="J30" i="3"/>
  <c r="F30" i="3"/>
  <c r="G30" i="3" s="1"/>
  <c r="D30" i="3"/>
  <c r="C30" i="3"/>
  <c r="O29" i="3"/>
  <c r="M29" i="3"/>
  <c r="K29" i="3"/>
  <c r="J29" i="3"/>
  <c r="F29" i="3"/>
  <c r="G29" i="3" s="1"/>
  <c r="C29" i="3"/>
  <c r="D29" i="3" s="1"/>
  <c r="O28" i="3"/>
  <c r="M28" i="3"/>
  <c r="K28" i="3"/>
  <c r="J28" i="3"/>
  <c r="D28" i="3"/>
  <c r="C28" i="3"/>
  <c r="M27" i="3"/>
  <c r="O27" i="3" s="1"/>
  <c r="K27" i="3"/>
  <c r="J27" i="3"/>
  <c r="D27" i="3"/>
  <c r="C27" i="3"/>
  <c r="M26" i="3"/>
  <c r="O26" i="3" s="1"/>
  <c r="K26" i="3"/>
  <c r="J26" i="3"/>
  <c r="C26" i="3"/>
  <c r="D26" i="3" s="1"/>
  <c r="O25" i="3"/>
  <c r="M25" i="3"/>
  <c r="F25" i="3"/>
  <c r="G25" i="3" s="1"/>
  <c r="D25" i="3"/>
  <c r="C25" i="3"/>
  <c r="M24" i="3"/>
  <c r="O24" i="3" s="1"/>
  <c r="K24" i="3"/>
  <c r="J24" i="3"/>
  <c r="C24" i="3"/>
  <c r="D24" i="3" s="1"/>
  <c r="O23" i="3"/>
  <c r="M23" i="3"/>
  <c r="K23" i="3"/>
  <c r="J23" i="3"/>
  <c r="F23" i="3"/>
  <c r="G23" i="3" s="1"/>
  <c r="C23" i="3"/>
  <c r="D23" i="3" s="1"/>
  <c r="M22" i="3"/>
  <c r="O22" i="3" s="1"/>
  <c r="K22" i="3"/>
  <c r="J22" i="3"/>
  <c r="F22" i="3"/>
  <c r="G22" i="3" s="1"/>
  <c r="D22" i="3"/>
  <c r="C22" i="3"/>
  <c r="O21" i="3"/>
  <c r="M21" i="3"/>
  <c r="F21" i="3"/>
  <c r="G21" i="3" s="1"/>
  <c r="C21" i="3"/>
  <c r="D21" i="3" s="1"/>
  <c r="M20" i="3"/>
  <c r="O20" i="3" s="1"/>
  <c r="K20" i="3"/>
  <c r="J20" i="3"/>
  <c r="D20" i="3"/>
  <c r="C20" i="3"/>
  <c r="O19" i="3"/>
  <c r="M19" i="3"/>
  <c r="K19" i="3"/>
  <c r="J19" i="3"/>
  <c r="C19" i="3"/>
  <c r="D19" i="3" s="1"/>
  <c r="M18" i="3"/>
  <c r="O18" i="3" s="1"/>
  <c r="K18" i="3"/>
  <c r="J18" i="3"/>
  <c r="D18" i="3"/>
  <c r="C18" i="3"/>
  <c r="O17" i="3"/>
  <c r="M17" i="3"/>
  <c r="K17" i="3"/>
  <c r="J17" i="3"/>
  <c r="F17" i="3"/>
  <c r="G17" i="3" s="1"/>
  <c r="C17" i="3"/>
  <c r="D17" i="3" s="1"/>
  <c r="O16" i="3"/>
  <c r="M16" i="3"/>
  <c r="K16" i="3"/>
  <c r="J16" i="3"/>
  <c r="D16" i="3"/>
  <c r="C16" i="3"/>
  <c r="M15" i="3"/>
  <c r="O15" i="3" s="1"/>
  <c r="K15" i="3"/>
  <c r="J15" i="3"/>
  <c r="D15" i="3"/>
  <c r="C15" i="3"/>
  <c r="M14" i="3"/>
  <c r="O14" i="3" s="1"/>
  <c r="K14" i="3"/>
  <c r="J14" i="3"/>
  <c r="F14" i="3"/>
  <c r="G14" i="3" s="1"/>
  <c r="C14" i="3"/>
  <c r="D14" i="3" s="1"/>
  <c r="O13" i="3"/>
  <c r="M13" i="3"/>
  <c r="K13" i="3"/>
  <c r="J13" i="3"/>
  <c r="F13" i="3"/>
  <c r="G13" i="3" s="1"/>
  <c r="C13" i="3"/>
  <c r="D13" i="3" s="1"/>
  <c r="M12" i="3"/>
  <c r="O12" i="3" s="1"/>
  <c r="K12" i="3"/>
  <c r="J12" i="3"/>
  <c r="D12" i="3"/>
  <c r="C12" i="3"/>
  <c r="O11" i="3"/>
  <c r="M11" i="3"/>
  <c r="K11" i="3"/>
  <c r="J11" i="3"/>
  <c r="F11" i="3"/>
  <c r="G11" i="3" s="1"/>
  <c r="C11" i="3"/>
  <c r="D11" i="3" s="1"/>
  <c r="M10" i="3"/>
  <c r="O10" i="3" s="1"/>
  <c r="K10" i="3"/>
  <c r="J10" i="3"/>
  <c r="D10" i="3"/>
  <c r="C10" i="3"/>
  <c r="O9" i="3"/>
  <c r="M9" i="3"/>
  <c r="K9" i="3"/>
  <c r="J9" i="3"/>
  <c r="F9" i="3"/>
  <c r="G9" i="3" s="1"/>
  <c r="C9" i="3"/>
  <c r="D9" i="3" s="1"/>
  <c r="O8" i="3"/>
  <c r="M8" i="3"/>
  <c r="K8" i="3"/>
  <c r="J8" i="3"/>
  <c r="D8" i="3"/>
  <c r="C8" i="3"/>
  <c r="M7" i="3"/>
  <c r="O7" i="3" s="1"/>
  <c r="K7" i="3"/>
  <c r="J7" i="3"/>
  <c r="F7" i="3"/>
  <c r="G7" i="3" s="1"/>
  <c r="D7" i="3"/>
  <c r="C7" i="3"/>
  <c r="M6" i="3"/>
  <c r="O6" i="3" s="1"/>
  <c r="K6" i="3"/>
  <c r="J6" i="3"/>
  <c r="F6" i="3"/>
  <c r="G6" i="3" s="1"/>
  <c r="C6" i="3"/>
  <c r="D6" i="3" s="1"/>
  <c r="O5" i="3"/>
  <c r="M5" i="3"/>
  <c r="K5" i="3"/>
  <c r="J5" i="3"/>
  <c r="C5" i="3"/>
  <c r="D5" i="3" s="1"/>
  <c r="M4" i="3"/>
  <c r="O4" i="3" s="1"/>
  <c r="K4" i="3"/>
  <c r="J4" i="3"/>
  <c r="D4" i="3"/>
  <c r="C4" i="3"/>
  <c r="O3" i="3"/>
  <c r="M3" i="3"/>
  <c r="K3" i="3"/>
  <c r="J3" i="3"/>
  <c r="C3" i="3"/>
  <c r="D3" i="3" s="1"/>
  <c r="M2" i="3"/>
  <c r="K2" i="3"/>
  <c r="J2" i="3"/>
  <c r="F2" i="3"/>
  <c r="D2" i="3"/>
  <c r="C2" i="3"/>
  <c r="E3" i="1"/>
  <c r="E4" i="1"/>
  <c r="F4" i="1" s="1"/>
  <c r="G4" i="1" s="1"/>
  <c r="E5" i="1"/>
  <c r="F5" i="1" s="1"/>
  <c r="G5" i="1" s="1"/>
  <c r="E6" i="1"/>
  <c r="E7" i="1"/>
  <c r="E8" i="1"/>
  <c r="E9" i="1"/>
  <c r="E10" i="1"/>
  <c r="F10" i="1" s="1"/>
  <c r="G10" i="1" s="1"/>
  <c r="E11" i="1"/>
  <c r="E12" i="1"/>
  <c r="F12" i="1" s="1"/>
  <c r="G12" i="1" s="1"/>
  <c r="E13" i="1"/>
  <c r="F13" i="1" s="1"/>
  <c r="G13" i="1" s="1"/>
  <c r="E14" i="1"/>
  <c r="E15" i="1"/>
  <c r="E16" i="1"/>
  <c r="E17" i="1"/>
  <c r="E18" i="1"/>
  <c r="F18" i="1" s="1"/>
  <c r="G18" i="1" s="1"/>
  <c r="E19" i="1"/>
  <c r="E20" i="1"/>
  <c r="F20" i="1" s="1"/>
  <c r="G20" i="1" s="1"/>
  <c r="E21" i="1"/>
  <c r="E22" i="1"/>
  <c r="E23" i="1"/>
  <c r="E24" i="1"/>
  <c r="E25" i="1"/>
  <c r="E26" i="1"/>
  <c r="E27" i="1"/>
  <c r="E28" i="1"/>
  <c r="F28" i="1" s="1"/>
  <c r="G28" i="1" s="1"/>
  <c r="E29" i="1"/>
  <c r="F29" i="1" s="1"/>
  <c r="G29" i="1" s="1"/>
  <c r="E30" i="1"/>
  <c r="E31" i="1"/>
  <c r="E32" i="1"/>
  <c r="E33" i="1"/>
  <c r="E34" i="1"/>
  <c r="E35" i="1"/>
  <c r="E36" i="1"/>
  <c r="F36" i="1" s="1"/>
  <c r="G36" i="1" s="1"/>
  <c r="E37" i="1"/>
  <c r="F37" i="1" s="1"/>
  <c r="G37" i="1" s="1"/>
  <c r="E38" i="1"/>
  <c r="E39" i="1"/>
  <c r="E40" i="1"/>
  <c r="E41" i="1"/>
  <c r="O42" i="2"/>
  <c r="O43" i="2" s="1"/>
  <c r="D42" i="2"/>
  <c r="E42" i="2"/>
  <c r="E3" i="2"/>
  <c r="E4" i="2"/>
  <c r="F4" i="2" s="1"/>
  <c r="G4" i="2" s="1"/>
  <c r="E5" i="2"/>
  <c r="F5" i="2" s="1"/>
  <c r="G5" i="2" s="1"/>
  <c r="E6" i="2"/>
  <c r="E7" i="2"/>
  <c r="F7" i="2" s="1"/>
  <c r="G7" i="2" s="1"/>
  <c r="E8" i="2"/>
  <c r="E9" i="2"/>
  <c r="E10" i="2"/>
  <c r="F10" i="2" s="1"/>
  <c r="G10" i="2" s="1"/>
  <c r="E11" i="2"/>
  <c r="F11" i="2" s="1"/>
  <c r="G11" i="2" s="1"/>
  <c r="E12" i="2"/>
  <c r="F12" i="2" s="1"/>
  <c r="G12" i="2" s="1"/>
  <c r="E13" i="2"/>
  <c r="E14" i="2"/>
  <c r="E15" i="2"/>
  <c r="F15" i="2" s="1"/>
  <c r="G15" i="2" s="1"/>
  <c r="E16" i="2"/>
  <c r="E17" i="2"/>
  <c r="E18" i="2"/>
  <c r="F18" i="2" s="1"/>
  <c r="G18" i="2" s="1"/>
  <c r="E19" i="2"/>
  <c r="E20" i="2"/>
  <c r="E21" i="2"/>
  <c r="F21" i="2" s="1"/>
  <c r="G21" i="2" s="1"/>
  <c r="E22" i="2"/>
  <c r="E23" i="2"/>
  <c r="E24" i="2"/>
  <c r="E25" i="2"/>
  <c r="E26" i="2"/>
  <c r="E27" i="2"/>
  <c r="F27" i="2" s="1"/>
  <c r="G27" i="2" s="1"/>
  <c r="E28" i="2"/>
  <c r="F28" i="2" s="1"/>
  <c r="G28" i="2" s="1"/>
  <c r="E29" i="2"/>
  <c r="F29" i="2" s="1"/>
  <c r="G29" i="2" s="1"/>
  <c r="E30" i="2"/>
  <c r="E31" i="2"/>
  <c r="E32" i="2"/>
  <c r="E33" i="2"/>
  <c r="E34" i="2"/>
  <c r="E35" i="2"/>
  <c r="E36" i="2"/>
  <c r="F36" i="2" s="1"/>
  <c r="G36" i="2" s="1"/>
  <c r="E37" i="2"/>
  <c r="F37" i="2" s="1"/>
  <c r="G37" i="2" s="1"/>
  <c r="E38" i="2"/>
  <c r="E39" i="2"/>
  <c r="E40" i="2"/>
  <c r="E41" i="2"/>
  <c r="E2" i="2"/>
  <c r="K44" i="2"/>
  <c r="I42" i="2"/>
  <c r="J42" i="2" s="1"/>
  <c r="B42" i="2"/>
  <c r="M41" i="2"/>
  <c r="O41" i="2" s="1"/>
  <c r="F41" i="2"/>
  <c r="G41" i="2" s="1"/>
  <c r="D41" i="2"/>
  <c r="C41" i="2"/>
  <c r="M40" i="2"/>
  <c r="O40" i="2" s="1"/>
  <c r="K40" i="2"/>
  <c r="J40" i="2"/>
  <c r="F40" i="2"/>
  <c r="G40" i="2" s="1"/>
  <c r="C40" i="2"/>
  <c r="D40" i="2" s="1"/>
  <c r="M39" i="2"/>
  <c r="O39" i="2" s="1"/>
  <c r="K39" i="2"/>
  <c r="J39" i="2"/>
  <c r="G39" i="2"/>
  <c r="F39" i="2"/>
  <c r="C39" i="2"/>
  <c r="D39" i="2" s="1"/>
  <c r="O38" i="2"/>
  <c r="M38" i="2"/>
  <c r="K38" i="2"/>
  <c r="J38" i="2"/>
  <c r="F38" i="2"/>
  <c r="G38" i="2" s="1"/>
  <c r="C38" i="2"/>
  <c r="D38" i="2" s="1"/>
  <c r="M37" i="2"/>
  <c r="O37" i="2" s="1"/>
  <c r="K37" i="2"/>
  <c r="J37" i="2"/>
  <c r="D37" i="2"/>
  <c r="C37" i="2"/>
  <c r="M36" i="2"/>
  <c r="O36" i="2" s="1"/>
  <c r="C36" i="2"/>
  <c r="D36" i="2" s="1"/>
  <c r="M35" i="2"/>
  <c r="O35" i="2" s="1"/>
  <c r="K35" i="2"/>
  <c r="J35" i="2"/>
  <c r="F35" i="2"/>
  <c r="G35" i="2" s="1"/>
  <c r="D35" i="2"/>
  <c r="C35" i="2"/>
  <c r="M34" i="2"/>
  <c r="O34" i="2" s="1"/>
  <c r="K34" i="2"/>
  <c r="J34" i="2"/>
  <c r="F34" i="2"/>
  <c r="G34" i="2" s="1"/>
  <c r="C34" i="2"/>
  <c r="D34" i="2" s="1"/>
  <c r="O33" i="2"/>
  <c r="M33" i="2"/>
  <c r="K33" i="2"/>
  <c r="J33" i="2"/>
  <c r="F33" i="2"/>
  <c r="G33" i="2" s="1"/>
  <c r="C33" i="2"/>
  <c r="D33" i="2" s="1"/>
  <c r="O32" i="2"/>
  <c r="M32" i="2"/>
  <c r="K32" i="2"/>
  <c r="J32" i="2"/>
  <c r="F32" i="2"/>
  <c r="G32" i="2" s="1"/>
  <c r="D32" i="2"/>
  <c r="C32" i="2"/>
  <c r="M31" i="2"/>
  <c r="O31" i="2" s="1"/>
  <c r="K31" i="2"/>
  <c r="J31" i="2"/>
  <c r="F31" i="2"/>
  <c r="G31" i="2" s="1"/>
  <c r="D31" i="2"/>
  <c r="C31" i="2"/>
  <c r="M30" i="2"/>
  <c r="O30" i="2" s="1"/>
  <c r="K30" i="2"/>
  <c r="J30" i="2"/>
  <c r="F30" i="2"/>
  <c r="G30" i="2" s="1"/>
  <c r="C30" i="2"/>
  <c r="D30" i="2" s="1"/>
  <c r="M29" i="2"/>
  <c r="O29" i="2" s="1"/>
  <c r="K29" i="2"/>
  <c r="J29" i="2"/>
  <c r="C29" i="2"/>
  <c r="D29" i="2" s="1"/>
  <c r="O28" i="2"/>
  <c r="M28" i="2"/>
  <c r="K28" i="2"/>
  <c r="J28" i="2"/>
  <c r="C28" i="2"/>
  <c r="D28" i="2" s="1"/>
  <c r="M27" i="2"/>
  <c r="O27" i="2" s="1"/>
  <c r="K27" i="2"/>
  <c r="J27" i="2"/>
  <c r="D27" i="2"/>
  <c r="C27" i="2"/>
  <c r="M26" i="2"/>
  <c r="O26" i="2" s="1"/>
  <c r="K26" i="2"/>
  <c r="J26" i="2"/>
  <c r="F26" i="2"/>
  <c r="G26" i="2" s="1"/>
  <c r="C26" i="2"/>
  <c r="D26" i="2" s="1"/>
  <c r="O25" i="2"/>
  <c r="M25" i="2"/>
  <c r="F25" i="2"/>
  <c r="G25" i="2" s="1"/>
  <c r="D25" i="2"/>
  <c r="C25" i="2"/>
  <c r="M24" i="2"/>
  <c r="O24" i="2" s="1"/>
  <c r="K24" i="2"/>
  <c r="J24" i="2"/>
  <c r="F24" i="2"/>
  <c r="G24" i="2" s="1"/>
  <c r="C24" i="2"/>
  <c r="D24" i="2" s="1"/>
  <c r="O23" i="2"/>
  <c r="M23" i="2"/>
  <c r="K23" i="2"/>
  <c r="J23" i="2"/>
  <c r="F23" i="2"/>
  <c r="G23" i="2" s="1"/>
  <c r="C23" i="2"/>
  <c r="D23" i="2" s="1"/>
  <c r="O22" i="2"/>
  <c r="M22" i="2"/>
  <c r="K22" i="2"/>
  <c r="J22" i="2"/>
  <c r="F22" i="2"/>
  <c r="G22" i="2" s="1"/>
  <c r="D22" i="2"/>
  <c r="C22" i="2"/>
  <c r="M21" i="2"/>
  <c r="O21" i="2" s="1"/>
  <c r="C21" i="2"/>
  <c r="D21" i="2" s="1"/>
  <c r="O20" i="2"/>
  <c r="M20" i="2"/>
  <c r="K20" i="2"/>
  <c r="J20" i="2"/>
  <c r="F20" i="2"/>
  <c r="G20" i="2" s="1"/>
  <c r="D20" i="2"/>
  <c r="C20" i="2"/>
  <c r="M19" i="2"/>
  <c r="O19" i="2" s="1"/>
  <c r="K19" i="2"/>
  <c r="J19" i="2"/>
  <c r="F19" i="2"/>
  <c r="G19" i="2" s="1"/>
  <c r="D19" i="2"/>
  <c r="C19" i="2"/>
  <c r="M18" i="2"/>
  <c r="O18" i="2" s="1"/>
  <c r="K18" i="2"/>
  <c r="J18" i="2"/>
  <c r="C18" i="2"/>
  <c r="D18" i="2" s="1"/>
  <c r="M17" i="2"/>
  <c r="O17" i="2" s="1"/>
  <c r="K17" i="2"/>
  <c r="J17" i="2"/>
  <c r="G17" i="2"/>
  <c r="F17" i="2"/>
  <c r="C17" i="2"/>
  <c r="D17" i="2" s="1"/>
  <c r="O16" i="2"/>
  <c r="M16" i="2"/>
  <c r="K16" i="2"/>
  <c r="J16" i="2"/>
  <c r="F16" i="2"/>
  <c r="G16" i="2" s="1"/>
  <c r="C16" i="2"/>
  <c r="D16" i="2" s="1"/>
  <c r="M15" i="2"/>
  <c r="O15" i="2" s="1"/>
  <c r="K15" i="2"/>
  <c r="J15" i="2"/>
  <c r="D15" i="2"/>
  <c r="C15" i="2"/>
  <c r="M14" i="2"/>
  <c r="O14" i="2" s="1"/>
  <c r="K14" i="2"/>
  <c r="J14" i="2"/>
  <c r="F14" i="2"/>
  <c r="G14" i="2" s="1"/>
  <c r="C14" i="2"/>
  <c r="D14" i="2" s="1"/>
  <c r="O13" i="2"/>
  <c r="M13" i="2"/>
  <c r="K13" i="2"/>
  <c r="J13" i="2"/>
  <c r="F13" i="2"/>
  <c r="G13" i="2" s="1"/>
  <c r="C13" i="2"/>
  <c r="D13" i="2" s="1"/>
  <c r="O12" i="2"/>
  <c r="M12" i="2"/>
  <c r="K12" i="2"/>
  <c r="J12" i="2"/>
  <c r="C12" i="2"/>
  <c r="D12" i="2" s="1"/>
  <c r="M11" i="2"/>
  <c r="O11" i="2" s="1"/>
  <c r="K11" i="2"/>
  <c r="J11" i="2"/>
  <c r="D11" i="2"/>
  <c r="C11" i="2"/>
  <c r="M10" i="2"/>
  <c r="O10" i="2" s="1"/>
  <c r="K10" i="2"/>
  <c r="J10" i="2"/>
  <c r="C10" i="2"/>
  <c r="D10" i="2" s="1"/>
  <c r="M9" i="2"/>
  <c r="O9" i="2" s="1"/>
  <c r="K9" i="2"/>
  <c r="J9" i="2"/>
  <c r="F9" i="2"/>
  <c r="G9" i="2" s="1"/>
  <c r="C9" i="2"/>
  <c r="D9" i="2" s="1"/>
  <c r="O8" i="2"/>
  <c r="M8" i="2"/>
  <c r="K8" i="2"/>
  <c r="J8" i="2"/>
  <c r="F8" i="2"/>
  <c r="G8" i="2" s="1"/>
  <c r="C8" i="2"/>
  <c r="D8" i="2" s="1"/>
  <c r="M7" i="2"/>
  <c r="O7" i="2" s="1"/>
  <c r="K7" i="2"/>
  <c r="J7" i="2"/>
  <c r="D7" i="2"/>
  <c r="C7" i="2"/>
  <c r="M6" i="2"/>
  <c r="O6" i="2" s="1"/>
  <c r="K6" i="2"/>
  <c r="J6" i="2"/>
  <c r="F6" i="2"/>
  <c r="G6" i="2" s="1"/>
  <c r="C6" i="2"/>
  <c r="D6" i="2" s="1"/>
  <c r="M5" i="2"/>
  <c r="O5" i="2" s="1"/>
  <c r="K5" i="2"/>
  <c r="J5" i="2"/>
  <c r="C5" i="2"/>
  <c r="D5" i="2" s="1"/>
  <c r="O4" i="2"/>
  <c r="M4" i="2"/>
  <c r="K4" i="2"/>
  <c r="J4" i="2"/>
  <c r="C4" i="2"/>
  <c r="D4" i="2" s="1"/>
  <c r="M3" i="2"/>
  <c r="O3" i="2" s="1"/>
  <c r="K3" i="2"/>
  <c r="J3" i="2"/>
  <c r="F3" i="2"/>
  <c r="G3" i="2" s="1"/>
  <c r="D3" i="2"/>
  <c r="C3" i="2"/>
  <c r="M2" i="2"/>
  <c r="O2" i="2" s="1"/>
  <c r="K2" i="2"/>
  <c r="J2" i="2"/>
  <c r="F2" i="2"/>
  <c r="C2" i="2"/>
  <c r="C42" i="2" s="1"/>
  <c r="O43" i="1"/>
  <c r="C42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J2" i="1"/>
  <c r="G9" i="1"/>
  <c r="G17" i="1"/>
  <c r="B42" i="1"/>
  <c r="F41" i="1"/>
  <c r="G41" i="1" s="1"/>
  <c r="F25" i="1"/>
  <c r="G25" i="1" s="1"/>
  <c r="F21" i="1"/>
  <c r="G21" i="1" s="1"/>
  <c r="O29" i="1"/>
  <c r="M41" i="1"/>
  <c r="O41" i="1" s="1"/>
  <c r="M36" i="1"/>
  <c r="O36" i="1" s="1"/>
  <c r="M25" i="1"/>
  <c r="O25" i="1" s="1"/>
  <c r="M21" i="1"/>
  <c r="O21" i="1" s="1"/>
  <c r="K44" i="1"/>
  <c r="M40" i="1"/>
  <c r="O40" i="1" s="1"/>
  <c r="M39" i="1"/>
  <c r="O39" i="1" s="1"/>
  <c r="M38" i="1"/>
  <c r="O38" i="1" s="1"/>
  <c r="M37" i="1"/>
  <c r="O37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M28" i="1"/>
  <c r="O28" i="1" s="1"/>
  <c r="M27" i="1"/>
  <c r="O27" i="1" s="1"/>
  <c r="M26" i="1"/>
  <c r="O26" i="1" s="1"/>
  <c r="M24" i="1"/>
  <c r="O24" i="1" s="1"/>
  <c r="M23" i="1"/>
  <c r="O23" i="1" s="1"/>
  <c r="M22" i="1"/>
  <c r="O22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I42" i="1"/>
  <c r="J42" i="1" s="1"/>
  <c r="F3" i="1"/>
  <c r="G3" i="1" s="1"/>
  <c r="F6" i="1"/>
  <c r="G6" i="1" s="1"/>
  <c r="F7" i="1"/>
  <c r="G7" i="1" s="1"/>
  <c r="F8" i="1"/>
  <c r="G8" i="1" s="1"/>
  <c r="F9" i="1"/>
  <c r="F11" i="1"/>
  <c r="G11" i="1" s="1"/>
  <c r="F14" i="1"/>
  <c r="G14" i="1" s="1"/>
  <c r="F15" i="1"/>
  <c r="G15" i="1" s="1"/>
  <c r="F16" i="1"/>
  <c r="G16" i="1" s="1"/>
  <c r="F17" i="1"/>
  <c r="F19" i="1"/>
  <c r="G19" i="1" s="1"/>
  <c r="F22" i="1"/>
  <c r="G22" i="1" s="1"/>
  <c r="F23" i="1"/>
  <c r="G23" i="1" s="1"/>
  <c r="F24" i="1"/>
  <c r="G24" i="1" s="1"/>
  <c r="F26" i="1"/>
  <c r="G26" i="1" s="1"/>
  <c r="F27" i="1"/>
  <c r="G27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8" i="1"/>
  <c r="G38" i="1" s="1"/>
  <c r="F39" i="1"/>
  <c r="G39" i="1" s="1"/>
  <c r="F40" i="1"/>
  <c r="G40" i="1" s="1"/>
  <c r="J42" i="3" l="1"/>
  <c r="B45" i="3"/>
  <c r="F10" i="3"/>
  <c r="G10" i="3" s="1"/>
  <c r="O2" i="3"/>
  <c r="G2" i="3"/>
  <c r="F42" i="2"/>
  <c r="G2" i="2"/>
  <c r="G42" i="2" s="1"/>
  <c r="B43" i="2"/>
  <c r="K42" i="2"/>
  <c r="D2" i="2"/>
  <c r="M42" i="2"/>
  <c r="F42" i="1"/>
  <c r="G2" i="1"/>
  <c r="G42" i="1" s="1"/>
  <c r="O42" i="1"/>
  <c r="B43" i="1" s="1"/>
  <c r="E42" i="1"/>
  <c r="M42" i="1"/>
  <c r="K42" i="1"/>
</calcChain>
</file>

<file path=xl/sharedStrings.xml><?xml version="1.0" encoding="utf-8"?>
<sst xmlns="http://schemas.openxmlformats.org/spreadsheetml/2006/main" count="159" uniqueCount="51">
  <si>
    <t>North Dakota</t>
  </si>
  <si>
    <t>Minnesota</t>
  </si>
  <si>
    <t>Wisconsin</t>
  </si>
  <si>
    <t>Michigan</t>
  </si>
  <si>
    <t>South Dakota</t>
  </si>
  <si>
    <t>Nebraska</t>
  </si>
  <si>
    <t>Kansas</t>
  </si>
  <si>
    <t>Oklahoma</t>
  </si>
  <si>
    <t>Iowa</t>
  </si>
  <si>
    <t>Missouri</t>
  </si>
  <si>
    <t>Arkansas</t>
  </si>
  <si>
    <t>Louisiana</t>
  </si>
  <si>
    <t>Indiana</t>
  </si>
  <si>
    <t>Kentucky</t>
  </si>
  <si>
    <t>Tennessee</t>
  </si>
  <si>
    <t>Mississippi</t>
  </si>
  <si>
    <t>Illinois</t>
  </si>
  <si>
    <t>Ohio</t>
  </si>
  <si>
    <t>New York</t>
  </si>
  <si>
    <t>Pennsylvania</t>
  </si>
  <si>
    <t>West Virginia</t>
  </si>
  <si>
    <t>Virginia</t>
  </si>
  <si>
    <t>North Carolina</t>
  </si>
  <si>
    <t>South Carolina</t>
  </si>
  <si>
    <t>Georgia</t>
  </si>
  <si>
    <t>Flordia</t>
  </si>
  <si>
    <t>Maine</t>
  </si>
  <si>
    <t>New Hampshire</t>
  </si>
  <si>
    <t>Vermont</t>
  </si>
  <si>
    <t>Massachusetts</t>
  </si>
  <si>
    <t>Rhode Island</t>
  </si>
  <si>
    <t>Connecticut</t>
  </si>
  <si>
    <t>New Jersey</t>
  </si>
  <si>
    <t>Delaware</t>
  </si>
  <si>
    <t>Maryland</t>
  </si>
  <si>
    <t>States</t>
  </si>
  <si>
    <t>2005 Emission</t>
  </si>
  <si>
    <t>Total EI</t>
  </si>
  <si>
    <t>convert to ton (from metric ton)</t>
  </si>
  <si>
    <t>2010 emission</t>
  </si>
  <si>
    <t>Alabama</t>
  </si>
  <si>
    <t>IPCC target 2030</t>
  </si>
  <si>
    <t>IPCC target 2020</t>
  </si>
  <si>
    <t>Actual 2020 data</t>
  </si>
  <si>
    <t>ratio of pop in EI</t>
  </si>
  <si>
    <t>Montana</t>
  </si>
  <si>
    <t>New Mexico</t>
  </si>
  <si>
    <t>Wyoming</t>
  </si>
  <si>
    <t>Texas</t>
  </si>
  <si>
    <t>pop weighted 2020 data</t>
  </si>
  <si>
    <t>pop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</si>
</sst>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A9BD-1987-450D-90A4-75E3DF083D82}">
  <dimension ref="A1:O50"/>
  <sheetViews>
    <sheetView workbookViewId="0">
      <selection activeCell="O43" sqref="O43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4" width="13.42578125" customWidth="1"/>
    <col min="5" max="5" width="8" bestFit="1" customWidth="1"/>
    <col min="6" max="6" width="29.85546875" bestFit="1" customWidth="1"/>
    <col min="7" max="7" width="13.42578125" bestFit="1" customWidth="1"/>
    <col min="9" max="9" width="13.5703125" bestFit="1" customWidth="1"/>
    <col min="10" max="11" width="15.28515625" bestFit="1" customWidth="1"/>
    <col min="13" max="13" width="16.85546875" style="2" bestFit="1" customWidth="1"/>
    <col min="14" max="14" width="15.5703125" bestFit="1" customWidth="1"/>
    <col min="15" max="15" width="22.42578125" bestFit="1" customWidth="1"/>
  </cols>
  <sheetData>
    <row r="1" spans="1:15" x14ac:dyDescent="0.25">
      <c r="A1" t="s">
        <v>35</v>
      </c>
      <c r="B1" t="s">
        <v>36</v>
      </c>
      <c r="C1" t="s">
        <v>38</v>
      </c>
      <c r="D1" t="s">
        <v>50</v>
      </c>
      <c r="E1" s="1">
        <v>0.4</v>
      </c>
      <c r="F1" t="s">
        <v>38</v>
      </c>
      <c r="G1" t="s">
        <v>50</v>
      </c>
      <c r="I1" t="s">
        <v>39</v>
      </c>
      <c r="J1" t="s">
        <v>41</v>
      </c>
      <c r="K1" t="s">
        <v>42</v>
      </c>
      <c r="M1" s="2" t="s">
        <v>43</v>
      </c>
      <c r="N1" t="s">
        <v>44</v>
      </c>
      <c r="O1" t="s">
        <v>49</v>
      </c>
    </row>
    <row r="2" spans="1:15" x14ac:dyDescent="0.25">
      <c r="A2" t="s">
        <v>40</v>
      </c>
      <c r="B2">
        <v>143.30000000000001</v>
      </c>
      <c r="C2">
        <f>B2*1.1</f>
        <v>157.63000000000002</v>
      </c>
      <c r="D2">
        <f>C2*N2</f>
        <v>157.63000000000002</v>
      </c>
      <c r="E2">
        <f>B2*1.4</f>
        <v>200.62</v>
      </c>
      <c r="F2">
        <f>E2*1.1</f>
        <v>220.68200000000002</v>
      </c>
      <c r="G2">
        <f>F2*N2</f>
        <v>220.68200000000002</v>
      </c>
      <c r="I2">
        <v>132.80000000000001</v>
      </c>
      <c r="J2">
        <f>I2*0.55</f>
        <v>73.040000000000006</v>
      </c>
      <c r="K2">
        <f>I2-I2*0.0225*10</f>
        <v>102.92000000000002</v>
      </c>
      <c r="M2" s="2">
        <f>44.803*1.1</f>
        <v>49.283300000000004</v>
      </c>
      <c r="N2">
        <v>1</v>
      </c>
      <c r="O2" s="3">
        <f>M2*N2</f>
        <v>49.283300000000004</v>
      </c>
    </row>
    <row r="3" spans="1:15" x14ac:dyDescent="0.25">
      <c r="A3" t="s">
        <v>10</v>
      </c>
      <c r="B3">
        <v>60.1</v>
      </c>
      <c r="C3">
        <f t="shared" ref="C3:C41" si="0">B3*1.1</f>
        <v>66.110000000000014</v>
      </c>
      <c r="D3">
        <f t="shared" ref="D3:D41" si="1">C3*N3</f>
        <v>66.110000000000014</v>
      </c>
      <c r="E3">
        <f t="shared" ref="E3:E41" si="2">B3*1.4</f>
        <v>84.14</v>
      </c>
      <c r="F3">
        <f t="shared" ref="F3:F41" si="3">E3*1.1</f>
        <v>92.554000000000002</v>
      </c>
      <c r="G3">
        <f t="shared" ref="G3:G41" si="4">F3*N3</f>
        <v>92.554000000000002</v>
      </c>
      <c r="I3">
        <v>65.8</v>
      </c>
      <c r="J3">
        <f t="shared" ref="J3:J42" si="5">I3*0.55</f>
        <v>36.190000000000005</v>
      </c>
      <c r="K3">
        <f t="shared" ref="K3:K42" si="6">I3-I3*0.0225*10</f>
        <v>50.994999999999997</v>
      </c>
      <c r="M3" s="2">
        <f>23.469*1.1</f>
        <v>25.815900000000003</v>
      </c>
      <c r="N3">
        <v>1</v>
      </c>
      <c r="O3" s="3">
        <f t="shared" ref="O3:O40" si="7">M3*N3</f>
        <v>25.815900000000003</v>
      </c>
    </row>
    <row r="4" spans="1:15" x14ac:dyDescent="0.25">
      <c r="A4" t="s">
        <v>31</v>
      </c>
      <c r="B4">
        <v>44.1</v>
      </c>
      <c r="C4">
        <f t="shared" si="0"/>
        <v>48.510000000000005</v>
      </c>
      <c r="D4">
        <f t="shared" si="1"/>
        <v>48.510000000000005</v>
      </c>
      <c r="E4">
        <f t="shared" si="2"/>
        <v>61.739999999999995</v>
      </c>
      <c r="F4">
        <f t="shared" si="3"/>
        <v>67.914000000000001</v>
      </c>
      <c r="G4">
        <f t="shared" si="4"/>
        <v>67.914000000000001</v>
      </c>
      <c r="I4">
        <v>36.299999999999997</v>
      </c>
      <c r="J4">
        <f t="shared" si="5"/>
        <v>19.965</v>
      </c>
      <c r="K4">
        <f t="shared" si="6"/>
        <v>28.1325</v>
      </c>
      <c r="M4" s="2">
        <f>10.186*1.1</f>
        <v>11.204600000000001</v>
      </c>
      <c r="N4">
        <v>1</v>
      </c>
      <c r="O4" s="3">
        <f t="shared" si="7"/>
        <v>11.204600000000001</v>
      </c>
    </row>
    <row r="5" spans="1:15" x14ac:dyDescent="0.25">
      <c r="A5" t="s">
        <v>33</v>
      </c>
      <c r="B5">
        <v>16.8</v>
      </c>
      <c r="C5">
        <f t="shared" si="0"/>
        <v>18.480000000000004</v>
      </c>
      <c r="D5">
        <f t="shared" si="1"/>
        <v>18.480000000000004</v>
      </c>
      <c r="E5">
        <f t="shared" si="2"/>
        <v>23.52</v>
      </c>
      <c r="F5">
        <f t="shared" si="3"/>
        <v>25.872</v>
      </c>
      <c r="G5">
        <f t="shared" si="4"/>
        <v>25.872</v>
      </c>
      <c r="I5">
        <v>11.3</v>
      </c>
      <c r="J5">
        <f t="shared" si="5"/>
        <v>6.2150000000000007</v>
      </c>
      <c r="K5">
        <f t="shared" si="6"/>
        <v>8.7575000000000003</v>
      </c>
      <c r="M5" s="2">
        <f>2.667*1.1</f>
        <v>2.9337</v>
      </c>
      <c r="N5">
        <v>1</v>
      </c>
      <c r="O5" s="3">
        <f t="shared" si="7"/>
        <v>2.9337</v>
      </c>
    </row>
    <row r="6" spans="1:15" x14ac:dyDescent="0.25">
      <c r="A6" t="s">
        <v>25</v>
      </c>
      <c r="B6">
        <v>260.7</v>
      </c>
      <c r="C6">
        <f t="shared" si="0"/>
        <v>286.77000000000004</v>
      </c>
      <c r="D6">
        <f t="shared" si="1"/>
        <v>286.77000000000004</v>
      </c>
      <c r="E6">
        <f t="shared" si="2"/>
        <v>364.97999999999996</v>
      </c>
      <c r="F6">
        <f t="shared" si="3"/>
        <v>401.47800000000001</v>
      </c>
      <c r="G6">
        <f t="shared" si="4"/>
        <v>401.47800000000001</v>
      </c>
      <c r="I6">
        <v>242.3</v>
      </c>
      <c r="J6">
        <f t="shared" si="5"/>
        <v>133.26500000000001</v>
      </c>
      <c r="K6">
        <f t="shared" si="6"/>
        <v>187.78250000000003</v>
      </c>
      <c r="M6" s="2">
        <f>96.717*1.1</f>
        <v>106.38870000000001</v>
      </c>
      <c r="N6">
        <v>1</v>
      </c>
      <c r="O6" s="3">
        <f t="shared" si="7"/>
        <v>106.38870000000001</v>
      </c>
    </row>
    <row r="7" spans="1:15" x14ac:dyDescent="0.25">
      <c r="A7" t="s">
        <v>24</v>
      </c>
      <c r="B7">
        <v>184.3</v>
      </c>
      <c r="C7">
        <f t="shared" si="0"/>
        <v>202.73000000000002</v>
      </c>
      <c r="D7">
        <f t="shared" si="1"/>
        <v>202.73000000000002</v>
      </c>
      <c r="E7">
        <f t="shared" si="2"/>
        <v>258.02</v>
      </c>
      <c r="F7">
        <f t="shared" si="3"/>
        <v>283.822</v>
      </c>
      <c r="G7">
        <f t="shared" si="4"/>
        <v>283.822</v>
      </c>
      <c r="I7">
        <v>171.6</v>
      </c>
      <c r="J7">
        <f t="shared" si="5"/>
        <v>94.38000000000001</v>
      </c>
      <c r="K7">
        <f t="shared" si="6"/>
        <v>132.99</v>
      </c>
      <c r="M7" s="2">
        <f>39.865*1.1</f>
        <v>43.851500000000009</v>
      </c>
      <c r="N7">
        <v>1</v>
      </c>
      <c r="O7" s="3">
        <f t="shared" si="7"/>
        <v>43.851500000000009</v>
      </c>
    </row>
    <row r="8" spans="1:15" x14ac:dyDescent="0.25">
      <c r="A8" t="s">
        <v>16</v>
      </c>
      <c r="B8">
        <v>242</v>
      </c>
      <c r="C8">
        <f t="shared" si="0"/>
        <v>266.20000000000005</v>
      </c>
      <c r="D8">
        <f t="shared" si="1"/>
        <v>266.20000000000005</v>
      </c>
      <c r="E8">
        <f t="shared" si="2"/>
        <v>338.79999999999995</v>
      </c>
      <c r="F8">
        <f t="shared" si="3"/>
        <v>372.68</v>
      </c>
      <c r="G8">
        <f t="shared" si="4"/>
        <v>372.68</v>
      </c>
      <c r="I8">
        <v>229.9</v>
      </c>
      <c r="J8">
        <f t="shared" si="5"/>
        <v>126.44500000000001</v>
      </c>
      <c r="K8">
        <f t="shared" si="6"/>
        <v>178.17250000000001</v>
      </c>
      <c r="M8" s="2">
        <f>47.512*1.1</f>
        <v>52.263200000000005</v>
      </c>
      <c r="N8">
        <v>1</v>
      </c>
      <c r="O8" s="3">
        <f t="shared" si="7"/>
        <v>52.263200000000005</v>
      </c>
    </row>
    <row r="9" spans="1:15" x14ac:dyDescent="0.25">
      <c r="A9" t="s">
        <v>12</v>
      </c>
      <c r="B9">
        <v>233.5</v>
      </c>
      <c r="C9">
        <f t="shared" si="0"/>
        <v>256.85000000000002</v>
      </c>
      <c r="D9">
        <f t="shared" si="1"/>
        <v>256.85000000000002</v>
      </c>
      <c r="E9">
        <f t="shared" si="2"/>
        <v>326.89999999999998</v>
      </c>
      <c r="F9">
        <f t="shared" si="3"/>
        <v>359.59000000000003</v>
      </c>
      <c r="G9">
        <f t="shared" si="4"/>
        <v>359.59000000000003</v>
      </c>
      <c r="I9">
        <v>216.3</v>
      </c>
      <c r="J9">
        <f t="shared" si="5"/>
        <v>118.96500000000002</v>
      </c>
      <c r="K9">
        <f t="shared" si="6"/>
        <v>167.63250000000002</v>
      </c>
      <c r="M9" s="2">
        <f>64.775*1.1</f>
        <v>71.252500000000012</v>
      </c>
      <c r="N9">
        <v>1</v>
      </c>
      <c r="O9" s="3">
        <f t="shared" si="7"/>
        <v>71.252500000000012</v>
      </c>
    </row>
    <row r="10" spans="1:15" x14ac:dyDescent="0.25">
      <c r="A10" t="s">
        <v>8</v>
      </c>
      <c r="B10">
        <v>78.7</v>
      </c>
      <c r="C10">
        <f t="shared" si="0"/>
        <v>86.570000000000007</v>
      </c>
      <c r="D10">
        <f t="shared" si="1"/>
        <v>86.570000000000007</v>
      </c>
      <c r="E10">
        <f t="shared" si="2"/>
        <v>110.17999999999999</v>
      </c>
      <c r="F10">
        <f t="shared" si="3"/>
        <v>121.19800000000001</v>
      </c>
      <c r="G10">
        <f t="shared" si="4"/>
        <v>121.19800000000001</v>
      </c>
      <c r="I10">
        <v>88.4</v>
      </c>
      <c r="J10">
        <f t="shared" si="5"/>
        <v>48.620000000000005</v>
      </c>
      <c r="K10">
        <f t="shared" si="6"/>
        <v>68.510000000000005</v>
      </c>
      <c r="M10" s="2">
        <f>21.135*1.1</f>
        <v>23.248500000000003</v>
      </c>
      <c r="N10">
        <v>1</v>
      </c>
      <c r="O10" s="3">
        <f t="shared" si="7"/>
        <v>23.248500000000003</v>
      </c>
    </row>
    <row r="11" spans="1:15" x14ac:dyDescent="0.25">
      <c r="A11" t="s">
        <v>6</v>
      </c>
      <c r="B11">
        <v>71.599999999999994</v>
      </c>
      <c r="C11">
        <f t="shared" si="0"/>
        <v>78.760000000000005</v>
      </c>
      <c r="D11">
        <f t="shared" si="1"/>
        <v>78.760000000000005</v>
      </c>
      <c r="E11">
        <f t="shared" si="2"/>
        <v>100.23999999999998</v>
      </c>
      <c r="F11">
        <f t="shared" si="3"/>
        <v>110.26399999999998</v>
      </c>
      <c r="G11">
        <f t="shared" si="4"/>
        <v>110.26399999999998</v>
      </c>
      <c r="I11">
        <v>72.2</v>
      </c>
      <c r="J11">
        <f t="shared" si="5"/>
        <v>39.710000000000008</v>
      </c>
      <c r="K11">
        <f t="shared" si="6"/>
        <v>55.954999999999998</v>
      </c>
      <c r="M11" s="2">
        <f>20.346*1.1</f>
        <v>22.380600000000001</v>
      </c>
      <c r="N11">
        <v>1</v>
      </c>
      <c r="O11" s="3">
        <f t="shared" si="7"/>
        <v>22.380600000000001</v>
      </c>
    </row>
    <row r="12" spans="1:15" x14ac:dyDescent="0.25">
      <c r="A12" t="s">
        <v>13</v>
      </c>
      <c r="B12">
        <v>149.6</v>
      </c>
      <c r="C12">
        <f t="shared" si="0"/>
        <v>164.56</v>
      </c>
      <c r="D12">
        <f t="shared" si="1"/>
        <v>164.56</v>
      </c>
      <c r="E12">
        <f t="shared" si="2"/>
        <v>209.43999999999997</v>
      </c>
      <c r="F12">
        <f t="shared" si="3"/>
        <v>230.38399999999999</v>
      </c>
      <c r="G12">
        <f t="shared" si="4"/>
        <v>230.38399999999999</v>
      </c>
      <c r="I12">
        <v>149.1</v>
      </c>
      <c r="J12">
        <f t="shared" si="5"/>
        <v>82.00500000000001</v>
      </c>
      <c r="K12">
        <f t="shared" si="6"/>
        <v>115.55249999999999</v>
      </c>
      <c r="M12" s="2">
        <f>49.75*1.1</f>
        <v>54.725000000000001</v>
      </c>
      <c r="N12">
        <v>1</v>
      </c>
      <c r="O12" s="3">
        <f t="shared" si="7"/>
        <v>54.725000000000001</v>
      </c>
    </row>
    <row r="13" spans="1:15" x14ac:dyDescent="0.25">
      <c r="A13" t="s">
        <v>11</v>
      </c>
      <c r="B13">
        <v>205.4</v>
      </c>
      <c r="C13">
        <f t="shared" si="0"/>
        <v>225.94000000000003</v>
      </c>
      <c r="D13">
        <f t="shared" si="1"/>
        <v>225.94000000000003</v>
      </c>
      <c r="E13">
        <f t="shared" si="2"/>
        <v>287.56</v>
      </c>
      <c r="F13">
        <f t="shared" si="3"/>
        <v>316.31600000000003</v>
      </c>
      <c r="G13">
        <f t="shared" si="4"/>
        <v>316.31600000000003</v>
      </c>
      <c r="I13">
        <v>221.4</v>
      </c>
      <c r="J13">
        <f t="shared" si="5"/>
        <v>121.77000000000001</v>
      </c>
      <c r="K13">
        <f t="shared" si="6"/>
        <v>171.58500000000001</v>
      </c>
      <c r="M13" s="2">
        <f>44.417*1.1</f>
        <v>48.858700000000006</v>
      </c>
      <c r="N13">
        <v>1</v>
      </c>
      <c r="O13" s="3">
        <f t="shared" si="7"/>
        <v>48.858700000000006</v>
      </c>
    </row>
    <row r="14" spans="1:15" x14ac:dyDescent="0.25">
      <c r="A14" t="s">
        <v>26</v>
      </c>
      <c r="B14">
        <v>23.1</v>
      </c>
      <c r="C14">
        <f t="shared" si="0"/>
        <v>25.410000000000004</v>
      </c>
      <c r="D14">
        <f t="shared" si="1"/>
        <v>25.410000000000004</v>
      </c>
      <c r="E14">
        <f t="shared" si="2"/>
        <v>32.340000000000003</v>
      </c>
      <c r="F14">
        <f t="shared" si="3"/>
        <v>35.574000000000005</v>
      </c>
      <c r="G14">
        <f t="shared" si="4"/>
        <v>35.574000000000005</v>
      </c>
      <c r="I14">
        <v>18.100000000000001</v>
      </c>
      <c r="J14">
        <f t="shared" si="5"/>
        <v>9.9550000000000018</v>
      </c>
      <c r="K14">
        <f t="shared" si="6"/>
        <v>14.027500000000002</v>
      </c>
      <c r="M14" s="2">
        <f>1.824*1.1</f>
        <v>2.0064000000000002</v>
      </c>
      <c r="N14">
        <v>1</v>
      </c>
      <c r="O14" s="3">
        <f t="shared" si="7"/>
        <v>2.0064000000000002</v>
      </c>
    </row>
    <row r="15" spans="1:15" x14ac:dyDescent="0.25">
      <c r="A15" t="s">
        <v>34</v>
      </c>
      <c r="B15">
        <v>82</v>
      </c>
      <c r="C15">
        <f t="shared" si="0"/>
        <v>90.2</v>
      </c>
      <c r="D15">
        <f t="shared" si="1"/>
        <v>90.2</v>
      </c>
      <c r="E15">
        <f t="shared" si="2"/>
        <v>114.8</v>
      </c>
      <c r="F15">
        <f t="shared" si="3"/>
        <v>126.28</v>
      </c>
      <c r="G15">
        <f t="shared" si="4"/>
        <v>126.28</v>
      </c>
      <c r="I15">
        <v>69.099999999999994</v>
      </c>
      <c r="J15">
        <f t="shared" si="5"/>
        <v>38.005000000000003</v>
      </c>
      <c r="K15">
        <f t="shared" si="6"/>
        <v>53.552499999999995</v>
      </c>
      <c r="M15" s="2">
        <f>10.219*1.1</f>
        <v>11.2409</v>
      </c>
      <c r="N15">
        <v>1</v>
      </c>
      <c r="O15" s="3">
        <f t="shared" si="7"/>
        <v>11.2409</v>
      </c>
    </row>
    <row r="16" spans="1:15" x14ac:dyDescent="0.25">
      <c r="A16" t="s">
        <v>29</v>
      </c>
      <c r="B16">
        <v>84.5</v>
      </c>
      <c r="C16">
        <f t="shared" si="0"/>
        <v>92.95</v>
      </c>
      <c r="D16">
        <f t="shared" si="1"/>
        <v>92.95</v>
      </c>
      <c r="E16">
        <f t="shared" si="2"/>
        <v>118.3</v>
      </c>
      <c r="F16">
        <f t="shared" si="3"/>
        <v>130.13</v>
      </c>
      <c r="G16">
        <f t="shared" si="4"/>
        <v>130.13</v>
      </c>
      <c r="I16">
        <v>71.8</v>
      </c>
      <c r="J16">
        <f t="shared" si="5"/>
        <v>39.49</v>
      </c>
      <c r="K16">
        <f t="shared" si="6"/>
        <v>55.644999999999996</v>
      </c>
      <c r="M16" s="2">
        <f>7.958*1.1</f>
        <v>8.7538</v>
      </c>
      <c r="N16">
        <v>1</v>
      </c>
      <c r="O16" s="3">
        <f t="shared" si="7"/>
        <v>8.7538</v>
      </c>
    </row>
    <row r="17" spans="1:15" x14ac:dyDescent="0.25">
      <c r="A17" t="s">
        <v>3</v>
      </c>
      <c r="B17">
        <v>190.5</v>
      </c>
      <c r="C17">
        <f t="shared" si="0"/>
        <v>209.55</v>
      </c>
      <c r="D17">
        <f t="shared" si="1"/>
        <v>209.55</v>
      </c>
      <c r="E17">
        <f t="shared" si="2"/>
        <v>266.7</v>
      </c>
      <c r="F17">
        <f t="shared" si="3"/>
        <v>293.37</v>
      </c>
      <c r="G17">
        <f t="shared" si="4"/>
        <v>293.37</v>
      </c>
      <c r="I17">
        <v>164.8</v>
      </c>
      <c r="J17">
        <f t="shared" si="5"/>
        <v>90.640000000000015</v>
      </c>
      <c r="K17">
        <f t="shared" si="6"/>
        <v>127.72000000000001</v>
      </c>
      <c r="M17" s="2">
        <f>53.183*1.1</f>
        <v>58.501300000000008</v>
      </c>
      <c r="N17">
        <v>1</v>
      </c>
      <c r="O17" s="3">
        <f t="shared" si="7"/>
        <v>58.501300000000008</v>
      </c>
    </row>
    <row r="18" spans="1:15" x14ac:dyDescent="0.25">
      <c r="A18" t="s">
        <v>1</v>
      </c>
      <c r="B18">
        <v>101.4</v>
      </c>
      <c r="C18">
        <f t="shared" si="0"/>
        <v>111.54000000000002</v>
      </c>
      <c r="D18">
        <f t="shared" si="1"/>
        <v>111.54000000000002</v>
      </c>
      <c r="E18">
        <f t="shared" si="2"/>
        <v>141.96</v>
      </c>
      <c r="F18">
        <f t="shared" si="3"/>
        <v>156.15600000000003</v>
      </c>
      <c r="G18">
        <f t="shared" si="4"/>
        <v>156.15600000000003</v>
      </c>
      <c r="I18">
        <v>91.9</v>
      </c>
      <c r="J18">
        <f t="shared" si="5"/>
        <v>50.545000000000009</v>
      </c>
      <c r="K18">
        <f t="shared" si="6"/>
        <v>71.222499999999997</v>
      </c>
      <c r="M18" s="2">
        <f>20.957*1.1</f>
        <v>23.052700000000002</v>
      </c>
      <c r="N18">
        <v>1</v>
      </c>
      <c r="O18" s="3">
        <f t="shared" si="7"/>
        <v>23.052700000000002</v>
      </c>
    </row>
    <row r="19" spans="1:15" x14ac:dyDescent="0.25">
      <c r="A19" t="s">
        <v>15</v>
      </c>
      <c r="B19">
        <v>63.9</v>
      </c>
      <c r="C19">
        <f t="shared" si="0"/>
        <v>70.290000000000006</v>
      </c>
      <c r="D19">
        <f t="shared" si="1"/>
        <v>70.290000000000006</v>
      </c>
      <c r="E19">
        <f t="shared" si="2"/>
        <v>89.46</v>
      </c>
      <c r="F19">
        <f t="shared" si="3"/>
        <v>98.406000000000006</v>
      </c>
      <c r="G19">
        <f t="shared" si="4"/>
        <v>98.406000000000006</v>
      </c>
      <c r="I19">
        <v>65.3</v>
      </c>
      <c r="J19">
        <f t="shared" si="5"/>
        <v>35.914999999999999</v>
      </c>
      <c r="K19">
        <f t="shared" si="6"/>
        <v>50.607500000000002</v>
      </c>
      <c r="M19" s="2">
        <f>26.744*1.1</f>
        <v>29.418400000000002</v>
      </c>
      <c r="N19">
        <v>1</v>
      </c>
      <c r="O19" s="3">
        <f t="shared" si="7"/>
        <v>29.418400000000002</v>
      </c>
    </row>
    <row r="20" spans="1:15" x14ac:dyDescent="0.25">
      <c r="A20" t="s">
        <v>9</v>
      </c>
      <c r="B20">
        <v>141.19999999999999</v>
      </c>
      <c r="C20">
        <f t="shared" si="0"/>
        <v>155.32</v>
      </c>
      <c r="D20">
        <f t="shared" si="1"/>
        <v>155.32</v>
      </c>
      <c r="E20">
        <f t="shared" si="2"/>
        <v>197.67999999999998</v>
      </c>
      <c r="F20">
        <f t="shared" si="3"/>
        <v>217.44800000000001</v>
      </c>
      <c r="G20">
        <f t="shared" si="4"/>
        <v>217.44800000000001</v>
      </c>
      <c r="I20">
        <v>133.6</v>
      </c>
      <c r="J20">
        <f t="shared" si="5"/>
        <v>73.48</v>
      </c>
      <c r="K20">
        <f t="shared" si="6"/>
        <v>103.53999999999999</v>
      </c>
      <c r="M20" s="2">
        <f>54.133*1.1</f>
        <v>59.546300000000009</v>
      </c>
      <c r="N20">
        <v>1</v>
      </c>
      <c r="O20" s="3">
        <f t="shared" si="7"/>
        <v>59.546300000000009</v>
      </c>
    </row>
    <row r="21" spans="1:15" x14ac:dyDescent="0.25">
      <c r="A21" t="s">
        <v>45</v>
      </c>
      <c r="B21">
        <v>34.9</v>
      </c>
      <c r="C21">
        <f t="shared" si="0"/>
        <v>38.39</v>
      </c>
      <c r="D21">
        <f t="shared" si="1"/>
        <v>2.5277242869999998</v>
      </c>
      <c r="E21">
        <f t="shared" si="2"/>
        <v>48.859999999999992</v>
      </c>
      <c r="F21">
        <f t="shared" si="3"/>
        <v>53.745999999999995</v>
      </c>
      <c r="G21">
        <f t="shared" si="4"/>
        <v>3.5388140017999992</v>
      </c>
      <c r="M21" s="2">
        <f>10.416*1.1</f>
        <v>11.457600000000001</v>
      </c>
      <c r="N21">
        <v>6.5843299999999993E-2</v>
      </c>
      <c r="O21" s="3">
        <f t="shared" si="7"/>
        <v>0.75440619407999998</v>
      </c>
    </row>
    <row r="22" spans="1:15" x14ac:dyDescent="0.25">
      <c r="A22" t="s">
        <v>5</v>
      </c>
      <c r="B22">
        <v>43.7</v>
      </c>
      <c r="C22">
        <f t="shared" si="0"/>
        <v>48.070000000000007</v>
      </c>
      <c r="D22">
        <f t="shared" si="1"/>
        <v>46.392304123000009</v>
      </c>
      <c r="E22">
        <f t="shared" si="2"/>
        <v>61.18</v>
      </c>
      <c r="F22">
        <f t="shared" si="3"/>
        <v>67.298000000000002</v>
      </c>
      <c r="G22">
        <f t="shared" si="4"/>
        <v>64.949225772199995</v>
      </c>
      <c r="I22">
        <v>49.8</v>
      </c>
      <c r="J22">
        <f t="shared" si="5"/>
        <v>27.39</v>
      </c>
      <c r="K22">
        <f t="shared" si="6"/>
        <v>38.594999999999999</v>
      </c>
      <c r="M22" s="2">
        <f>20.95*1.1</f>
        <v>23.045000000000002</v>
      </c>
      <c r="N22">
        <v>0.96509889999999998</v>
      </c>
      <c r="O22" s="3">
        <f t="shared" si="7"/>
        <v>22.240704150500001</v>
      </c>
    </row>
    <row r="23" spans="1:15" x14ac:dyDescent="0.25">
      <c r="A23" t="s">
        <v>27</v>
      </c>
      <c r="B23">
        <v>21.3</v>
      </c>
      <c r="C23">
        <f t="shared" si="0"/>
        <v>23.430000000000003</v>
      </c>
      <c r="D23">
        <f t="shared" si="1"/>
        <v>23.430000000000003</v>
      </c>
      <c r="E23">
        <f t="shared" si="2"/>
        <v>29.82</v>
      </c>
      <c r="F23">
        <f t="shared" si="3"/>
        <v>32.802</v>
      </c>
      <c r="G23">
        <f t="shared" si="4"/>
        <v>32.802</v>
      </c>
      <c r="I23">
        <v>16.600000000000001</v>
      </c>
      <c r="J23">
        <f t="shared" si="5"/>
        <v>9.1300000000000008</v>
      </c>
      <c r="K23">
        <f t="shared" si="6"/>
        <v>12.865000000000002</v>
      </c>
      <c r="M23" s="2">
        <f>1.728*1.1</f>
        <v>1.9008</v>
      </c>
      <c r="N23">
        <v>1</v>
      </c>
      <c r="O23" s="3">
        <f t="shared" si="7"/>
        <v>1.9008</v>
      </c>
    </row>
    <row r="24" spans="1:15" x14ac:dyDescent="0.25">
      <c r="A24" t="s">
        <v>32</v>
      </c>
      <c r="B24">
        <v>128.4</v>
      </c>
      <c r="C24">
        <f t="shared" si="0"/>
        <v>141.24</v>
      </c>
      <c r="D24">
        <f t="shared" si="1"/>
        <v>141.24</v>
      </c>
      <c r="E24">
        <f t="shared" si="2"/>
        <v>179.76</v>
      </c>
      <c r="F24">
        <f t="shared" si="3"/>
        <v>197.73600000000002</v>
      </c>
      <c r="G24">
        <f t="shared" si="4"/>
        <v>197.73600000000002</v>
      </c>
      <c r="I24">
        <v>113.9</v>
      </c>
      <c r="J24">
        <f t="shared" si="5"/>
        <v>62.64500000000001</v>
      </c>
      <c r="K24">
        <f t="shared" si="6"/>
        <v>88.272500000000008</v>
      </c>
      <c r="M24" s="2">
        <f>14.902*1.1</f>
        <v>16.392199999999999</v>
      </c>
      <c r="N24">
        <v>1</v>
      </c>
      <c r="O24" s="3">
        <f t="shared" si="7"/>
        <v>16.392199999999999</v>
      </c>
    </row>
    <row r="25" spans="1:15" x14ac:dyDescent="0.25">
      <c r="A25" t="s">
        <v>46</v>
      </c>
      <c r="B25">
        <v>59</v>
      </c>
      <c r="C25">
        <f t="shared" si="0"/>
        <v>64.900000000000006</v>
      </c>
      <c r="D25">
        <f t="shared" si="1"/>
        <v>10.02239018</v>
      </c>
      <c r="E25">
        <f t="shared" si="2"/>
        <v>82.6</v>
      </c>
      <c r="F25">
        <f t="shared" si="3"/>
        <v>90.86</v>
      </c>
      <c r="G25">
        <f t="shared" si="4"/>
        <v>14.031346251999999</v>
      </c>
      <c r="M25" s="2">
        <f>18.656*1.1</f>
        <v>20.521599999999999</v>
      </c>
      <c r="N25">
        <v>0.15442819999999999</v>
      </c>
      <c r="O25" s="3">
        <f t="shared" si="7"/>
        <v>3.1691137491199997</v>
      </c>
    </row>
    <row r="26" spans="1:15" x14ac:dyDescent="0.25">
      <c r="A26" t="s">
        <v>18</v>
      </c>
      <c r="B26">
        <v>209.4</v>
      </c>
      <c r="C26">
        <f t="shared" si="0"/>
        <v>230.34000000000003</v>
      </c>
      <c r="D26">
        <f t="shared" si="1"/>
        <v>230.34000000000003</v>
      </c>
      <c r="E26">
        <f t="shared" si="2"/>
        <v>293.15999999999997</v>
      </c>
      <c r="F26">
        <f t="shared" si="3"/>
        <v>322.476</v>
      </c>
      <c r="G26">
        <f t="shared" si="4"/>
        <v>322.476</v>
      </c>
      <c r="I26">
        <v>173.8</v>
      </c>
      <c r="J26">
        <f t="shared" si="5"/>
        <v>95.590000000000018</v>
      </c>
      <c r="K26">
        <f t="shared" si="6"/>
        <v>134.69499999999999</v>
      </c>
      <c r="M26" s="2">
        <f>26.772*1.1</f>
        <v>29.449200000000001</v>
      </c>
      <c r="N26">
        <v>1</v>
      </c>
      <c r="O26" s="3">
        <f t="shared" si="7"/>
        <v>29.449200000000001</v>
      </c>
    </row>
    <row r="27" spans="1:15" x14ac:dyDescent="0.25">
      <c r="A27" t="s">
        <v>22</v>
      </c>
      <c r="B27">
        <v>154</v>
      </c>
      <c r="C27">
        <f t="shared" si="0"/>
        <v>169.4</v>
      </c>
      <c r="D27">
        <f t="shared" si="1"/>
        <v>169.4</v>
      </c>
      <c r="E27">
        <f t="shared" si="2"/>
        <v>215.6</v>
      </c>
      <c r="F27">
        <f t="shared" si="3"/>
        <v>237.16000000000003</v>
      </c>
      <c r="G27">
        <f t="shared" si="4"/>
        <v>237.16000000000003</v>
      </c>
      <c r="I27">
        <v>143</v>
      </c>
      <c r="J27">
        <f t="shared" si="5"/>
        <v>78.650000000000006</v>
      </c>
      <c r="K27">
        <f t="shared" si="6"/>
        <v>110.825</v>
      </c>
      <c r="M27" s="2">
        <f>38.462*1.1</f>
        <v>42.308200000000006</v>
      </c>
      <c r="N27">
        <v>1</v>
      </c>
      <c r="O27" s="3">
        <f t="shared" si="7"/>
        <v>42.308200000000006</v>
      </c>
    </row>
    <row r="28" spans="1:15" x14ac:dyDescent="0.25">
      <c r="A28" t="s">
        <v>0</v>
      </c>
      <c r="B28">
        <v>52.3</v>
      </c>
      <c r="C28">
        <f t="shared" si="0"/>
        <v>57.53</v>
      </c>
      <c r="D28">
        <f t="shared" si="1"/>
        <v>57.53</v>
      </c>
      <c r="E28">
        <f t="shared" si="2"/>
        <v>73.219999999999985</v>
      </c>
      <c r="F28">
        <f t="shared" si="3"/>
        <v>80.541999999999987</v>
      </c>
      <c r="G28">
        <f t="shared" si="4"/>
        <v>80.541999999999987</v>
      </c>
      <c r="I28">
        <v>52.1</v>
      </c>
      <c r="J28">
        <f t="shared" si="5"/>
        <v>28.655000000000005</v>
      </c>
      <c r="K28">
        <f t="shared" si="6"/>
        <v>40.377499999999998</v>
      </c>
      <c r="M28" s="2">
        <f>27.415*1.1</f>
        <v>30.156500000000001</v>
      </c>
      <c r="N28">
        <v>1</v>
      </c>
      <c r="O28" s="3">
        <f t="shared" si="7"/>
        <v>30.156500000000001</v>
      </c>
    </row>
    <row r="29" spans="1:15" x14ac:dyDescent="0.25">
      <c r="A29" t="s">
        <v>17</v>
      </c>
      <c r="B29">
        <v>270.7</v>
      </c>
      <c r="C29">
        <f t="shared" si="0"/>
        <v>297.77000000000004</v>
      </c>
      <c r="D29">
        <f t="shared" si="1"/>
        <v>297.77000000000004</v>
      </c>
      <c r="E29">
        <f t="shared" si="2"/>
        <v>378.97999999999996</v>
      </c>
      <c r="F29">
        <f t="shared" si="3"/>
        <v>416.87799999999999</v>
      </c>
      <c r="G29">
        <f t="shared" si="4"/>
        <v>416.87799999999999</v>
      </c>
      <c r="I29">
        <v>246.8</v>
      </c>
      <c r="J29">
        <f t="shared" si="5"/>
        <v>135.74</v>
      </c>
      <c r="K29">
        <f t="shared" si="6"/>
        <v>191.27</v>
      </c>
      <c r="M29" s="2">
        <f>67.225*1.1</f>
        <v>73.947500000000005</v>
      </c>
      <c r="N29">
        <v>1</v>
      </c>
      <c r="O29" s="3">
        <f t="shared" si="7"/>
        <v>73.947500000000005</v>
      </c>
    </row>
    <row r="30" spans="1:15" x14ac:dyDescent="0.25">
      <c r="A30" t="s">
        <v>7</v>
      </c>
      <c r="B30">
        <v>106.3</v>
      </c>
      <c r="C30">
        <f t="shared" si="0"/>
        <v>116.93</v>
      </c>
      <c r="D30">
        <f t="shared" si="1"/>
        <v>112.06769981000001</v>
      </c>
      <c r="E30">
        <f t="shared" si="2"/>
        <v>148.82</v>
      </c>
      <c r="F30">
        <f t="shared" si="3"/>
        <v>163.702</v>
      </c>
      <c r="G30">
        <f t="shared" si="4"/>
        <v>156.894779734</v>
      </c>
      <c r="I30">
        <v>105.5</v>
      </c>
      <c r="J30">
        <f t="shared" si="5"/>
        <v>58.025000000000006</v>
      </c>
      <c r="K30">
        <f t="shared" si="6"/>
        <v>81.762500000000003</v>
      </c>
      <c r="M30" s="2">
        <f>25.817*1.1</f>
        <v>28.398700000000002</v>
      </c>
      <c r="N30">
        <v>0.95841699999999996</v>
      </c>
      <c r="O30" s="3">
        <f t="shared" si="7"/>
        <v>27.217796857900002</v>
      </c>
    </row>
    <row r="31" spans="1:15" x14ac:dyDescent="0.25">
      <c r="A31" t="s">
        <v>19</v>
      </c>
      <c r="B31">
        <v>278.7</v>
      </c>
      <c r="C31">
        <f t="shared" si="0"/>
        <v>306.57</v>
      </c>
      <c r="D31">
        <f t="shared" si="1"/>
        <v>306.57</v>
      </c>
      <c r="E31">
        <f t="shared" si="2"/>
        <v>390.17999999999995</v>
      </c>
      <c r="F31">
        <f t="shared" si="3"/>
        <v>429.19799999999998</v>
      </c>
      <c r="G31">
        <f t="shared" si="4"/>
        <v>429.19799999999998</v>
      </c>
      <c r="I31">
        <v>254.4</v>
      </c>
      <c r="J31">
        <f t="shared" si="5"/>
        <v>139.92000000000002</v>
      </c>
      <c r="K31">
        <f t="shared" si="6"/>
        <v>197.16</v>
      </c>
      <c r="M31" s="2">
        <f>72.284*1.1</f>
        <v>79.512400000000014</v>
      </c>
      <c r="N31">
        <v>1</v>
      </c>
      <c r="O31" s="3">
        <f t="shared" si="7"/>
        <v>79.512400000000014</v>
      </c>
    </row>
    <row r="32" spans="1:15" x14ac:dyDescent="0.25">
      <c r="A32" t="s">
        <v>30</v>
      </c>
      <c r="B32">
        <v>11.2</v>
      </c>
      <c r="C32">
        <f t="shared" si="0"/>
        <v>12.32</v>
      </c>
      <c r="D32">
        <f t="shared" si="1"/>
        <v>12.32</v>
      </c>
      <c r="E32">
        <f t="shared" si="2"/>
        <v>15.679999999999998</v>
      </c>
      <c r="F32">
        <f t="shared" si="3"/>
        <v>17.247999999999998</v>
      </c>
      <c r="G32">
        <f t="shared" si="4"/>
        <v>17.247999999999998</v>
      </c>
      <c r="I32">
        <v>11</v>
      </c>
      <c r="J32">
        <f t="shared" si="5"/>
        <v>6.0500000000000007</v>
      </c>
      <c r="K32">
        <f t="shared" si="6"/>
        <v>8.5250000000000004</v>
      </c>
      <c r="M32" s="2">
        <f>3.357*1.1</f>
        <v>3.6927000000000003</v>
      </c>
      <c r="N32">
        <v>1</v>
      </c>
      <c r="O32" s="3">
        <f t="shared" si="7"/>
        <v>3.6927000000000003</v>
      </c>
    </row>
    <row r="33" spans="1:15" x14ac:dyDescent="0.25">
      <c r="A33" t="s">
        <v>23</v>
      </c>
      <c r="B33">
        <v>86</v>
      </c>
      <c r="C33">
        <f t="shared" si="0"/>
        <v>94.600000000000009</v>
      </c>
      <c r="D33">
        <f t="shared" si="1"/>
        <v>94.600000000000009</v>
      </c>
      <c r="E33">
        <f t="shared" si="2"/>
        <v>120.39999999999999</v>
      </c>
      <c r="F33">
        <f t="shared" si="3"/>
        <v>132.44</v>
      </c>
      <c r="G33">
        <f t="shared" si="4"/>
        <v>132.44</v>
      </c>
      <c r="I33">
        <v>83.4</v>
      </c>
      <c r="J33">
        <f t="shared" si="5"/>
        <v>45.870000000000005</v>
      </c>
      <c r="K33">
        <f t="shared" si="6"/>
        <v>64.635000000000005</v>
      </c>
      <c r="M33" s="2">
        <f>23.081*1.1</f>
        <v>25.389100000000003</v>
      </c>
      <c r="N33">
        <v>1</v>
      </c>
      <c r="O33" s="3">
        <f t="shared" si="7"/>
        <v>25.389100000000003</v>
      </c>
    </row>
    <row r="34" spans="1:15" x14ac:dyDescent="0.25">
      <c r="A34" t="s">
        <v>4</v>
      </c>
      <c r="B34">
        <v>13.3</v>
      </c>
      <c r="C34">
        <f t="shared" si="0"/>
        <v>14.630000000000003</v>
      </c>
      <c r="D34">
        <f t="shared" si="1"/>
        <v>11.774247408000003</v>
      </c>
      <c r="E34">
        <f t="shared" si="2"/>
        <v>18.62</v>
      </c>
      <c r="F34">
        <f t="shared" si="3"/>
        <v>20.482000000000003</v>
      </c>
      <c r="G34">
        <f t="shared" si="4"/>
        <v>16.483946371200002</v>
      </c>
      <c r="I34">
        <v>15.1</v>
      </c>
      <c r="J34">
        <f t="shared" si="5"/>
        <v>8.3049999999999997</v>
      </c>
      <c r="K34">
        <f t="shared" si="6"/>
        <v>11.702500000000001</v>
      </c>
      <c r="M34" s="2">
        <f>2.362*1.1</f>
        <v>2.5982000000000003</v>
      </c>
      <c r="N34">
        <v>0.80480160000000001</v>
      </c>
      <c r="O34" s="3">
        <f t="shared" si="7"/>
        <v>2.0910355171200004</v>
      </c>
    </row>
    <row r="35" spans="1:15" x14ac:dyDescent="0.25">
      <c r="A35" t="s">
        <v>14</v>
      </c>
      <c r="B35">
        <v>125.1</v>
      </c>
      <c r="C35">
        <f t="shared" si="0"/>
        <v>137.61000000000001</v>
      </c>
      <c r="D35">
        <f t="shared" si="1"/>
        <v>137.61000000000001</v>
      </c>
      <c r="E35">
        <f t="shared" si="2"/>
        <v>175.14</v>
      </c>
      <c r="F35">
        <f t="shared" si="3"/>
        <v>192.654</v>
      </c>
      <c r="G35">
        <f t="shared" si="4"/>
        <v>192.654</v>
      </c>
      <c r="I35">
        <v>109.6</v>
      </c>
      <c r="J35">
        <f t="shared" si="5"/>
        <v>60.28</v>
      </c>
      <c r="K35">
        <f t="shared" si="6"/>
        <v>84.94</v>
      </c>
      <c r="M35" s="2">
        <f>22.782*1.1</f>
        <v>25.060200000000002</v>
      </c>
      <c r="N35">
        <v>1</v>
      </c>
      <c r="O35" s="3">
        <f t="shared" si="7"/>
        <v>25.060200000000002</v>
      </c>
    </row>
    <row r="36" spans="1:15" x14ac:dyDescent="0.25">
      <c r="A36" t="s">
        <v>48</v>
      </c>
      <c r="B36">
        <v>601.6</v>
      </c>
      <c r="C36">
        <f t="shared" si="0"/>
        <v>661.7600000000001</v>
      </c>
      <c r="D36">
        <f t="shared" si="1"/>
        <v>157.16522060800003</v>
      </c>
      <c r="E36">
        <f t="shared" si="2"/>
        <v>842.24</v>
      </c>
      <c r="F36">
        <f t="shared" si="3"/>
        <v>926.46400000000006</v>
      </c>
      <c r="G36">
        <f t="shared" si="4"/>
        <v>220.03130885120001</v>
      </c>
      <c r="M36" s="2">
        <f>202.445*1.1</f>
        <v>222.68950000000001</v>
      </c>
      <c r="N36">
        <v>0.23749580000000001</v>
      </c>
      <c r="O36" s="3">
        <f t="shared" si="7"/>
        <v>52.8878209541</v>
      </c>
    </row>
    <row r="37" spans="1:15" x14ac:dyDescent="0.25">
      <c r="A37" t="s">
        <v>28</v>
      </c>
      <c r="B37">
        <v>6.8</v>
      </c>
      <c r="C37">
        <f t="shared" si="0"/>
        <v>7.48</v>
      </c>
      <c r="D37">
        <f t="shared" si="1"/>
        <v>7.48</v>
      </c>
      <c r="E37">
        <f t="shared" si="2"/>
        <v>9.52</v>
      </c>
      <c r="F37">
        <f t="shared" si="3"/>
        <v>10.472</v>
      </c>
      <c r="G37">
        <f t="shared" si="4"/>
        <v>10.472</v>
      </c>
      <c r="I37">
        <v>5.9</v>
      </c>
      <c r="J37">
        <f t="shared" si="5"/>
        <v>3.2450000000000006</v>
      </c>
      <c r="K37">
        <f t="shared" si="6"/>
        <v>4.5724999999999998</v>
      </c>
      <c r="M37" s="2">
        <f>0.08*1.1</f>
        <v>8.8000000000000009E-2</v>
      </c>
      <c r="N37">
        <v>1</v>
      </c>
      <c r="O37" s="3">
        <f t="shared" si="7"/>
        <v>8.8000000000000009E-2</v>
      </c>
    </row>
    <row r="38" spans="1:15" x14ac:dyDescent="0.25">
      <c r="A38" t="s">
        <v>21</v>
      </c>
      <c r="B38">
        <v>128.9</v>
      </c>
      <c r="C38">
        <f t="shared" si="0"/>
        <v>141.79000000000002</v>
      </c>
      <c r="D38">
        <f t="shared" si="1"/>
        <v>141.79000000000002</v>
      </c>
      <c r="E38">
        <f t="shared" si="2"/>
        <v>180.46</v>
      </c>
      <c r="F38">
        <f t="shared" si="3"/>
        <v>198.50600000000003</v>
      </c>
      <c r="G38">
        <f t="shared" si="4"/>
        <v>198.50600000000003</v>
      </c>
      <c r="I38">
        <v>108.7</v>
      </c>
      <c r="J38">
        <f t="shared" si="5"/>
        <v>59.785000000000004</v>
      </c>
      <c r="K38">
        <f t="shared" si="6"/>
        <v>84.242500000000007</v>
      </c>
      <c r="M38" s="2">
        <f>31.807*1.1</f>
        <v>34.987700000000004</v>
      </c>
      <c r="N38">
        <v>1</v>
      </c>
      <c r="O38" s="3">
        <f t="shared" si="7"/>
        <v>34.987700000000004</v>
      </c>
    </row>
    <row r="39" spans="1:15" x14ac:dyDescent="0.25">
      <c r="A39" t="s">
        <v>20</v>
      </c>
      <c r="B39">
        <v>112</v>
      </c>
      <c r="C39">
        <f t="shared" si="0"/>
        <v>123.20000000000002</v>
      </c>
      <c r="D39">
        <f t="shared" si="1"/>
        <v>123.20000000000002</v>
      </c>
      <c r="E39">
        <f t="shared" si="2"/>
        <v>156.79999999999998</v>
      </c>
      <c r="F39">
        <f t="shared" si="3"/>
        <v>172.48</v>
      </c>
      <c r="G39">
        <f t="shared" si="4"/>
        <v>172.48</v>
      </c>
      <c r="I39">
        <v>100.4</v>
      </c>
      <c r="J39">
        <f t="shared" si="5"/>
        <v>55.220000000000006</v>
      </c>
      <c r="K39">
        <f t="shared" si="6"/>
        <v>77.81</v>
      </c>
      <c r="M39" s="2">
        <f>49.518*1.1</f>
        <v>54.469800000000006</v>
      </c>
      <c r="N39">
        <v>1</v>
      </c>
      <c r="O39" s="3">
        <f t="shared" si="7"/>
        <v>54.469800000000006</v>
      </c>
    </row>
    <row r="40" spans="1:15" x14ac:dyDescent="0.25">
      <c r="A40" t="s">
        <v>2</v>
      </c>
      <c r="B40">
        <v>110.5</v>
      </c>
      <c r="C40">
        <f t="shared" si="0"/>
        <v>121.55000000000001</v>
      </c>
      <c r="D40">
        <f t="shared" si="1"/>
        <v>121.55000000000001</v>
      </c>
      <c r="E40">
        <f t="shared" si="2"/>
        <v>154.69999999999999</v>
      </c>
      <c r="F40">
        <f t="shared" si="3"/>
        <v>170.17</v>
      </c>
      <c r="G40">
        <f t="shared" si="4"/>
        <v>170.17</v>
      </c>
      <c r="I40">
        <v>98.2</v>
      </c>
      <c r="J40">
        <f t="shared" si="5"/>
        <v>54.010000000000005</v>
      </c>
      <c r="K40">
        <f t="shared" si="6"/>
        <v>76.105000000000004</v>
      </c>
      <c r="M40" s="2">
        <f>33.174*1.1</f>
        <v>36.491400000000006</v>
      </c>
      <c r="N40">
        <v>1</v>
      </c>
      <c r="O40" s="3">
        <f t="shared" si="7"/>
        <v>36.491400000000006</v>
      </c>
    </row>
    <row r="41" spans="1:15" x14ac:dyDescent="0.25">
      <c r="A41" t="s">
        <v>47</v>
      </c>
      <c r="B41">
        <v>63</v>
      </c>
      <c r="C41">
        <f t="shared" si="0"/>
        <v>69.300000000000011</v>
      </c>
      <c r="D41">
        <f t="shared" si="1"/>
        <v>11.958844590000002</v>
      </c>
      <c r="E41">
        <f t="shared" si="2"/>
        <v>88.199999999999989</v>
      </c>
      <c r="F41">
        <f t="shared" si="3"/>
        <v>97.02</v>
      </c>
      <c r="G41">
        <f t="shared" si="4"/>
        <v>16.742382425999999</v>
      </c>
      <c r="M41" s="2">
        <f>37.556*1.1</f>
        <v>41.311599999999999</v>
      </c>
      <c r="N41">
        <v>0.17256630000000001</v>
      </c>
      <c r="O41" s="3">
        <f>M41*N41</f>
        <v>7.1289899590800001</v>
      </c>
    </row>
    <row r="42" spans="1:15" x14ac:dyDescent="0.25">
      <c r="A42" t="s">
        <v>37</v>
      </c>
      <c r="B42">
        <f t="shared" ref="B42:G42" si="8">SUM(B2:B41)</f>
        <v>4993.8</v>
      </c>
      <c r="C42">
        <f t="shared" si="8"/>
        <v>5493.18</v>
      </c>
      <c r="D42">
        <f t="shared" si="8"/>
        <v>4831.1084310059996</v>
      </c>
      <c r="E42">
        <f t="shared" si="8"/>
        <v>6991.32</v>
      </c>
      <c r="F42">
        <f t="shared" si="8"/>
        <v>7690.4520000000002</v>
      </c>
      <c r="G42">
        <f t="shared" si="8"/>
        <v>6763.551803408398</v>
      </c>
      <c r="I42">
        <f>SUM(I2:I40)</f>
        <v>3940.2000000000003</v>
      </c>
      <c r="J42">
        <f t="shared" si="5"/>
        <v>2167.11</v>
      </c>
      <c r="K42">
        <f t="shared" si="6"/>
        <v>3053.6550000000002</v>
      </c>
      <c r="M42" s="2">
        <f>SUM(M2:M41)</f>
        <v>1508.5939000000001</v>
      </c>
      <c r="O42" s="3">
        <f>SUM(O2:O41)</f>
        <v>1274.0615673819004</v>
      </c>
    </row>
    <row r="43" spans="1:15" x14ac:dyDescent="0.25">
      <c r="B43" s="3">
        <f>B42+O42</f>
        <v>6267.8615673819004</v>
      </c>
      <c r="C43" s="3"/>
      <c r="D43" s="3"/>
      <c r="O43" s="3">
        <f>O42*1.15</f>
        <v>1465.1708024891855</v>
      </c>
    </row>
    <row r="44" spans="1:15" x14ac:dyDescent="0.25">
      <c r="B44" s="3"/>
      <c r="C44" s="3"/>
      <c r="D44" s="3"/>
      <c r="K44">
        <f>202.445*1.1</f>
        <v>222.68950000000001</v>
      </c>
    </row>
    <row r="45" spans="1:15" x14ac:dyDescent="0.25">
      <c r="B45">
        <f>D42-G42</f>
        <v>-1932.4433724023984</v>
      </c>
      <c r="D45" s="3"/>
    </row>
    <row r="46" spans="1:15" x14ac:dyDescent="0.25">
      <c r="D46" s="3"/>
    </row>
    <row r="48" spans="1:15" x14ac:dyDescent="0.25">
      <c r="D48" s="3"/>
    </row>
    <row r="49" spans="6:6" x14ac:dyDescent="0.25">
      <c r="F49" s="3"/>
    </row>
    <row r="50" spans="6:6" x14ac:dyDescent="0.25">
      <c r="F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13B8-DECC-4B64-A2DC-AE15A21A4498}">
  <dimension ref="A1:O50"/>
  <sheetViews>
    <sheetView topLeftCell="A19" workbookViewId="0">
      <selection activeCell="O42" sqref="O42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4" width="13.42578125" customWidth="1"/>
    <col min="5" max="5" width="8" bestFit="1" customWidth="1"/>
    <col min="6" max="6" width="29.85546875" bestFit="1" customWidth="1"/>
    <col min="7" max="7" width="13.42578125" bestFit="1" customWidth="1"/>
    <col min="9" max="9" width="13.5703125" bestFit="1" customWidth="1"/>
    <col min="10" max="11" width="15.28515625" bestFit="1" customWidth="1"/>
    <col min="13" max="13" width="16.85546875" style="2" bestFit="1" customWidth="1"/>
    <col min="14" max="14" width="15.5703125" bestFit="1" customWidth="1"/>
    <col min="15" max="15" width="22.42578125" bestFit="1" customWidth="1"/>
  </cols>
  <sheetData>
    <row r="1" spans="1:15" x14ac:dyDescent="0.25">
      <c r="A1" t="s">
        <v>35</v>
      </c>
      <c r="B1" t="s">
        <v>36</v>
      </c>
      <c r="C1" t="s">
        <v>38</v>
      </c>
      <c r="D1" t="s">
        <v>50</v>
      </c>
      <c r="E1" s="1">
        <v>0.4</v>
      </c>
      <c r="F1" t="s">
        <v>38</v>
      </c>
      <c r="G1" t="s">
        <v>50</v>
      </c>
      <c r="I1" t="s">
        <v>39</v>
      </c>
      <c r="J1" t="s">
        <v>41</v>
      </c>
      <c r="K1" t="s">
        <v>42</v>
      </c>
      <c r="M1" s="2" t="s">
        <v>43</v>
      </c>
      <c r="N1" t="s">
        <v>44</v>
      </c>
      <c r="O1" t="s">
        <v>49</v>
      </c>
    </row>
    <row r="2" spans="1:15" x14ac:dyDescent="0.25">
      <c r="A2" t="s">
        <v>40</v>
      </c>
      <c r="B2">
        <v>143.30000000000001</v>
      </c>
      <c r="C2">
        <f>B2*1.1</f>
        <v>157.63000000000002</v>
      </c>
      <c r="D2">
        <f>C2*N2</f>
        <v>157.63000000000002</v>
      </c>
      <c r="E2">
        <f>B2*0.4</f>
        <v>57.320000000000007</v>
      </c>
      <c r="F2">
        <f>E2*1.1</f>
        <v>63.052000000000014</v>
      </c>
      <c r="G2">
        <f>F2*N2</f>
        <v>63.052000000000014</v>
      </c>
      <c r="I2">
        <v>132.80000000000001</v>
      </c>
      <c r="J2">
        <f>I2*0.55</f>
        <v>73.040000000000006</v>
      </c>
      <c r="K2">
        <f>I2-I2*0.0225*10</f>
        <v>102.92000000000002</v>
      </c>
      <c r="M2" s="2">
        <f>44.803*1.1</f>
        <v>49.283300000000004</v>
      </c>
      <c r="N2">
        <v>1</v>
      </c>
      <c r="O2" s="3">
        <f>M2*N2</f>
        <v>49.283300000000004</v>
      </c>
    </row>
    <row r="3" spans="1:15" x14ac:dyDescent="0.25">
      <c r="A3" t="s">
        <v>10</v>
      </c>
      <c r="B3">
        <v>60.1</v>
      </c>
      <c r="C3">
        <f t="shared" ref="C3:C41" si="0">B3*1.1</f>
        <v>66.110000000000014</v>
      </c>
      <c r="D3">
        <f t="shared" ref="D3:D41" si="1">C3*N3</f>
        <v>66.110000000000014</v>
      </c>
      <c r="E3">
        <f t="shared" ref="E3:E41" si="2">B3*0.4</f>
        <v>24.040000000000003</v>
      </c>
      <c r="F3">
        <f t="shared" ref="F3:F41" si="3">E3*1.1</f>
        <v>26.444000000000006</v>
      </c>
      <c r="G3">
        <f t="shared" ref="G3:G41" si="4">F3*N3</f>
        <v>26.444000000000006</v>
      </c>
      <c r="I3">
        <v>65.8</v>
      </c>
      <c r="J3">
        <f t="shared" ref="J3:J42" si="5">I3*0.55</f>
        <v>36.190000000000005</v>
      </c>
      <c r="K3">
        <f t="shared" ref="K3:K42" si="6">I3-I3*0.0225*10</f>
        <v>50.994999999999997</v>
      </c>
      <c r="M3" s="2">
        <f>23.469*1.1</f>
        <v>25.815900000000003</v>
      </c>
      <c r="N3">
        <v>1</v>
      </c>
      <c r="O3" s="3">
        <f t="shared" ref="O3:O41" si="7">M3*N3</f>
        <v>25.815900000000003</v>
      </c>
    </row>
    <row r="4" spans="1:15" x14ac:dyDescent="0.25">
      <c r="A4" t="s">
        <v>31</v>
      </c>
      <c r="B4">
        <v>44.1</v>
      </c>
      <c r="C4">
        <f t="shared" si="0"/>
        <v>48.510000000000005</v>
      </c>
      <c r="D4">
        <f t="shared" si="1"/>
        <v>48.510000000000005</v>
      </c>
      <c r="E4">
        <f t="shared" si="2"/>
        <v>17.64</v>
      </c>
      <c r="F4">
        <f t="shared" si="3"/>
        <v>19.404000000000003</v>
      </c>
      <c r="G4">
        <f t="shared" si="4"/>
        <v>19.404000000000003</v>
      </c>
      <c r="I4">
        <v>36.299999999999997</v>
      </c>
      <c r="J4">
        <f t="shared" si="5"/>
        <v>19.965</v>
      </c>
      <c r="K4">
        <f t="shared" si="6"/>
        <v>28.1325</v>
      </c>
      <c r="M4" s="2">
        <f>10.186*1.1</f>
        <v>11.204600000000001</v>
      </c>
      <c r="N4">
        <v>1</v>
      </c>
      <c r="O4" s="3">
        <f t="shared" si="7"/>
        <v>11.204600000000001</v>
      </c>
    </row>
    <row r="5" spans="1:15" x14ac:dyDescent="0.25">
      <c r="A5" t="s">
        <v>33</v>
      </c>
      <c r="B5">
        <v>16.8</v>
      </c>
      <c r="C5">
        <f t="shared" si="0"/>
        <v>18.480000000000004</v>
      </c>
      <c r="D5">
        <f t="shared" si="1"/>
        <v>18.480000000000004</v>
      </c>
      <c r="E5">
        <f t="shared" si="2"/>
        <v>6.7200000000000006</v>
      </c>
      <c r="F5">
        <f t="shared" si="3"/>
        <v>7.3920000000000012</v>
      </c>
      <c r="G5">
        <f t="shared" si="4"/>
        <v>7.3920000000000012</v>
      </c>
      <c r="I5">
        <v>11.3</v>
      </c>
      <c r="J5">
        <f t="shared" si="5"/>
        <v>6.2150000000000007</v>
      </c>
      <c r="K5">
        <f t="shared" si="6"/>
        <v>8.7575000000000003</v>
      </c>
      <c r="M5" s="2">
        <f>2.667*1.1</f>
        <v>2.9337</v>
      </c>
      <c r="N5">
        <v>1</v>
      </c>
      <c r="O5" s="3">
        <f t="shared" si="7"/>
        <v>2.9337</v>
      </c>
    </row>
    <row r="6" spans="1:15" x14ac:dyDescent="0.25">
      <c r="A6" t="s">
        <v>25</v>
      </c>
      <c r="B6">
        <v>260.7</v>
      </c>
      <c r="C6">
        <f t="shared" si="0"/>
        <v>286.77000000000004</v>
      </c>
      <c r="D6">
        <f t="shared" si="1"/>
        <v>286.77000000000004</v>
      </c>
      <c r="E6">
        <f t="shared" si="2"/>
        <v>104.28</v>
      </c>
      <c r="F6">
        <f t="shared" si="3"/>
        <v>114.70800000000001</v>
      </c>
      <c r="G6">
        <f t="shared" si="4"/>
        <v>114.70800000000001</v>
      </c>
      <c r="I6">
        <v>242.3</v>
      </c>
      <c r="J6">
        <f t="shared" si="5"/>
        <v>133.26500000000001</v>
      </c>
      <c r="K6">
        <f t="shared" si="6"/>
        <v>187.78250000000003</v>
      </c>
      <c r="M6" s="2">
        <f>96.717*1.1</f>
        <v>106.38870000000001</v>
      </c>
      <c r="N6">
        <v>1</v>
      </c>
      <c r="O6" s="3">
        <f t="shared" si="7"/>
        <v>106.38870000000001</v>
      </c>
    </row>
    <row r="7" spans="1:15" x14ac:dyDescent="0.25">
      <c r="A7" t="s">
        <v>24</v>
      </c>
      <c r="B7">
        <v>184.3</v>
      </c>
      <c r="C7">
        <f t="shared" si="0"/>
        <v>202.73000000000002</v>
      </c>
      <c r="D7">
        <f t="shared" si="1"/>
        <v>202.73000000000002</v>
      </c>
      <c r="E7">
        <f t="shared" si="2"/>
        <v>73.720000000000013</v>
      </c>
      <c r="F7">
        <f t="shared" si="3"/>
        <v>81.092000000000027</v>
      </c>
      <c r="G7">
        <f t="shared" si="4"/>
        <v>81.092000000000027</v>
      </c>
      <c r="I7">
        <v>171.6</v>
      </c>
      <c r="J7">
        <f t="shared" si="5"/>
        <v>94.38000000000001</v>
      </c>
      <c r="K7">
        <f t="shared" si="6"/>
        <v>132.99</v>
      </c>
      <c r="M7" s="2">
        <f>39.865*1.1</f>
        <v>43.851500000000009</v>
      </c>
      <c r="N7">
        <v>1</v>
      </c>
      <c r="O7" s="3">
        <f t="shared" si="7"/>
        <v>43.851500000000009</v>
      </c>
    </row>
    <row r="8" spans="1:15" x14ac:dyDescent="0.25">
      <c r="A8" t="s">
        <v>16</v>
      </c>
      <c r="B8">
        <v>242</v>
      </c>
      <c r="C8">
        <f t="shared" si="0"/>
        <v>266.20000000000005</v>
      </c>
      <c r="D8">
        <f t="shared" si="1"/>
        <v>266.20000000000005</v>
      </c>
      <c r="E8">
        <f t="shared" si="2"/>
        <v>96.800000000000011</v>
      </c>
      <c r="F8">
        <f t="shared" si="3"/>
        <v>106.48000000000002</v>
      </c>
      <c r="G8">
        <f t="shared" si="4"/>
        <v>106.48000000000002</v>
      </c>
      <c r="I8">
        <v>229.9</v>
      </c>
      <c r="J8">
        <f t="shared" si="5"/>
        <v>126.44500000000001</v>
      </c>
      <c r="K8">
        <f t="shared" si="6"/>
        <v>178.17250000000001</v>
      </c>
      <c r="M8" s="2">
        <f>47.512*1.1</f>
        <v>52.263200000000005</v>
      </c>
      <c r="N8">
        <v>1</v>
      </c>
      <c r="O8" s="3">
        <f t="shared" si="7"/>
        <v>52.263200000000005</v>
      </c>
    </row>
    <row r="9" spans="1:15" x14ac:dyDescent="0.25">
      <c r="A9" t="s">
        <v>12</v>
      </c>
      <c r="B9">
        <v>233.5</v>
      </c>
      <c r="C9">
        <f t="shared" si="0"/>
        <v>256.85000000000002</v>
      </c>
      <c r="D9">
        <f t="shared" si="1"/>
        <v>256.85000000000002</v>
      </c>
      <c r="E9">
        <f t="shared" si="2"/>
        <v>93.4</v>
      </c>
      <c r="F9">
        <f t="shared" si="3"/>
        <v>102.74000000000001</v>
      </c>
      <c r="G9">
        <f t="shared" si="4"/>
        <v>102.74000000000001</v>
      </c>
      <c r="I9">
        <v>216.3</v>
      </c>
      <c r="J9">
        <f t="shared" si="5"/>
        <v>118.96500000000002</v>
      </c>
      <c r="K9">
        <f t="shared" si="6"/>
        <v>167.63250000000002</v>
      </c>
      <c r="M9" s="2">
        <f>64.775*1.1</f>
        <v>71.252500000000012</v>
      </c>
      <c r="N9">
        <v>1</v>
      </c>
      <c r="O9" s="3">
        <f t="shared" si="7"/>
        <v>71.252500000000012</v>
      </c>
    </row>
    <row r="10" spans="1:15" x14ac:dyDescent="0.25">
      <c r="A10" t="s">
        <v>8</v>
      </c>
      <c r="B10">
        <v>78.7</v>
      </c>
      <c r="C10">
        <f t="shared" si="0"/>
        <v>86.570000000000007</v>
      </c>
      <c r="D10">
        <f t="shared" si="1"/>
        <v>86.570000000000007</v>
      </c>
      <c r="E10">
        <f t="shared" si="2"/>
        <v>31.480000000000004</v>
      </c>
      <c r="F10">
        <f t="shared" si="3"/>
        <v>34.628000000000007</v>
      </c>
      <c r="G10">
        <f t="shared" si="4"/>
        <v>34.628000000000007</v>
      </c>
      <c r="I10">
        <v>88.4</v>
      </c>
      <c r="J10">
        <f t="shared" si="5"/>
        <v>48.620000000000005</v>
      </c>
      <c r="K10">
        <f t="shared" si="6"/>
        <v>68.510000000000005</v>
      </c>
      <c r="M10" s="2">
        <f>21.135*1.1</f>
        <v>23.248500000000003</v>
      </c>
      <c r="N10">
        <v>1</v>
      </c>
      <c r="O10" s="3">
        <f t="shared" si="7"/>
        <v>23.248500000000003</v>
      </c>
    </row>
    <row r="11" spans="1:15" x14ac:dyDescent="0.25">
      <c r="A11" t="s">
        <v>6</v>
      </c>
      <c r="B11">
        <v>71.599999999999994</v>
      </c>
      <c r="C11">
        <f t="shared" si="0"/>
        <v>78.760000000000005</v>
      </c>
      <c r="D11">
        <f t="shared" si="1"/>
        <v>78.760000000000005</v>
      </c>
      <c r="E11">
        <f t="shared" si="2"/>
        <v>28.64</v>
      </c>
      <c r="F11">
        <f t="shared" si="3"/>
        <v>31.504000000000005</v>
      </c>
      <c r="G11">
        <f t="shared" si="4"/>
        <v>31.504000000000005</v>
      </c>
      <c r="I11">
        <v>72.2</v>
      </c>
      <c r="J11">
        <f t="shared" si="5"/>
        <v>39.710000000000008</v>
      </c>
      <c r="K11">
        <f t="shared" si="6"/>
        <v>55.954999999999998</v>
      </c>
      <c r="M11" s="2">
        <f>20.346*1.1</f>
        <v>22.380600000000001</v>
      </c>
      <c r="N11">
        <v>1</v>
      </c>
      <c r="O11" s="3">
        <f t="shared" si="7"/>
        <v>22.380600000000001</v>
      </c>
    </row>
    <row r="12" spans="1:15" x14ac:dyDescent="0.25">
      <c r="A12" t="s">
        <v>13</v>
      </c>
      <c r="B12">
        <v>149.6</v>
      </c>
      <c r="C12">
        <f t="shared" si="0"/>
        <v>164.56</v>
      </c>
      <c r="D12">
        <f t="shared" si="1"/>
        <v>164.56</v>
      </c>
      <c r="E12">
        <f t="shared" si="2"/>
        <v>59.84</v>
      </c>
      <c r="F12">
        <f t="shared" si="3"/>
        <v>65.824000000000012</v>
      </c>
      <c r="G12">
        <f t="shared" si="4"/>
        <v>65.824000000000012</v>
      </c>
      <c r="I12">
        <v>149.1</v>
      </c>
      <c r="J12">
        <f t="shared" si="5"/>
        <v>82.00500000000001</v>
      </c>
      <c r="K12">
        <f t="shared" si="6"/>
        <v>115.55249999999999</v>
      </c>
      <c r="M12" s="2">
        <f>49.75*1.1</f>
        <v>54.725000000000001</v>
      </c>
      <c r="N12">
        <v>1</v>
      </c>
      <c r="O12" s="3">
        <f t="shared" si="7"/>
        <v>54.725000000000001</v>
      </c>
    </row>
    <row r="13" spans="1:15" x14ac:dyDescent="0.25">
      <c r="A13" t="s">
        <v>11</v>
      </c>
      <c r="B13">
        <v>205.4</v>
      </c>
      <c r="C13">
        <f t="shared" si="0"/>
        <v>225.94000000000003</v>
      </c>
      <c r="D13">
        <f t="shared" si="1"/>
        <v>225.94000000000003</v>
      </c>
      <c r="E13">
        <f t="shared" si="2"/>
        <v>82.160000000000011</v>
      </c>
      <c r="F13">
        <f t="shared" si="3"/>
        <v>90.376000000000019</v>
      </c>
      <c r="G13">
        <f t="shared" si="4"/>
        <v>90.376000000000019</v>
      </c>
      <c r="I13">
        <v>221.4</v>
      </c>
      <c r="J13">
        <f t="shared" si="5"/>
        <v>121.77000000000001</v>
      </c>
      <c r="K13">
        <f t="shared" si="6"/>
        <v>171.58500000000001</v>
      </c>
      <c r="M13" s="2">
        <f>44.417*1.1</f>
        <v>48.858700000000006</v>
      </c>
      <c r="N13">
        <v>1</v>
      </c>
      <c r="O13" s="3">
        <f t="shared" si="7"/>
        <v>48.858700000000006</v>
      </c>
    </row>
    <row r="14" spans="1:15" x14ac:dyDescent="0.25">
      <c r="A14" t="s">
        <v>26</v>
      </c>
      <c r="B14">
        <v>23.1</v>
      </c>
      <c r="C14">
        <f t="shared" si="0"/>
        <v>25.410000000000004</v>
      </c>
      <c r="D14">
        <f t="shared" si="1"/>
        <v>25.410000000000004</v>
      </c>
      <c r="E14">
        <f t="shared" si="2"/>
        <v>9.24</v>
      </c>
      <c r="F14">
        <f t="shared" si="3"/>
        <v>10.164000000000001</v>
      </c>
      <c r="G14">
        <f t="shared" si="4"/>
        <v>10.164000000000001</v>
      </c>
      <c r="I14">
        <v>18.100000000000001</v>
      </c>
      <c r="J14">
        <f t="shared" si="5"/>
        <v>9.9550000000000018</v>
      </c>
      <c r="K14">
        <f t="shared" si="6"/>
        <v>14.027500000000002</v>
      </c>
      <c r="M14" s="2">
        <f>1.824*1.1</f>
        <v>2.0064000000000002</v>
      </c>
      <c r="N14">
        <v>1</v>
      </c>
      <c r="O14" s="3">
        <f t="shared" si="7"/>
        <v>2.0064000000000002</v>
      </c>
    </row>
    <row r="15" spans="1:15" x14ac:dyDescent="0.25">
      <c r="A15" t="s">
        <v>34</v>
      </c>
      <c r="B15">
        <v>82</v>
      </c>
      <c r="C15">
        <f t="shared" si="0"/>
        <v>90.2</v>
      </c>
      <c r="D15">
        <f t="shared" si="1"/>
        <v>90.2</v>
      </c>
      <c r="E15">
        <f t="shared" si="2"/>
        <v>32.800000000000004</v>
      </c>
      <c r="F15">
        <f t="shared" si="3"/>
        <v>36.080000000000005</v>
      </c>
      <c r="G15">
        <f t="shared" si="4"/>
        <v>36.080000000000005</v>
      </c>
      <c r="I15">
        <v>69.099999999999994</v>
      </c>
      <c r="J15">
        <f t="shared" si="5"/>
        <v>38.005000000000003</v>
      </c>
      <c r="K15">
        <f t="shared" si="6"/>
        <v>53.552499999999995</v>
      </c>
      <c r="M15" s="2">
        <f>10.219*1.1</f>
        <v>11.2409</v>
      </c>
      <c r="N15">
        <v>1</v>
      </c>
      <c r="O15" s="3">
        <f t="shared" si="7"/>
        <v>11.2409</v>
      </c>
    </row>
    <row r="16" spans="1:15" x14ac:dyDescent="0.25">
      <c r="A16" t="s">
        <v>29</v>
      </c>
      <c r="B16">
        <v>84.5</v>
      </c>
      <c r="C16">
        <f t="shared" si="0"/>
        <v>92.95</v>
      </c>
      <c r="D16">
        <f t="shared" si="1"/>
        <v>92.95</v>
      </c>
      <c r="E16">
        <f t="shared" si="2"/>
        <v>33.800000000000004</v>
      </c>
      <c r="F16">
        <f t="shared" si="3"/>
        <v>37.180000000000007</v>
      </c>
      <c r="G16">
        <f t="shared" si="4"/>
        <v>37.180000000000007</v>
      </c>
      <c r="I16">
        <v>71.8</v>
      </c>
      <c r="J16">
        <f t="shared" si="5"/>
        <v>39.49</v>
      </c>
      <c r="K16">
        <f t="shared" si="6"/>
        <v>55.644999999999996</v>
      </c>
      <c r="M16" s="2">
        <f>7.958*1.1</f>
        <v>8.7538</v>
      </c>
      <c r="N16">
        <v>1</v>
      </c>
      <c r="O16" s="3">
        <f t="shared" si="7"/>
        <v>8.7538</v>
      </c>
    </row>
    <row r="17" spans="1:15" x14ac:dyDescent="0.25">
      <c r="A17" t="s">
        <v>3</v>
      </c>
      <c r="B17">
        <v>190.5</v>
      </c>
      <c r="C17">
        <f t="shared" si="0"/>
        <v>209.55</v>
      </c>
      <c r="D17">
        <f t="shared" si="1"/>
        <v>209.55</v>
      </c>
      <c r="E17">
        <f t="shared" si="2"/>
        <v>76.2</v>
      </c>
      <c r="F17">
        <f t="shared" si="3"/>
        <v>83.820000000000007</v>
      </c>
      <c r="G17">
        <f t="shared" si="4"/>
        <v>83.820000000000007</v>
      </c>
      <c r="I17">
        <v>164.8</v>
      </c>
      <c r="J17">
        <f t="shared" si="5"/>
        <v>90.640000000000015</v>
      </c>
      <c r="K17">
        <f t="shared" si="6"/>
        <v>127.72000000000001</v>
      </c>
      <c r="M17" s="2">
        <f>53.183*1.1</f>
        <v>58.501300000000008</v>
      </c>
      <c r="N17">
        <v>1</v>
      </c>
      <c r="O17" s="3">
        <f t="shared" si="7"/>
        <v>58.501300000000008</v>
      </c>
    </row>
    <row r="18" spans="1:15" x14ac:dyDescent="0.25">
      <c r="A18" t="s">
        <v>1</v>
      </c>
      <c r="B18">
        <v>101.4</v>
      </c>
      <c r="C18">
        <f t="shared" si="0"/>
        <v>111.54000000000002</v>
      </c>
      <c r="D18">
        <f t="shared" si="1"/>
        <v>111.54000000000002</v>
      </c>
      <c r="E18">
        <f t="shared" si="2"/>
        <v>40.56</v>
      </c>
      <c r="F18">
        <f t="shared" si="3"/>
        <v>44.616000000000007</v>
      </c>
      <c r="G18">
        <f t="shared" si="4"/>
        <v>44.616000000000007</v>
      </c>
      <c r="I18">
        <v>91.9</v>
      </c>
      <c r="J18">
        <f t="shared" si="5"/>
        <v>50.545000000000009</v>
      </c>
      <c r="K18">
        <f t="shared" si="6"/>
        <v>71.222499999999997</v>
      </c>
      <c r="M18" s="2">
        <f>20.957*1.1</f>
        <v>23.052700000000002</v>
      </c>
      <c r="N18">
        <v>1</v>
      </c>
      <c r="O18" s="3">
        <f t="shared" si="7"/>
        <v>23.052700000000002</v>
      </c>
    </row>
    <row r="19" spans="1:15" x14ac:dyDescent="0.25">
      <c r="A19" t="s">
        <v>15</v>
      </c>
      <c r="B19">
        <v>63.9</v>
      </c>
      <c r="C19">
        <f t="shared" si="0"/>
        <v>70.290000000000006</v>
      </c>
      <c r="D19">
        <f t="shared" si="1"/>
        <v>70.290000000000006</v>
      </c>
      <c r="E19">
        <f t="shared" si="2"/>
        <v>25.560000000000002</v>
      </c>
      <c r="F19">
        <f t="shared" si="3"/>
        <v>28.116000000000003</v>
      </c>
      <c r="G19">
        <f t="shared" si="4"/>
        <v>28.116000000000003</v>
      </c>
      <c r="I19">
        <v>65.3</v>
      </c>
      <c r="J19">
        <f t="shared" si="5"/>
        <v>35.914999999999999</v>
      </c>
      <c r="K19">
        <f t="shared" si="6"/>
        <v>50.607500000000002</v>
      </c>
      <c r="M19" s="2">
        <f>26.744*1.1</f>
        <v>29.418400000000002</v>
      </c>
      <c r="N19">
        <v>1</v>
      </c>
      <c r="O19" s="3">
        <f t="shared" si="7"/>
        <v>29.418400000000002</v>
      </c>
    </row>
    <row r="20" spans="1:15" x14ac:dyDescent="0.25">
      <c r="A20" t="s">
        <v>9</v>
      </c>
      <c r="B20">
        <v>141.19999999999999</v>
      </c>
      <c r="C20">
        <f t="shared" si="0"/>
        <v>155.32</v>
      </c>
      <c r="D20">
        <f t="shared" si="1"/>
        <v>155.32</v>
      </c>
      <c r="E20">
        <f t="shared" si="2"/>
        <v>56.48</v>
      </c>
      <c r="F20">
        <f t="shared" si="3"/>
        <v>62.128</v>
      </c>
      <c r="G20">
        <f t="shared" si="4"/>
        <v>62.128</v>
      </c>
      <c r="I20">
        <v>133.6</v>
      </c>
      <c r="J20">
        <f t="shared" si="5"/>
        <v>73.48</v>
      </c>
      <c r="K20">
        <f t="shared" si="6"/>
        <v>103.53999999999999</v>
      </c>
      <c r="M20" s="2">
        <f>54.133*1.1</f>
        <v>59.546300000000009</v>
      </c>
      <c r="N20">
        <v>1</v>
      </c>
      <c r="O20" s="3">
        <f t="shared" si="7"/>
        <v>59.546300000000009</v>
      </c>
    </row>
    <row r="21" spans="1:15" x14ac:dyDescent="0.25">
      <c r="A21" t="s">
        <v>45</v>
      </c>
      <c r="B21">
        <v>34.9</v>
      </c>
      <c r="C21">
        <f t="shared" si="0"/>
        <v>38.39</v>
      </c>
      <c r="D21">
        <f t="shared" si="1"/>
        <v>2.5277242869999998</v>
      </c>
      <c r="E21">
        <f t="shared" si="2"/>
        <v>13.96</v>
      </c>
      <c r="F21">
        <f t="shared" si="3"/>
        <v>15.356000000000002</v>
      </c>
      <c r="G21">
        <f t="shared" si="4"/>
        <v>1.0110897148</v>
      </c>
      <c r="M21" s="2">
        <f>10.416*1.1</f>
        <v>11.457600000000001</v>
      </c>
      <c r="N21">
        <v>6.5843299999999993E-2</v>
      </c>
      <c r="O21" s="3">
        <f t="shared" si="7"/>
        <v>0.75440619407999998</v>
      </c>
    </row>
    <row r="22" spans="1:15" x14ac:dyDescent="0.25">
      <c r="A22" t="s">
        <v>5</v>
      </c>
      <c r="B22">
        <v>43.7</v>
      </c>
      <c r="C22">
        <f t="shared" si="0"/>
        <v>48.070000000000007</v>
      </c>
      <c r="D22">
        <f t="shared" si="1"/>
        <v>46.392304123000009</v>
      </c>
      <c r="E22">
        <f t="shared" si="2"/>
        <v>17.48</v>
      </c>
      <c r="F22">
        <f t="shared" si="3"/>
        <v>19.228000000000002</v>
      </c>
      <c r="G22">
        <f t="shared" si="4"/>
        <v>18.5569216492</v>
      </c>
      <c r="I22">
        <v>49.8</v>
      </c>
      <c r="J22">
        <f t="shared" si="5"/>
        <v>27.39</v>
      </c>
      <c r="K22">
        <f t="shared" si="6"/>
        <v>38.594999999999999</v>
      </c>
      <c r="M22" s="2">
        <f>20.95*1.1</f>
        <v>23.045000000000002</v>
      </c>
      <c r="N22">
        <v>0.96509889999999998</v>
      </c>
      <c r="O22" s="3">
        <f t="shared" si="7"/>
        <v>22.240704150500001</v>
      </c>
    </row>
    <row r="23" spans="1:15" x14ac:dyDescent="0.25">
      <c r="A23" t="s">
        <v>27</v>
      </c>
      <c r="B23">
        <v>21.3</v>
      </c>
      <c r="C23">
        <f t="shared" si="0"/>
        <v>23.430000000000003</v>
      </c>
      <c r="D23">
        <f t="shared" si="1"/>
        <v>23.430000000000003</v>
      </c>
      <c r="E23">
        <f t="shared" si="2"/>
        <v>8.5200000000000014</v>
      </c>
      <c r="F23">
        <f t="shared" si="3"/>
        <v>9.3720000000000017</v>
      </c>
      <c r="G23">
        <f t="shared" si="4"/>
        <v>9.3720000000000017</v>
      </c>
      <c r="I23">
        <v>16.600000000000001</v>
      </c>
      <c r="J23">
        <f t="shared" si="5"/>
        <v>9.1300000000000008</v>
      </c>
      <c r="K23">
        <f t="shared" si="6"/>
        <v>12.865000000000002</v>
      </c>
      <c r="M23" s="2">
        <f>1.728*1.1</f>
        <v>1.9008</v>
      </c>
      <c r="N23">
        <v>1</v>
      </c>
      <c r="O23" s="3">
        <f t="shared" si="7"/>
        <v>1.9008</v>
      </c>
    </row>
    <row r="24" spans="1:15" x14ac:dyDescent="0.25">
      <c r="A24" t="s">
        <v>32</v>
      </c>
      <c r="B24">
        <v>128.4</v>
      </c>
      <c r="C24">
        <f t="shared" si="0"/>
        <v>141.24</v>
      </c>
      <c r="D24">
        <f t="shared" si="1"/>
        <v>141.24</v>
      </c>
      <c r="E24">
        <f t="shared" si="2"/>
        <v>51.360000000000007</v>
      </c>
      <c r="F24">
        <f t="shared" si="3"/>
        <v>56.496000000000009</v>
      </c>
      <c r="G24">
        <f t="shared" si="4"/>
        <v>56.496000000000009</v>
      </c>
      <c r="I24">
        <v>113.9</v>
      </c>
      <c r="J24">
        <f t="shared" si="5"/>
        <v>62.64500000000001</v>
      </c>
      <c r="K24">
        <f t="shared" si="6"/>
        <v>88.272500000000008</v>
      </c>
      <c r="M24" s="2">
        <f>14.902*1.1</f>
        <v>16.392199999999999</v>
      </c>
      <c r="N24">
        <v>1</v>
      </c>
      <c r="O24" s="3">
        <f t="shared" si="7"/>
        <v>16.392199999999999</v>
      </c>
    </row>
    <row r="25" spans="1:15" x14ac:dyDescent="0.25">
      <c r="A25" t="s">
        <v>46</v>
      </c>
      <c r="B25">
        <v>59</v>
      </c>
      <c r="C25">
        <f t="shared" si="0"/>
        <v>64.900000000000006</v>
      </c>
      <c r="D25">
        <f t="shared" si="1"/>
        <v>10.02239018</v>
      </c>
      <c r="E25">
        <f t="shared" si="2"/>
        <v>23.6</v>
      </c>
      <c r="F25">
        <f t="shared" si="3"/>
        <v>25.960000000000004</v>
      </c>
      <c r="G25">
        <f t="shared" si="4"/>
        <v>4.0089560720000001</v>
      </c>
      <c r="M25" s="2">
        <f>18.656*1.1</f>
        <v>20.521599999999999</v>
      </c>
      <c r="N25">
        <v>0.15442819999999999</v>
      </c>
      <c r="O25" s="3">
        <f t="shared" si="7"/>
        <v>3.1691137491199997</v>
      </c>
    </row>
    <row r="26" spans="1:15" x14ac:dyDescent="0.25">
      <c r="A26" t="s">
        <v>18</v>
      </c>
      <c r="B26">
        <v>209.4</v>
      </c>
      <c r="C26">
        <f t="shared" si="0"/>
        <v>230.34000000000003</v>
      </c>
      <c r="D26">
        <f t="shared" si="1"/>
        <v>230.34000000000003</v>
      </c>
      <c r="E26">
        <f t="shared" si="2"/>
        <v>83.76</v>
      </c>
      <c r="F26">
        <f t="shared" si="3"/>
        <v>92.13600000000001</v>
      </c>
      <c r="G26">
        <f t="shared" si="4"/>
        <v>92.13600000000001</v>
      </c>
      <c r="I26">
        <v>173.8</v>
      </c>
      <c r="J26">
        <f t="shared" si="5"/>
        <v>95.590000000000018</v>
      </c>
      <c r="K26">
        <f t="shared" si="6"/>
        <v>134.69499999999999</v>
      </c>
      <c r="M26" s="2">
        <f>26.772*1.1</f>
        <v>29.449200000000001</v>
      </c>
      <c r="N26">
        <v>1</v>
      </c>
      <c r="O26" s="3">
        <f t="shared" si="7"/>
        <v>29.449200000000001</v>
      </c>
    </row>
    <row r="27" spans="1:15" x14ac:dyDescent="0.25">
      <c r="A27" t="s">
        <v>22</v>
      </c>
      <c r="B27">
        <v>154</v>
      </c>
      <c r="C27">
        <f t="shared" si="0"/>
        <v>169.4</v>
      </c>
      <c r="D27">
        <f t="shared" si="1"/>
        <v>169.4</v>
      </c>
      <c r="E27">
        <f t="shared" si="2"/>
        <v>61.6</v>
      </c>
      <c r="F27">
        <f t="shared" si="3"/>
        <v>67.760000000000005</v>
      </c>
      <c r="G27">
        <f t="shared" si="4"/>
        <v>67.760000000000005</v>
      </c>
      <c r="I27">
        <v>143</v>
      </c>
      <c r="J27">
        <f t="shared" si="5"/>
        <v>78.650000000000006</v>
      </c>
      <c r="K27">
        <f t="shared" si="6"/>
        <v>110.825</v>
      </c>
      <c r="M27" s="2">
        <f>38.462*1.1</f>
        <v>42.308200000000006</v>
      </c>
      <c r="N27">
        <v>1</v>
      </c>
      <c r="O27" s="3">
        <f t="shared" si="7"/>
        <v>42.308200000000006</v>
      </c>
    </row>
    <row r="28" spans="1:15" x14ac:dyDescent="0.25">
      <c r="A28" t="s">
        <v>0</v>
      </c>
      <c r="B28">
        <v>52.3</v>
      </c>
      <c r="C28">
        <f t="shared" si="0"/>
        <v>57.53</v>
      </c>
      <c r="D28">
        <f t="shared" si="1"/>
        <v>57.53</v>
      </c>
      <c r="E28">
        <f t="shared" si="2"/>
        <v>20.92</v>
      </c>
      <c r="F28">
        <f t="shared" si="3"/>
        <v>23.012000000000004</v>
      </c>
      <c r="G28">
        <f t="shared" si="4"/>
        <v>23.012000000000004</v>
      </c>
      <c r="I28">
        <v>52.1</v>
      </c>
      <c r="J28">
        <f t="shared" si="5"/>
        <v>28.655000000000005</v>
      </c>
      <c r="K28">
        <f t="shared" si="6"/>
        <v>40.377499999999998</v>
      </c>
      <c r="M28" s="2">
        <f>27.415*1.1</f>
        <v>30.156500000000001</v>
      </c>
      <c r="N28">
        <v>1</v>
      </c>
      <c r="O28" s="3">
        <f t="shared" si="7"/>
        <v>30.156500000000001</v>
      </c>
    </row>
    <row r="29" spans="1:15" x14ac:dyDescent="0.25">
      <c r="A29" t="s">
        <v>17</v>
      </c>
      <c r="B29">
        <v>270.7</v>
      </c>
      <c r="C29">
        <f t="shared" si="0"/>
        <v>297.77000000000004</v>
      </c>
      <c r="D29">
        <f t="shared" si="1"/>
        <v>297.77000000000004</v>
      </c>
      <c r="E29">
        <f t="shared" si="2"/>
        <v>108.28</v>
      </c>
      <c r="F29">
        <f t="shared" si="3"/>
        <v>119.108</v>
      </c>
      <c r="G29">
        <f t="shared" si="4"/>
        <v>119.108</v>
      </c>
      <c r="I29">
        <v>246.8</v>
      </c>
      <c r="J29">
        <f t="shared" si="5"/>
        <v>135.74</v>
      </c>
      <c r="K29">
        <f t="shared" si="6"/>
        <v>191.27</v>
      </c>
      <c r="M29" s="2">
        <f>67.225*1.1</f>
        <v>73.947500000000005</v>
      </c>
      <c r="N29">
        <v>1</v>
      </c>
      <c r="O29" s="3">
        <f t="shared" si="7"/>
        <v>73.947500000000005</v>
      </c>
    </row>
    <row r="30" spans="1:15" x14ac:dyDescent="0.25">
      <c r="A30" t="s">
        <v>7</v>
      </c>
      <c r="B30">
        <v>106.3</v>
      </c>
      <c r="C30">
        <f t="shared" si="0"/>
        <v>116.93</v>
      </c>
      <c r="D30">
        <f t="shared" si="1"/>
        <v>112.06769981000001</v>
      </c>
      <c r="E30">
        <f t="shared" si="2"/>
        <v>42.52</v>
      </c>
      <c r="F30">
        <f t="shared" si="3"/>
        <v>46.772000000000006</v>
      </c>
      <c r="G30">
        <f t="shared" si="4"/>
        <v>44.827079924000003</v>
      </c>
      <c r="I30">
        <v>105.5</v>
      </c>
      <c r="J30">
        <f t="shared" si="5"/>
        <v>58.025000000000006</v>
      </c>
      <c r="K30">
        <f t="shared" si="6"/>
        <v>81.762500000000003</v>
      </c>
      <c r="M30" s="2">
        <f>25.817*1.1</f>
        <v>28.398700000000002</v>
      </c>
      <c r="N30">
        <v>0.95841699999999996</v>
      </c>
      <c r="O30" s="3">
        <f t="shared" si="7"/>
        <v>27.217796857900002</v>
      </c>
    </row>
    <row r="31" spans="1:15" x14ac:dyDescent="0.25">
      <c r="A31" t="s">
        <v>19</v>
      </c>
      <c r="B31">
        <v>278.7</v>
      </c>
      <c r="C31">
        <f t="shared" si="0"/>
        <v>306.57</v>
      </c>
      <c r="D31">
        <f t="shared" si="1"/>
        <v>306.57</v>
      </c>
      <c r="E31">
        <f t="shared" si="2"/>
        <v>111.48</v>
      </c>
      <c r="F31">
        <f t="shared" si="3"/>
        <v>122.62800000000001</v>
      </c>
      <c r="G31">
        <f t="shared" si="4"/>
        <v>122.62800000000001</v>
      </c>
      <c r="I31">
        <v>254.4</v>
      </c>
      <c r="J31">
        <f t="shared" si="5"/>
        <v>139.92000000000002</v>
      </c>
      <c r="K31">
        <f t="shared" si="6"/>
        <v>197.16</v>
      </c>
      <c r="M31" s="2">
        <f>72.284*1.1</f>
        <v>79.512400000000014</v>
      </c>
      <c r="N31">
        <v>1</v>
      </c>
      <c r="O31" s="3">
        <f t="shared" si="7"/>
        <v>79.512400000000014</v>
      </c>
    </row>
    <row r="32" spans="1:15" x14ac:dyDescent="0.25">
      <c r="A32" t="s">
        <v>30</v>
      </c>
      <c r="B32">
        <v>11.2</v>
      </c>
      <c r="C32">
        <f t="shared" si="0"/>
        <v>12.32</v>
      </c>
      <c r="D32">
        <f t="shared" si="1"/>
        <v>12.32</v>
      </c>
      <c r="E32">
        <f t="shared" si="2"/>
        <v>4.4799999999999995</v>
      </c>
      <c r="F32">
        <f t="shared" si="3"/>
        <v>4.9279999999999999</v>
      </c>
      <c r="G32">
        <f t="shared" si="4"/>
        <v>4.9279999999999999</v>
      </c>
      <c r="I32">
        <v>11</v>
      </c>
      <c r="J32">
        <f t="shared" si="5"/>
        <v>6.0500000000000007</v>
      </c>
      <c r="K32">
        <f t="shared" si="6"/>
        <v>8.5250000000000004</v>
      </c>
      <c r="M32" s="2">
        <f>3.357*1.1</f>
        <v>3.6927000000000003</v>
      </c>
      <c r="N32">
        <v>1</v>
      </c>
      <c r="O32" s="3">
        <f t="shared" si="7"/>
        <v>3.6927000000000003</v>
      </c>
    </row>
    <row r="33" spans="1:15" x14ac:dyDescent="0.25">
      <c r="A33" t="s">
        <v>23</v>
      </c>
      <c r="B33">
        <v>86</v>
      </c>
      <c r="C33">
        <f t="shared" si="0"/>
        <v>94.600000000000009</v>
      </c>
      <c r="D33">
        <f t="shared" si="1"/>
        <v>94.600000000000009</v>
      </c>
      <c r="E33">
        <f t="shared" si="2"/>
        <v>34.4</v>
      </c>
      <c r="F33">
        <f t="shared" si="3"/>
        <v>37.840000000000003</v>
      </c>
      <c r="G33">
        <f t="shared" si="4"/>
        <v>37.840000000000003</v>
      </c>
      <c r="I33">
        <v>83.4</v>
      </c>
      <c r="J33">
        <f t="shared" si="5"/>
        <v>45.870000000000005</v>
      </c>
      <c r="K33">
        <f t="shared" si="6"/>
        <v>64.635000000000005</v>
      </c>
      <c r="M33" s="2">
        <f>23.081*1.1</f>
        <v>25.389100000000003</v>
      </c>
      <c r="N33">
        <v>1</v>
      </c>
      <c r="O33" s="3">
        <f t="shared" si="7"/>
        <v>25.389100000000003</v>
      </c>
    </row>
    <row r="34" spans="1:15" x14ac:dyDescent="0.25">
      <c r="A34" t="s">
        <v>4</v>
      </c>
      <c r="B34">
        <v>13.3</v>
      </c>
      <c r="C34">
        <f t="shared" si="0"/>
        <v>14.630000000000003</v>
      </c>
      <c r="D34">
        <f t="shared" si="1"/>
        <v>11.774247408000003</v>
      </c>
      <c r="E34">
        <f t="shared" si="2"/>
        <v>5.32</v>
      </c>
      <c r="F34">
        <f t="shared" si="3"/>
        <v>5.8520000000000012</v>
      </c>
      <c r="G34">
        <f t="shared" si="4"/>
        <v>4.709698963200001</v>
      </c>
      <c r="I34">
        <v>15.1</v>
      </c>
      <c r="J34">
        <f t="shared" si="5"/>
        <v>8.3049999999999997</v>
      </c>
      <c r="K34">
        <f t="shared" si="6"/>
        <v>11.702500000000001</v>
      </c>
      <c r="M34" s="2">
        <f>2.362*1.1</f>
        <v>2.5982000000000003</v>
      </c>
      <c r="N34">
        <v>0.80480160000000001</v>
      </c>
      <c r="O34" s="3">
        <f t="shared" si="7"/>
        <v>2.0910355171200004</v>
      </c>
    </row>
    <row r="35" spans="1:15" x14ac:dyDescent="0.25">
      <c r="A35" t="s">
        <v>14</v>
      </c>
      <c r="B35">
        <v>125.1</v>
      </c>
      <c r="C35">
        <f t="shared" si="0"/>
        <v>137.61000000000001</v>
      </c>
      <c r="D35">
        <f t="shared" si="1"/>
        <v>137.61000000000001</v>
      </c>
      <c r="E35">
        <f t="shared" si="2"/>
        <v>50.04</v>
      </c>
      <c r="F35">
        <f t="shared" si="3"/>
        <v>55.044000000000004</v>
      </c>
      <c r="G35">
        <f t="shared" si="4"/>
        <v>55.044000000000004</v>
      </c>
      <c r="I35">
        <v>109.6</v>
      </c>
      <c r="J35">
        <f t="shared" si="5"/>
        <v>60.28</v>
      </c>
      <c r="K35">
        <f t="shared" si="6"/>
        <v>84.94</v>
      </c>
      <c r="M35" s="2">
        <f>22.782*1.1</f>
        <v>25.060200000000002</v>
      </c>
      <c r="N35">
        <v>1</v>
      </c>
      <c r="O35" s="3">
        <f t="shared" si="7"/>
        <v>25.060200000000002</v>
      </c>
    </row>
    <row r="36" spans="1:15" x14ac:dyDescent="0.25">
      <c r="A36" t="s">
        <v>48</v>
      </c>
      <c r="B36">
        <v>601.6</v>
      </c>
      <c r="C36">
        <f t="shared" si="0"/>
        <v>661.7600000000001</v>
      </c>
      <c r="D36">
        <f t="shared" si="1"/>
        <v>157.16522060800003</v>
      </c>
      <c r="E36">
        <f t="shared" si="2"/>
        <v>240.64000000000001</v>
      </c>
      <c r="F36">
        <f t="shared" si="3"/>
        <v>264.70400000000006</v>
      </c>
      <c r="G36">
        <f t="shared" si="4"/>
        <v>62.866088243200018</v>
      </c>
      <c r="M36" s="2">
        <f>202.445*1.1</f>
        <v>222.68950000000001</v>
      </c>
      <c r="N36">
        <v>0.23749580000000001</v>
      </c>
      <c r="O36" s="3">
        <f t="shared" si="7"/>
        <v>52.8878209541</v>
      </c>
    </row>
    <row r="37" spans="1:15" x14ac:dyDescent="0.25">
      <c r="A37" t="s">
        <v>28</v>
      </c>
      <c r="B37">
        <v>6.8</v>
      </c>
      <c r="C37">
        <f t="shared" si="0"/>
        <v>7.48</v>
      </c>
      <c r="D37">
        <f t="shared" si="1"/>
        <v>7.48</v>
      </c>
      <c r="E37">
        <f t="shared" si="2"/>
        <v>2.72</v>
      </c>
      <c r="F37">
        <f t="shared" si="3"/>
        <v>2.9920000000000004</v>
      </c>
      <c r="G37">
        <f t="shared" si="4"/>
        <v>2.9920000000000004</v>
      </c>
      <c r="I37">
        <v>5.9</v>
      </c>
      <c r="J37">
        <f t="shared" si="5"/>
        <v>3.2450000000000006</v>
      </c>
      <c r="K37">
        <f t="shared" si="6"/>
        <v>4.5724999999999998</v>
      </c>
      <c r="M37" s="2">
        <f>0.08*1.1</f>
        <v>8.8000000000000009E-2</v>
      </c>
      <c r="N37">
        <v>1</v>
      </c>
      <c r="O37" s="3">
        <f t="shared" si="7"/>
        <v>8.8000000000000009E-2</v>
      </c>
    </row>
    <row r="38" spans="1:15" x14ac:dyDescent="0.25">
      <c r="A38" t="s">
        <v>21</v>
      </c>
      <c r="B38">
        <v>128.9</v>
      </c>
      <c r="C38">
        <f t="shared" si="0"/>
        <v>141.79000000000002</v>
      </c>
      <c r="D38">
        <f t="shared" si="1"/>
        <v>141.79000000000002</v>
      </c>
      <c r="E38">
        <f t="shared" si="2"/>
        <v>51.56</v>
      </c>
      <c r="F38">
        <f t="shared" si="3"/>
        <v>56.716000000000008</v>
      </c>
      <c r="G38">
        <f t="shared" si="4"/>
        <v>56.716000000000008</v>
      </c>
      <c r="I38">
        <v>108.7</v>
      </c>
      <c r="J38">
        <f t="shared" si="5"/>
        <v>59.785000000000004</v>
      </c>
      <c r="K38">
        <f t="shared" si="6"/>
        <v>84.242500000000007</v>
      </c>
      <c r="M38" s="2">
        <f>31.807*1.1</f>
        <v>34.987700000000004</v>
      </c>
      <c r="N38">
        <v>1</v>
      </c>
      <c r="O38" s="3">
        <f t="shared" si="7"/>
        <v>34.987700000000004</v>
      </c>
    </row>
    <row r="39" spans="1:15" x14ac:dyDescent="0.25">
      <c r="A39" t="s">
        <v>20</v>
      </c>
      <c r="B39">
        <v>112</v>
      </c>
      <c r="C39">
        <f t="shared" si="0"/>
        <v>123.20000000000002</v>
      </c>
      <c r="D39">
        <f t="shared" si="1"/>
        <v>123.20000000000002</v>
      </c>
      <c r="E39">
        <f t="shared" si="2"/>
        <v>44.800000000000004</v>
      </c>
      <c r="F39">
        <f t="shared" si="3"/>
        <v>49.280000000000008</v>
      </c>
      <c r="G39">
        <f t="shared" si="4"/>
        <v>49.280000000000008</v>
      </c>
      <c r="I39">
        <v>100.4</v>
      </c>
      <c r="J39">
        <f t="shared" si="5"/>
        <v>55.220000000000006</v>
      </c>
      <c r="K39">
        <f t="shared" si="6"/>
        <v>77.81</v>
      </c>
      <c r="M39" s="2">
        <f>49.518*1.1</f>
        <v>54.469800000000006</v>
      </c>
      <c r="N39">
        <v>1</v>
      </c>
      <c r="O39" s="3">
        <f t="shared" si="7"/>
        <v>54.469800000000006</v>
      </c>
    </row>
    <row r="40" spans="1:15" x14ac:dyDescent="0.25">
      <c r="A40" t="s">
        <v>2</v>
      </c>
      <c r="B40">
        <v>110.5</v>
      </c>
      <c r="C40">
        <f t="shared" si="0"/>
        <v>121.55000000000001</v>
      </c>
      <c r="D40">
        <f t="shared" si="1"/>
        <v>121.55000000000001</v>
      </c>
      <c r="E40">
        <f t="shared" si="2"/>
        <v>44.2</v>
      </c>
      <c r="F40">
        <f t="shared" si="3"/>
        <v>48.620000000000005</v>
      </c>
      <c r="G40">
        <f t="shared" si="4"/>
        <v>48.620000000000005</v>
      </c>
      <c r="I40">
        <v>98.2</v>
      </c>
      <c r="J40">
        <f t="shared" si="5"/>
        <v>54.010000000000005</v>
      </c>
      <c r="K40">
        <f t="shared" si="6"/>
        <v>76.105000000000004</v>
      </c>
      <c r="M40" s="2">
        <f>33.174*1.1</f>
        <v>36.491400000000006</v>
      </c>
      <c r="N40">
        <v>1</v>
      </c>
      <c r="O40" s="3">
        <f t="shared" si="7"/>
        <v>36.491400000000006</v>
      </c>
    </row>
    <row r="41" spans="1:15" x14ac:dyDescent="0.25">
      <c r="A41" t="s">
        <v>47</v>
      </c>
      <c r="B41">
        <v>63</v>
      </c>
      <c r="C41">
        <f t="shared" si="0"/>
        <v>69.300000000000011</v>
      </c>
      <c r="D41">
        <f t="shared" si="1"/>
        <v>11.958844590000002</v>
      </c>
      <c r="E41">
        <f t="shared" si="2"/>
        <v>25.200000000000003</v>
      </c>
      <c r="F41">
        <f t="shared" si="3"/>
        <v>27.720000000000006</v>
      </c>
      <c r="G41">
        <f t="shared" si="4"/>
        <v>4.7835378360000016</v>
      </c>
      <c r="M41" s="2">
        <f>37.556*1.1</f>
        <v>41.311599999999999</v>
      </c>
      <c r="N41">
        <v>0.17256630000000001</v>
      </c>
      <c r="O41" s="3">
        <f t="shared" si="7"/>
        <v>7.1289899590800001</v>
      </c>
    </row>
    <row r="42" spans="1:15" x14ac:dyDescent="0.25">
      <c r="A42" t="s">
        <v>37</v>
      </c>
      <c r="B42">
        <f>SUM(B2:B41)</f>
        <v>4993.8</v>
      </c>
      <c r="C42">
        <f t="shared" ref="C42" si="8">SUM(C2:C41)</f>
        <v>5493.18</v>
      </c>
      <c r="D42">
        <f>SUM(D2:D41)</f>
        <v>4831.1084310059996</v>
      </c>
      <c r="E42">
        <f>SUM(E2:E41)</f>
        <v>1997.52</v>
      </c>
      <c r="F42">
        <f>SUM(F2:F41)</f>
        <v>2197.2720000000004</v>
      </c>
      <c r="G42">
        <f>SUM(G2:G41)</f>
        <v>1932.4433724024002</v>
      </c>
      <c r="I42">
        <f t="shared" ref="I42" si="9">SUM(I2:I40)</f>
        <v>3940.2000000000003</v>
      </c>
      <c r="J42">
        <f t="shared" si="5"/>
        <v>2167.11</v>
      </c>
      <c r="K42">
        <f t="shared" si="6"/>
        <v>3053.6550000000002</v>
      </c>
      <c r="M42" s="2">
        <f>SUM(M2:M40)</f>
        <v>1467.2823000000001</v>
      </c>
      <c r="O42" s="3">
        <f>SUM(O2:O41)</f>
        <v>1274.0615673819004</v>
      </c>
    </row>
    <row r="43" spans="1:15" x14ac:dyDescent="0.25">
      <c r="B43" s="3">
        <f>B42+O42</f>
        <v>6267.8615673819004</v>
      </c>
      <c r="C43" s="3"/>
      <c r="D43" s="3"/>
      <c r="O43" s="3">
        <f>O42*1.15</f>
        <v>1465.1708024891855</v>
      </c>
    </row>
    <row r="44" spans="1:15" x14ac:dyDescent="0.25">
      <c r="B44" s="3"/>
      <c r="C44" s="3"/>
      <c r="D44" s="3"/>
      <c r="K44">
        <f>202.445*1.1</f>
        <v>222.68950000000001</v>
      </c>
    </row>
    <row r="45" spans="1:15" x14ac:dyDescent="0.25">
      <c r="D45" s="3"/>
    </row>
    <row r="46" spans="1:15" x14ac:dyDescent="0.25">
      <c r="D46" s="3"/>
    </row>
    <row r="48" spans="1:15" x14ac:dyDescent="0.25">
      <c r="D48" s="3"/>
    </row>
    <row r="49" spans="6:6" x14ac:dyDescent="0.25">
      <c r="F49" s="3"/>
    </row>
    <row r="50" spans="6:6" x14ac:dyDescent="0.25">
      <c r="F5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66EE-4496-4869-B64F-FD9A836F0682}">
  <dimension ref="A1:O50"/>
  <sheetViews>
    <sheetView tabSelected="1" topLeftCell="A17" workbookViewId="0">
      <selection activeCell="D46" sqref="D46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4" width="13.42578125" customWidth="1"/>
    <col min="5" max="5" width="8" bestFit="1" customWidth="1"/>
    <col min="6" max="6" width="29.85546875" bestFit="1" customWidth="1"/>
    <col min="7" max="7" width="13.42578125" bestFit="1" customWidth="1"/>
    <col min="9" max="9" width="13.5703125" bestFit="1" customWidth="1"/>
    <col min="10" max="11" width="15.28515625" bestFit="1" customWidth="1"/>
    <col min="13" max="13" width="16.85546875" style="2" bestFit="1" customWidth="1"/>
    <col min="14" max="14" width="15.5703125" bestFit="1" customWidth="1"/>
    <col min="15" max="15" width="22.42578125" bestFit="1" customWidth="1"/>
  </cols>
  <sheetData>
    <row r="1" spans="1:15" x14ac:dyDescent="0.25">
      <c r="A1" t="s">
        <v>35</v>
      </c>
      <c r="B1" t="s">
        <v>36</v>
      </c>
      <c r="C1" t="s">
        <v>38</v>
      </c>
      <c r="D1" t="s">
        <v>50</v>
      </c>
      <c r="E1" s="1">
        <v>0.15</v>
      </c>
      <c r="F1" t="s">
        <v>38</v>
      </c>
      <c r="G1" t="s">
        <v>50</v>
      </c>
      <c r="I1" t="s">
        <v>39</v>
      </c>
      <c r="J1" t="s">
        <v>41</v>
      </c>
      <c r="K1" t="s">
        <v>42</v>
      </c>
      <c r="M1" s="2" t="s">
        <v>43</v>
      </c>
      <c r="N1" t="s">
        <v>44</v>
      </c>
      <c r="O1" t="s">
        <v>49</v>
      </c>
    </row>
    <row r="2" spans="1:15" x14ac:dyDescent="0.25">
      <c r="A2" t="s">
        <v>40</v>
      </c>
      <c r="B2">
        <v>143.30000000000001</v>
      </c>
      <c r="C2">
        <f>B2*1.1</f>
        <v>157.63000000000002</v>
      </c>
      <c r="D2">
        <f>C2*N2</f>
        <v>157.63000000000002</v>
      </c>
      <c r="E2">
        <f>B2*1.15</f>
        <v>164.79499999999999</v>
      </c>
      <c r="F2">
        <f>E2*1.1</f>
        <v>181.27449999999999</v>
      </c>
      <c r="G2">
        <f>F2*N2</f>
        <v>181.27449999999999</v>
      </c>
      <c r="I2">
        <v>132.80000000000001</v>
      </c>
      <c r="J2">
        <f>I2*0.55</f>
        <v>73.040000000000006</v>
      </c>
      <c r="K2">
        <f>I2-I2*0.0225*10</f>
        <v>102.92000000000002</v>
      </c>
      <c r="M2" s="2">
        <f>44.803*1.1</f>
        <v>49.283300000000004</v>
      </c>
      <c r="N2">
        <v>1</v>
      </c>
      <c r="O2" s="3">
        <f>M2*N2</f>
        <v>49.283300000000004</v>
      </c>
    </row>
    <row r="3" spans="1:15" x14ac:dyDescent="0.25">
      <c r="A3" t="s">
        <v>10</v>
      </c>
      <c r="B3">
        <v>60.1</v>
      </c>
      <c r="C3">
        <f t="shared" ref="C3:C41" si="0">B3*1.1</f>
        <v>66.110000000000014</v>
      </c>
      <c r="D3">
        <f t="shared" ref="D3:D41" si="1">C3*N3</f>
        <v>66.110000000000014</v>
      </c>
      <c r="E3">
        <f t="shared" ref="E3:E41" si="2">B3*1.15</f>
        <v>69.114999999999995</v>
      </c>
      <c r="F3">
        <f t="shared" ref="F3:F41" si="3">E3*1.1</f>
        <v>76.026499999999999</v>
      </c>
      <c r="G3">
        <f t="shared" ref="G3:G41" si="4">F3*N3</f>
        <v>76.026499999999999</v>
      </c>
      <c r="I3">
        <v>65.8</v>
      </c>
      <c r="J3">
        <f t="shared" ref="J3:J42" si="5">I3*0.55</f>
        <v>36.190000000000005</v>
      </c>
      <c r="K3">
        <f t="shared" ref="K3:K42" si="6">I3-I3*0.0225*10</f>
        <v>50.994999999999997</v>
      </c>
      <c r="M3" s="2">
        <f>23.469*1.1</f>
        <v>25.815900000000003</v>
      </c>
      <c r="N3">
        <v>1</v>
      </c>
      <c r="O3" s="3">
        <f t="shared" ref="O3:O41" si="7">M3*N3</f>
        <v>25.815900000000003</v>
      </c>
    </row>
    <row r="4" spans="1:15" x14ac:dyDescent="0.25">
      <c r="A4" t="s">
        <v>31</v>
      </c>
      <c r="B4">
        <v>44.1</v>
      </c>
      <c r="C4">
        <f t="shared" si="0"/>
        <v>48.510000000000005</v>
      </c>
      <c r="D4">
        <f t="shared" si="1"/>
        <v>48.510000000000005</v>
      </c>
      <c r="E4">
        <f t="shared" si="2"/>
        <v>50.714999999999996</v>
      </c>
      <c r="F4">
        <f t="shared" si="3"/>
        <v>55.786500000000004</v>
      </c>
      <c r="G4">
        <f t="shared" si="4"/>
        <v>55.786500000000004</v>
      </c>
      <c r="I4">
        <v>36.299999999999997</v>
      </c>
      <c r="J4">
        <f t="shared" si="5"/>
        <v>19.965</v>
      </c>
      <c r="K4">
        <f t="shared" si="6"/>
        <v>28.1325</v>
      </c>
      <c r="M4" s="2">
        <f>10.186*1.1</f>
        <v>11.204600000000001</v>
      </c>
      <c r="N4">
        <v>1</v>
      </c>
      <c r="O4" s="3">
        <f t="shared" si="7"/>
        <v>11.204600000000001</v>
      </c>
    </row>
    <row r="5" spans="1:15" x14ac:dyDescent="0.25">
      <c r="A5" t="s">
        <v>33</v>
      </c>
      <c r="B5">
        <v>16.8</v>
      </c>
      <c r="C5">
        <f t="shared" si="0"/>
        <v>18.480000000000004</v>
      </c>
      <c r="D5">
        <f t="shared" si="1"/>
        <v>18.480000000000004</v>
      </c>
      <c r="E5">
        <f t="shared" si="2"/>
        <v>19.32</v>
      </c>
      <c r="F5">
        <f t="shared" si="3"/>
        <v>21.252000000000002</v>
      </c>
      <c r="G5">
        <f t="shared" si="4"/>
        <v>21.252000000000002</v>
      </c>
      <c r="I5">
        <v>11.3</v>
      </c>
      <c r="J5">
        <f t="shared" si="5"/>
        <v>6.2150000000000007</v>
      </c>
      <c r="K5">
        <f t="shared" si="6"/>
        <v>8.7575000000000003</v>
      </c>
      <c r="M5" s="2">
        <f>2.667*1.1</f>
        <v>2.9337</v>
      </c>
      <c r="N5">
        <v>1</v>
      </c>
      <c r="O5" s="3">
        <f t="shared" si="7"/>
        <v>2.9337</v>
      </c>
    </row>
    <row r="6" spans="1:15" x14ac:dyDescent="0.25">
      <c r="A6" t="s">
        <v>25</v>
      </c>
      <c r="B6">
        <v>260.7</v>
      </c>
      <c r="C6">
        <f t="shared" si="0"/>
        <v>286.77000000000004</v>
      </c>
      <c r="D6">
        <f t="shared" si="1"/>
        <v>286.77000000000004</v>
      </c>
      <c r="E6">
        <f t="shared" si="2"/>
        <v>299.80499999999995</v>
      </c>
      <c r="F6">
        <f t="shared" si="3"/>
        <v>329.78549999999996</v>
      </c>
      <c r="G6">
        <f t="shared" si="4"/>
        <v>329.78549999999996</v>
      </c>
      <c r="I6">
        <v>242.3</v>
      </c>
      <c r="J6">
        <f t="shared" si="5"/>
        <v>133.26500000000001</v>
      </c>
      <c r="K6">
        <f t="shared" si="6"/>
        <v>187.78250000000003</v>
      </c>
      <c r="M6" s="2">
        <f>96.717*1.1</f>
        <v>106.38870000000001</v>
      </c>
      <c r="N6">
        <v>1</v>
      </c>
      <c r="O6" s="3">
        <f t="shared" si="7"/>
        <v>106.38870000000001</v>
      </c>
    </row>
    <row r="7" spans="1:15" x14ac:dyDescent="0.25">
      <c r="A7" t="s">
        <v>24</v>
      </c>
      <c r="B7">
        <v>184.3</v>
      </c>
      <c r="C7">
        <f t="shared" si="0"/>
        <v>202.73000000000002</v>
      </c>
      <c r="D7">
        <f t="shared" si="1"/>
        <v>202.73000000000002</v>
      </c>
      <c r="E7">
        <f t="shared" si="2"/>
        <v>211.94499999999999</v>
      </c>
      <c r="F7">
        <f t="shared" si="3"/>
        <v>233.1395</v>
      </c>
      <c r="G7">
        <f t="shared" si="4"/>
        <v>233.1395</v>
      </c>
      <c r="I7">
        <v>171.6</v>
      </c>
      <c r="J7">
        <f t="shared" si="5"/>
        <v>94.38000000000001</v>
      </c>
      <c r="K7">
        <f t="shared" si="6"/>
        <v>132.99</v>
      </c>
      <c r="M7" s="2">
        <f>39.865*1.1</f>
        <v>43.851500000000009</v>
      </c>
      <c r="N7">
        <v>1</v>
      </c>
      <c r="O7" s="3">
        <f t="shared" si="7"/>
        <v>43.851500000000009</v>
      </c>
    </row>
    <row r="8" spans="1:15" x14ac:dyDescent="0.25">
      <c r="A8" t="s">
        <v>16</v>
      </c>
      <c r="B8">
        <v>242</v>
      </c>
      <c r="C8">
        <f t="shared" si="0"/>
        <v>266.20000000000005</v>
      </c>
      <c r="D8">
        <f t="shared" si="1"/>
        <v>266.20000000000005</v>
      </c>
      <c r="E8">
        <f t="shared" si="2"/>
        <v>278.29999999999995</v>
      </c>
      <c r="F8">
        <f t="shared" si="3"/>
        <v>306.13</v>
      </c>
      <c r="G8">
        <f t="shared" si="4"/>
        <v>306.13</v>
      </c>
      <c r="I8">
        <v>229.9</v>
      </c>
      <c r="J8">
        <f t="shared" si="5"/>
        <v>126.44500000000001</v>
      </c>
      <c r="K8">
        <f t="shared" si="6"/>
        <v>178.17250000000001</v>
      </c>
      <c r="M8" s="2">
        <f>47.512*1.1</f>
        <v>52.263200000000005</v>
      </c>
      <c r="N8">
        <v>1</v>
      </c>
      <c r="O8" s="3">
        <f t="shared" si="7"/>
        <v>52.263200000000005</v>
      </c>
    </row>
    <row r="9" spans="1:15" x14ac:dyDescent="0.25">
      <c r="A9" t="s">
        <v>12</v>
      </c>
      <c r="B9">
        <v>233.5</v>
      </c>
      <c r="C9">
        <f t="shared" si="0"/>
        <v>256.85000000000002</v>
      </c>
      <c r="D9">
        <f t="shared" si="1"/>
        <v>256.85000000000002</v>
      </c>
      <c r="E9">
        <f t="shared" si="2"/>
        <v>268.52499999999998</v>
      </c>
      <c r="F9">
        <f t="shared" si="3"/>
        <v>295.3775</v>
      </c>
      <c r="G9">
        <f t="shared" si="4"/>
        <v>295.3775</v>
      </c>
      <c r="I9">
        <v>216.3</v>
      </c>
      <c r="J9">
        <f t="shared" si="5"/>
        <v>118.96500000000002</v>
      </c>
      <c r="K9">
        <f t="shared" si="6"/>
        <v>167.63250000000002</v>
      </c>
      <c r="M9" s="2">
        <f>64.775*1.1</f>
        <v>71.252500000000012</v>
      </c>
      <c r="N9">
        <v>1</v>
      </c>
      <c r="O9" s="3">
        <f t="shared" si="7"/>
        <v>71.252500000000012</v>
      </c>
    </row>
    <row r="10" spans="1:15" x14ac:dyDescent="0.25">
      <c r="A10" t="s">
        <v>8</v>
      </c>
      <c r="B10">
        <v>78.7</v>
      </c>
      <c r="C10">
        <f t="shared" si="0"/>
        <v>86.570000000000007</v>
      </c>
      <c r="D10">
        <f t="shared" si="1"/>
        <v>86.570000000000007</v>
      </c>
      <c r="E10">
        <f t="shared" si="2"/>
        <v>90.504999999999995</v>
      </c>
      <c r="F10">
        <f t="shared" si="3"/>
        <v>99.555500000000009</v>
      </c>
      <c r="G10">
        <f t="shared" si="4"/>
        <v>99.555500000000009</v>
      </c>
      <c r="I10">
        <v>88.4</v>
      </c>
      <c r="J10">
        <f t="shared" si="5"/>
        <v>48.620000000000005</v>
      </c>
      <c r="K10">
        <f t="shared" si="6"/>
        <v>68.510000000000005</v>
      </c>
      <c r="M10" s="2">
        <f>21.135*1.1</f>
        <v>23.248500000000003</v>
      </c>
      <c r="N10">
        <v>1</v>
      </c>
      <c r="O10" s="3">
        <f t="shared" si="7"/>
        <v>23.248500000000003</v>
      </c>
    </row>
    <row r="11" spans="1:15" x14ac:dyDescent="0.25">
      <c r="A11" t="s">
        <v>6</v>
      </c>
      <c r="B11">
        <v>71.599999999999994</v>
      </c>
      <c r="C11">
        <f t="shared" si="0"/>
        <v>78.760000000000005</v>
      </c>
      <c r="D11">
        <f t="shared" si="1"/>
        <v>78.760000000000005</v>
      </c>
      <c r="E11">
        <f t="shared" si="2"/>
        <v>82.339999999999989</v>
      </c>
      <c r="F11">
        <f t="shared" si="3"/>
        <v>90.573999999999998</v>
      </c>
      <c r="G11">
        <f t="shared" si="4"/>
        <v>90.573999999999998</v>
      </c>
      <c r="I11">
        <v>72.2</v>
      </c>
      <c r="J11">
        <f t="shared" si="5"/>
        <v>39.710000000000008</v>
      </c>
      <c r="K11">
        <f t="shared" si="6"/>
        <v>55.954999999999998</v>
      </c>
      <c r="M11" s="2">
        <f>20.346*1.1</f>
        <v>22.380600000000001</v>
      </c>
      <c r="N11">
        <v>1</v>
      </c>
      <c r="O11" s="3">
        <f t="shared" si="7"/>
        <v>22.380600000000001</v>
      </c>
    </row>
    <row r="12" spans="1:15" x14ac:dyDescent="0.25">
      <c r="A12" t="s">
        <v>13</v>
      </c>
      <c r="B12">
        <v>149.6</v>
      </c>
      <c r="C12">
        <f t="shared" si="0"/>
        <v>164.56</v>
      </c>
      <c r="D12">
        <f t="shared" si="1"/>
        <v>164.56</v>
      </c>
      <c r="E12">
        <f t="shared" si="2"/>
        <v>172.04</v>
      </c>
      <c r="F12">
        <f t="shared" si="3"/>
        <v>189.244</v>
      </c>
      <c r="G12">
        <f t="shared" si="4"/>
        <v>189.244</v>
      </c>
      <c r="I12">
        <v>149.1</v>
      </c>
      <c r="J12">
        <f t="shared" si="5"/>
        <v>82.00500000000001</v>
      </c>
      <c r="K12">
        <f t="shared" si="6"/>
        <v>115.55249999999999</v>
      </c>
      <c r="M12" s="2">
        <f>49.75*1.1</f>
        <v>54.725000000000001</v>
      </c>
      <c r="N12">
        <v>1</v>
      </c>
      <c r="O12" s="3">
        <f t="shared" si="7"/>
        <v>54.725000000000001</v>
      </c>
    </row>
    <row r="13" spans="1:15" x14ac:dyDescent="0.25">
      <c r="A13" t="s">
        <v>11</v>
      </c>
      <c r="B13">
        <v>205.4</v>
      </c>
      <c r="C13">
        <f t="shared" si="0"/>
        <v>225.94000000000003</v>
      </c>
      <c r="D13">
        <f t="shared" si="1"/>
        <v>225.94000000000003</v>
      </c>
      <c r="E13">
        <f t="shared" si="2"/>
        <v>236.20999999999998</v>
      </c>
      <c r="F13">
        <f t="shared" si="3"/>
        <v>259.83100000000002</v>
      </c>
      <c r="G13">
        <f t="shared" si="4"/>
        <v>259.83100000000002</v>
      </c>
      <c r="I13">
        <v>221.4</v>
      </c>
      <c r="J13">
        <f t="shared" si="5"/>
        <v>121.77000000000001</v>
      </c>
      <c r="K13">
        <f t="shared" si="6"/>
        <v>171.58500000000001</v>
      </c>
      <c r="M13" s="2">
        <f>44.417*1.1</f>
        <v>48.858700000000006</v>
      </c>
      <c r="N13">
        <v>1</v>
      </c>
      <c r="O13" s="3">
        <f t="shared" si="7"/>
        <v>48.858700000000006</v>
      </c>
    </row>
    <row r="14" spans="1:15" x14ac:dyDescent="0.25">
      <c r="A14" t="s">
        <v>26</v>
      </c>
      <c r="B14">
        <v>23.1</v>
      </c>
      <c r="C14">
        <f t="shared" si="0"/>
        <v>25.410000000000004</v>
      </c>
      <c r="D14">
        <f t="shared" si="1"/>
        <v>25.410000000000004</v>
      </c>
      <c r="E14">
        <f t="shared" si="2"/>
        <v>26.565000000000001</v>
      </c>
      <c r="F14">
        <f t="shared" si="3"/>
        <v>29.221500000000002</v>
      </c>
      <c r="G14">
        <f t="shared" si="4"/>
        <v>29.221500000000002</v>
      </c>
      <c r="I14">
        <v>18.100000000000001</v>
      </c>
      <c r="J14">
        <f t="shared" si="5"/>
        <v>9.9550000000000018</v>
      </c>
      <c r="K14">
        <f t="shared" si="6"/>
        <v>14.027500000000002</v>
      </c>
      <c r="M14" s="2">
        <f>1.824*1.1</f>
        <v>2.0064000000000002</v>
      </c>
      <c r="N14">
        <v>1</v>
      </c>
      <c r="O14" s="3">
        <f t="shared" si="7"/>
        <v>2.0064000000000002</v>
      </c>
    </row>
    <row r="15" spans="1:15" x14ac:dyDescent="0.25">
      <c r="A15" t="s">
        <v>34</v>
      </c>
      <c r="B15">
        <v>82</v>
      </c>
      <c r="C15">
        <f t="shared" si="0"/>
        <v>90.2</v>
      </c>
      <c r="D15">
        <f t="shared" si="1"/>
        <v>90.2</v>
      </c>
      <c r="E15">
        <f t="shared" si="2"/>
        <v>94.3</v>
      </c>
      <c r="F15">
        <f t="shared" si="3"/>
        <v>103.73</v>
      </c>
      <c r="G15">
        <f t="shared" si="4"/>
        <v>103.73</v>
      </c>
      <c r="I15">
        <v>69.099999999999994</v>
      </c>
      <c r="J15">
        <f t="shared" si="5"/>
        <v>38.005000000000003</v>
      </c>
      <c r="K15">
        <f t="shared" si="6"/>
        <v>53.552499999999995</v>
      </c>
      <c r="M15" s="2">
        <f>10.219*1.1</f>
        <v>11.2409</v>
      </c>
      <c r="N15">
        <v>1</v>
      </c>
      <c r="O15" s="3">
        <f t="shared" si="7"/>
        <v>11.2409</v>
      </c>
    </row>
    <row r="16" spans="1:15" x14ac:dyDescent="0.25">
      <c r="A16" t="s">
        <v>29</v>
      </c>
      <c r="B16">
        <v>84.5</v>
      </c>
      <c r="C16">
        <f t="shared" si="0"/>
        <v>92.95</v>
      </c>
      <c r="D16">
        <f t="shared" si="1"/>
        <v>92.95</v>
      </c>
      <c r="E16">
        <f t="shared" si="2"/>
        <v>97.174999999999997</v>
      </c>
      <c r="F16">
        <f t="shared" si="3"/>
        <v>106.89250000000001</v>
      </c>
      <c r="G16">
        <f t="shared" si="4"/>
        <v>106.89250000000001</v>
      </c>
      <c r="I16">
        <v>71.8</v>
      </c>
      <c r="J16">
        <f t="shared" si="5"/>
        <v>39.49</v>
      </c>
      <c r="K16">
        <f t="shared" si="6"/>
        <v>55.644999999999996</v>
      </c>
      <c r="M16" s="2">
        <f>7.958*1.1</f>
        <v>8.7538</v>
      </c>
      <c r="N16">
        <v>1</v>
      </c>
      <c r="O16" s="3">
        <f t="shared" si="7"/>
        <v>8.7538</v>
      </c>
    </row>
    <row r="17" spans="1:15" x14ac:dyDescent="0.25">
      <c r="A17" t="s">
        <v>3</v>
      </c>
      <c r="B17">
        <v>190.5</v>
      </c>
      <c r="C17">
        <f t="shared" si="0"/>
        <v>209.55</v>
      </c>
      <c r="D17">
        <f t="shared" si="1"/>
        <v>209.55</v>
      </c>
      <c r="E17">
        <f t="shared" si="2"/>
        <v>219.07499999999999</v>
      </c>
      <c r="F17">
        <f t="shared" si="3"/>
        <v>240.98250000000002</v>
      </c>
      <c r="G17">
        <f t="shared" si="4"/>
        <v>240.98250000000002</v>
      </c>
      <c r="I17">
        <v>164.8</v>
      </c>
      <c r="J17">
        <f t="shared" si="5"/>
        <v>90.640000000000015</v>
      </c>
      <c r="K17">
        <f t="shared" si="6"/>
        <v>127.72000000000001</v>
      </c>
      <c r="M17" s="2">
        <f>53.183*1.1</f>
        <v>58.501300000000008</v>
      </c>
      <c r="N17">
        <v>1</v>
      </c>
      <c r="O17" s="3">
        <f t="shared" si="7"/>
        <v>58.501300000000008</v>
      </c>
    </row>
    <row r="18" spans="1:15" x14ac:dyDescent="0.25">
      <c r="A18" t="s">
        <v>1</v>
      </c>
      <c r="B18">
        <v>101.4</v>
      </c>
      <c r="C18">
        <f t="shared" si="0"/>
        <v>111.54000000000002</v>
      </c>
      <c r="D18">
        <f t="shared" si="1"/>
        <v>111.54000000000002</v>
      </c>
      <c r="E18">
        <f t="shared" si="2"/>
        <v>116.61</v>
      </c>
      <c r="F18">
        <f t="shared" si="3"/>
        <v>128.27100000000002</v>
      </c>
      <c r="G18">
        <f t="shared" si="4"/>
        <v>128.27100000000002</v>
      </c>
      <c r="I18">
        <v>91.9</v>
      </c>
      <c r="J18">
        <f t="shared" si="5"/>
        <v>50.545000000000009</v>
      </c>
      <c r="K18">
        <f t="shared" si="6"/>
        <v>71.222499999999997</v>
      </c>
      <c r="M18" s="2">
        <f>20.957*1.1</f>
        <v>23.052700000000002</v>
      </c>
      <c r="N18">
        <v>1</v>
      </c>
      <c r="O18" s="3">
        <f t="shared" si="7"/>
        <v>23.052700000000002</v>
      </c>
    </row>
    <row r="19" spans="1:15" x14ac:dyDescent="0.25">
      <c r="A19" t="s">
        <v>15</v>
      </c>
      <c r="B19">
        <v>63.9</v>
      </c>
      <c r="C19">
        <f t="shared" si="0"/>
        <v>70.290000000000006</v>
      </c>
      <c r="D19">
        <f t="shared" si="1"/>
        <v>70.290000000000006</v>
      </c>
      <c r="E19">
        <f t="shared" si="2"/>
        <v>73.484999999999999</v>
      </c>
      <c r="F19">
        <f t="shared" si="3"/>
        <v>80.833500000000001</v>
      </c>
      <c r="G19">
        <f t="shared" si="4"/>
        <v>80.833500000000001</v>
      </c>
      <c r="I19">
        <v>65.3</v>
      </c>
      <c r="J19">
        <f t="shared" si="5"/>
        <v>35.914999999999999</v>
      </c>
      <c r="K19">
        <f t="shared" si="6"/>
        <v>50.607500000000002</v>
      </c>
      <c r="M19" s="2">
        <f>26.744*1.1</f>
        <v>29.418400000000002</v>
      </c>
      <c r="N19">
        <v>1</v>
      </c>
      <c r="O19" s="3">
        <f t="shared" si="7"/>
        <v>29.418400000000002</v>
      </c>
    </row>
    <row r="20" spans="1:15" x14ac:dyDescent="0.25">
      <c r="A20" t="s">
        <v>9</v>
      </c>
      <c r="B20">
        <v>141.19999999999999</v>
      </c>
      <c r="C20">
        <f t="shared" si="0"/>
        <v>155.32</v>
      </c>
      <c r="D20">
        <f t="shared" si="1"/>
        <v>155.32</v>
      </c>
      <c r="E20">
        <f t="shared" si="2"/>
        <v>162.37999999999997</v>
      </c>
      <c r="F20">
        <f t="shared" si="3"/>
        <v>178.61799999999997</v>
      </c>
      <c r="G20">
        <f t="shared" si="4"/>
        <v>178.61799999999997</v>
      </c>
      <c r="I20">
        <v>133.6</v>
      </c>
      <c r="J20">
        <f t="shared" si="5"/>
        <v>73.48</v>
      </c>
      <c r="K20">
        <f t="shared" si="6"/>
        <v>103.53999999999999</v>
      </c>
      <c r="M20" s="2">
        <f>54.133*1.1</f>
        <v>59.546300000000009</v>
      </c>
      <c r="N20">
        <v>1</v>
      </c>
      <c r="O20" s="3">
        <f t="shared" si="7"/>
        <v>59.546300000000009</v>
      </c>
    </row>
    <row r="21" spans="1:15" x14ac:dyDescent="0.25">
      <c r="A21" t="s">
        <v>45</v>
      </c>
      <c r="B21">
        <v>34.9</v>
      </c>
      <c r="C21">
        <f t="shared" si="0"/>
        <v>38.39</v>
      </c>
      <c r="D21">
        <f t="shared" si="1"/>
        <v>2.5277242869999998</v>
      </c>
      <c r="E21">
        <f t="shared" si="2"/>
        <v>40.134999999999998</v>
      </c>
      <c r="F21">
        <f t="shared" si="3"/>
        <v>44.148499999999999</v>
      </c>
      <c r="G21">
        <f t="shared" si="4"/>
        <v>2.9068829300499996</v>
      </c>
      <c r="M21" s="2">
        <f>10.416*1.1</f>
        <v>11.457600000000001</v>
      </c>
      <c r="N21">
        <v>6.5843299999999993E-2</v>
      </c>
      <c r="O21" s="3">
        <f t="shared" si="7"/>
        <v>0.75440619407999998</v>
      </c>
    </row>
    <row r="22" spans="1:15" x14ac:dyDescent="0.25">
      <c r="A22" t="s">
        <v>5</v>
      </c>
      <c r="B22">
        <v>43.7</v>
      </c>
      <c r="C22">
        <f t="shared" si="0"/>
        <v>48.070000000000007</v>
      </c>
      <c r="D22">
        <f t="shared" si="1"/>
        <v>46.392304123000009</v>
      </c>
      <c r="E22">
        <f t="shared" si="2"/>
        <v>50.255000000000003</v>
      </c>
      <c r="F22">
        <f t="shared" si="3"/>
        <v>55.280500000000011</v>
      </c>
      <c r="G22">
        <f t="shared" si="4"/>
        <v>53.351149741450008</v>
      </c>
      <c r="I22">
        <v>49.8</v>
      </c>
      <c r="J22">
        <f t="shared" si="5"/>
        <v>27.39</v>
      </c>
      <c r="K22">
        <f t="shared" si="6"/>
        <v>38.594999999999999</v>
      </c>
      <c r="M22" s="2">
        <f>20.95*1.1</f>
        <v>23.045000000000002</v>
      </c>
      <c r="N22">
        <v>0.96509889999999998</v>
      </c>
      <c r="O22" s="3">
        <f t="shared" si="7"/>
        <v>22.240704150500001</v>
      </c>
    </row>
    <row r="23" spans="1:15" x14ac:dyDescent="0.25">
      <c r="A23" t="s">
        <v>27</v>
      </c>
      <c r="B23">
        <v>21.3</v>
      </c>
      <c r="C23">
        <f t="shared" si="0"/>
        <v>23.430000000000003</v>
      </c>
      <c r="D23">
        <f t="shared" si="1"/>
        <v>23.430000000000003</v>
      </c>
      <c r="E23">
        <f t="shared" si="2"/>
        <v>24.494999999999997</v>
      </c>
      <c r="F23">
        <f t="shared" si="3"/>
        <v>26.944499999999998</v>
      </c>
      <c r="G23">
        <f t="shared" si="4"/>
        <v>26.944499999999998</v>
      </c>
      <c r="I23">
        <v>16.600000000000001</v>
      </c>
      <c r="J23">
        <f t="shared" si="5"/>
        <v>9.1300000000000008</v>
      </c>
      <c r="K23">
        <f t="shared" si="6"/>
        <v>12.865000000000002</v>
      </c>
      <c r="M23" s="2">
        <f>1.728*1.1</f>
        <v>1.9008</v>
      </c>
      <c r="N23">
        <v>1</v>
      </c>
      <c r="O23" s="3">
        <f t="shared" si="7"/>
        <v>1.9008</v>
      </c>
    </row>
    <row r="24" spans="1:15" x14ac:dyDescent="0.25">
      <c r="A24" t="s">
        <v>32</v>
      </c>
      <c r="B24">
        <v>128.4</v>
      </c>
      <c r="C24">
        <f t="shared" si="0"/>
        <v>141.24</v>
      </c>
      <c r="D24">
        <f t="shared" si="1"/>
        <v>141.24</v>
      </c>
      <c r="E24">
        <f t="shared" si="2"/>
        <v>147.66</v>
      </c>
      <c r="F24">
        <f t="shared" si="3"/>
        <v>162.42600000000002</v>
      </c>
      <c r="G24">
        <f t="shared" si="4"/>
        <v>162.42600000000002</v>
      </c>
      <c r="I24">
        <v>113.9</v>
      </c>
      <c r="J24">
        <f t="shared" si="5"/>
        <v>62.64500000000001</v>
      </c>
      <c r="K24">
        <f t="shared" si="6"/>
        <v>88.272500000000008</v>
      </c>
      <c r="M24" s="2">
        <f>14.902*1.1</f>
        <v>16.392199999999999</v>
      </c>
      <c r="N24">
        <v>1</v>
      </c>
      <c r="O24" s="3">
        <f t="shared" si="7"/>
        <v>16.392199999999999</v>
      </c>
    </row>
    <row r="25" spans="1:15" x14ac:dyDescent="0.25">
      <c r="A25" t="s">
        <v>46</v>
      </c>
      <c r="B25">
        <v>59</v>
      </c>
      <c r="C25">
        <f t="shared" si="0"/>
        <v>64.900000000000006</v>
      </c>
      <c r="D25">
        <f t="shared" si="1"/>
        <v>10.02239018</v>
      </c>
      <c r="E25">
        <f t="shared" si="2"/>
        <v>67.849999999999994</v>
      </c>
      <c r="F25">
        <f t="shared" si="3"/>
        <v>74.635000000000005</v>
      </c>
      <c r="G25">
        <f t="shared" si="4"/>
        <v>11.525748707</v>
      </c>
      <c r="M25" s="2">
        <f>18.656*1.1</f>
        <v>20.521599999999999</v>
      </c>
      <c r="N25">
        <v>0.15442819999999999</v>
      </c>
      <c r="O25" s="3">
        <f t="shared" si="7"/>
        <v>3.1691137491199997</v>
      </c>
    </row>
    <row r="26" spans="1:15" x14ac:dyDescent="0.25">
      <c r="A26" t="s">
        <v>18</v>
      </c>
      <c r="B26">
        <v>209.4</v>
      </c>
      <c r="C26">
        <f t="shared" si="0"/>
        <v>230.34000000000003</v>
      </c>
      <c r="D26">
        <f t="shared" si="1"/>
        <v>230.34000000000003</v>
      </c>
      <c r="E26">
        <f t="shared" si="2"/>
        <v>240.80999999999997</v>
      </c>
      <c r="F26">
        <f t="shared" si="3"/>
        <v>264.89100000000002</v>
      </c>
      <c r="G26">
        <f t="shared" si="4"/>
        <v>264.89100000000002</v>
      </c>
      <c r="I26">
        <v>173.8</v>
      </c>
      <c r="J26">
        <f t="shared" si="5"/>
        <v>95.590000000000018</v>
      </c>
      <c r="K26">
        <f t="shared" si="6"/>
        <v>134.69499999999999</v>
      </c>
      <c r="M26" s="2">
        <f>26.772*1.1</f>
        <v>29.449200000000001</v>
      </c>
      <c r="N26">
        <v>1</v>
      </c>
      <c r="O26" s="3">
        <f t="shared" si="7"/>
        <v>29.449200000000001</v>
      </c>
    </row>
    <row r="27" spans="1:15" x14ac:dyDescent="0.25">
      <c r="A27" t="s">
        <v>22</v>
      </c>
      <c r="B27">
        <v>154</v>
      </c>
      <c r="C27">
        <f t="shared" si="0"/>
        <v>169.4</v>
      </c>
      <c r="D27">
        <f t="shared" si="1"/>
        <v>169.4</v>
      </c>
      <c r="E27">
        <f t="shared" si="2"/>
        <v>177.1</v>
      </c>
      <c r="F27">
        <f t="shared" si="3"/>
        <v>194.81</v>
      </c>
      <c r="G27">
        <f t="shared" si="4"/>
        <v>194.81</v>
      </c>
      <c r="I27">
        <v>143</v>
      </c>
      <c r="J27">
        <f t="shared" si="5"/>
        <v>78.650000000000006</v>
      </c>
      <c r="K27">
        <f t="shared" si="6"/>
        <v>110.825</v>
      </c>
      <c r="M27" s="2">
        <f>38.462*1.1</f>
        <v>42.308200000000006</v>
      </c>
      <c r="N27">
        <v>1</v>
      </c>
      <c r="O27" s="3">
        <f t="shared" si="7"/>
        <v>42.308200000000006</v>
      </c>
    </row>
    <row r="28" spans="1:15" x14ac:dyDescent="0.25">
      <c r="A28" t="s">
        <v>0</v>
      </c>
      <c r="B28">
        <v>52.3</v>
      </c>
      <c r="C28">
        <f t="shared" si="0"/>
        <v>57.53</v>
      </c>
      <c r="D28">
        <f t="shared" si="1"/>
        <v>57.53</v>
      </c>
      <c r="E28">
        <f t="shared" si="2"/>
        <v>60.144999999999989</v>
      </c>
      <c r="F28">
        <f t="shared" si="3"/>
        <v>66.159499999999994</v>
      </c>
      <c r="G28">
        <f t="shared" si="4"/>
        <v>66.159499999999994</v>
      </c>
      <c r="I28">
        <v>52.1</v>
      </c>
      <c r="J28">
        <f t="shared" si="5"/>
        <v>28.655000000000005</v>
      </c>
      <c r="K28">
        <f t="shared" si="6"/>
        <v>40.377499999999998</v>
      </c>
      <c r="M28" s="2">
        <f>27.415*1.1</f>
        <v>30.156500000000001</v>
      </c>
      <c r="N28">
        <v>1</v>
      </c>
      <c r="O28" s="3">
        <f t="shared" si="7"/>
        <v>30.156500000000001</v>
      </c>
    </row>
    <row r="29" spans="1:15" x14ac:dyDescent="0.25">
      <c r="A29" t="s">
        <v>17</v>
      </c>
      <c r="B29">
        <v>270.7</v>
      </c>
      <c r="C29">
        <f t="shared" si="0"/>
        <v>297.77000000000004</v>
      </c>
      <c r="D29">
        <f t="shared" si="1"/>
        <v>297.77000000000004</v>
      </c>
      <c r="E29">
        <f t="shared" si="2"/>
        <v>311.30499999999995</v>
      </c>
      <c r="F29">
        <f t="shared" si="3"/>
        <v>342.43549999999999</v>
      </c>
      <c r="G29">
        <f t="shared" si="4"/>
        <v>342.43549999999999</v>
      </c>
      <c r="I29">
        <v>246.8</v>
      </c>
      <c r="J29">
        <f t="shared" si="5"/>
        <v>135.74</v>
      </c>
      <c r="K29">
        <f t="shared" si="6"/>
        <v>191.27</v>
      </c>
      <c r="M29" s="2">
        <f>67.225*1.1</f>
        <v>73.947500000000005</v>
      </c>
      <c r="N29">
        <v>1</v>
      </c>
      <c r="O29" s="3">
        <f t="shared" si="7"/>
        <v>73.947500000000005</v>
      </c>
    </row>
    <row r="30" spans="1:15" x14ac:dyDescent="0.25">
      <c r="A30" t="s">
        <v>7</v>
      </c>
      <c r="B30">
        <v>106.3</v>
      </c>
      <c r="C30">
        <f t="shared" si="0"/>
        <v>116.93</v>
      </c>
      <c r="D30">
        <f t="shared" si="1"/>
        <v>112.06769981000001</v>
      </c>
      <c r="E30">
        <f t="shared" si="2"/>
        <v>122.24499999999999</v>
      </c>
      <c r="F30">
        <f t="shared" si="3"/>
        <v>134.46950000000001</v>
      </c>
      <c r="G30">
        <f t="shared" si="4"/>
        <v>128.87785478150002</v>
      </c>
      <c r="I30">
        <v>105.5</v>
      </c>
      <c r="J30">
        <f t="shared" si="5"/>
        <v>58.025000000000006</v>
      </c>
      <c r="K30">
        <f t="shared" si="6"/>
        <v>81.762500000000003</v>
      </c>
      <c r="M30" s="2">
        <f>25.817*1.1</f>
        <v>28.398700000000002</v>
      </c>
      <c r="N30">
        <v>0.95841699999999996</v>
      </c>
      <c r="O30" s="3">
        <f t="shared" si="7"/>
        <v>27.217796857900002</v>
      </c>
    </row>
    <row r="31" spans="1:15" x14ac:dyDescent="0.25">
      <c r="A31" t="s">
        <v>19</v>
      </c>
      <c r="B31">
        <v>278.7</v>
      </c>
      <c r="C31">
        <f t="shared" si="0"/>
        <v>306.57</v>
      </c>
      <c r="D31">
        <f t="shared" si="1"/>
        <v>306.57</v>
      </c>
      <c r="E31">
        <f t="shared" si="2"/>
        <v>320.50499999999994</v>
      </c>
      <c r="F31">
        <f t="shared" si="3"/>
        <v>352.55549999999994</v>
      </c>
      <c r="G31">
        <f t="shared" si="4"/>
        <v>352.55549999999994</v>
      </c>
      <c r="I31">
        <v>254.4</v>
      </c>
      <c r="J31">
        <f t="shared" si="5"/>
        <v>139.92000000000002</v>
      </c>
      <c r="K31">
        <f t="shared" si="6"/>
        <v>197.16</v>
      </c>
      <c r="M31" s="2">
        <f>72.284*1.1</f>
        <v>79.512400000000014</v>
      </c>
      <c r="N31">
        <v>1</v>
      </c>
      <c r="O31" s="3">
        <f t="shared" si="7"/>
        <v>79.512400000000014</v>
      </c>
    </row>
    <row r="32" spans="1:15" x14ac:dyDescent="0.25">
      <c r="A32" t="s">
        <v>30</v>
      </c>
      <c r="B32">
        <v>11.2</v>
      </c>
      <c r="C32">
        <f t="shared" si="0"/>
        <v>12.32</v>
      </c>
      <c r="D32">
        <f t="shared" si="1"/>
        <v>12.32</v>
      </c>
      <c r="E32">
        <f t="shared" si="2"/>
        <v>12.879999999999999</v>
      </c>
      <c r="F32">
        <f t="shared" si="3"/>
        <v>14.167999999999999</v>
      </c>
      <c r="G32">
        <f t="shared" si="4"/>
        <v>14.167999999999999</v>
      </c>
      <c r="I32">
        <v>11</v>
      </c>
      <c r="J32">
        <f t="shared" si="5"/>
        <v>6.0500000000000007</v>
      </c>
      <c r="K32">
        <f t="shared" si="6"/>
        <v>8.5250000000000004</v>
      </c>
      <c r="M32" s="2">
        <f>3.357*1.1</f>
        <v>3.6927000000000003</v>
      </c>
      <c r="N32">
        <v>1</v>
      </c>
      <c r="O32" s="3">
        <f t="shared" si="7"/>
        <v>3.6927000000000003</v>
      </c>
    </row>
    <row r="33" spans="1:15" x14ac:dyDescent="0.25">
      <c r="A33" t="s">
        <v>23</v>
      </c>
      <c r="B33">
        <v>86</v>
      </c>
      <c r="C33">
        <f t="shared" si="0"/>
        <v>94.600000000000009</v>
      </c>
      <c r="D33">
        <f t="shared" si="1"/>
        <v>94.600000000000009</v>
      </c>
      <c r="E33">
        <f t="shared" si="2"/>
        <v>98.899999999999991</v>
      </c>
      <c r="F33">
        <f t="shared" si="3"/>
        <v>108.79</v>
      </c>
      <c r="G33">
        <f t="shared" si="4"/>
        <v>108.79</v>
      </c>
      <c r="I33">
        <v>83.4</v>
      </c>
      <c r="J33">
        <f t="shared" si="5"/>
        <v>45.870000000000005</v>
      </c>
      <c r="K33">
        <f t="shared" si="6"/>
        <v>64.635000000000005</v>
      </c>
      <c r="M33" s="2">
        <f>23.081*1.1</f>
        <v>25.389100000000003</v>
      </c>
      <c r="N33">
        <v>1</v>
      </c>
      <c r="O33" s="3">
        <f t="shared" si="7"/>
        <v>25.389100000000003</v>
      </c>
    </row>
    <row r="34" spans="1:15" x14ac:dyDescent="0.25">
      <c r="A34" t="s">
        <v>4</v>
      </c>
      <c r="B34">
        <v>13.3</v>
      </c>
      <c r="C34">
        <f t="shared" si="0"/>
        <v>14.630000000000003</v>
      </c>
      <c r="D34">
        <f t="shared" si="1"/>
        <v>11.774247408000003</v>
      </c>
      <c r="E34">
        <f t="shared" si="2"/>
        <v>15.295</v>
      </c>
      <c r="F34">
        <f t="shared" si="3"/>
        <v>16.8245</v>
      </c>
      <c r="G34">
        <f t="shared" si="4"/>
        <v>13.5403845192</v>
      </c>
      <c r="I34">
        <v>15.1</v>
      </c>
      <c r="J34">
        <f t="shared" si="5"/>
        <v>8.3049999999999997</v>
      </c>
      <c r="K34">
        <f t="shared" si="6"/>
        <v>11.702500000000001</v>
      </c>
      <c r="M34" s="2">
        <f>2.362*1.1</f>
        <v>2.5982000000000003</v>
      </c>
      <c r="N34">
        <v>0.80480160000000001</v>
      </c>
      <c r="O34" s="3">
        <f t="shared" si="7"/>
        <v>2.0910355171200004</v>
      </c>
    </row>
    <row r="35" spans="1:15" x14ac:dyDescent="0.25">
      <c r="A35" t="s">
        <v>14</v>
      </c>
      <c r="B35">
        <v>125.1</v>
      </c>
      <c r="C35">
        <f t="shared" si="0"/>
        <v>137.61000000000001</v>
      </c>
      <c r="D35">
        <f t="shared" si="1"/>
        <v>137.61000000000001</v>
      </c>
      <c r="E35">
        <f t="shared" si="2"/>
        <v>143.86499999999998</v>
      </c>
      <c r="F35">
        <f t="shared" si="3"/>
        <v>158.25149999999999</v>
      </c>
      <c r="G35">
        <f t="shared" si="4"/>
        <v>158.25149999999999</v>
      </c>
      <c r="I35">
        <v>109.6</v>
      </c>
      <c r="J35">
        <f t="shared" si="5"/>
        <v>60.28</v>
      </c>
      <c r="K35">
        <f t="shared" si="6"/>
        <v>84.94</v>
      </c>
      <c r="M35" s="2">
        <f>22.782*1.1</f>
        <v>25.060200000000002</v>
      </c>
      <c r="N35">
        <v>1</v>
      </c>
      <c r="O35" s="3">
        <f t="shared" si="7"/>
        <v>25.060200000000002</v>
      </c>
    </row>
    <row r="36" spans="1:15" x14ac:dyDescent="0.25">
      <c r="A36" t="s">
        <v>48</v>
      </c>
      <c r="B36">
        <v>601.6</v>
      </c>
      <c r="C36">
        <f t="shared" si="0"/>
        <v>661.7600000000001</v>
      </c>
      <c r="D36">
        <f t="shared" si="1"/>
        <v>157.16522060800003</v>
      </c>
      <c r="E36">
        <f t="shared" si="2"/>
        <v>691.83999999999992</v>
      </c>
      <c r="F36">
        <f t="shared" si="3"/>
        <v>761.024</v>
      </c>
      <c r="G36">
        <f t="shared" si="4"/>
        <v>180.7400036992</v>
      </c>
      <c r="M36" s="2">
        <f>202.445*1.1</f>
        <v>222.68950000000001</v>
      </c>
      <c r="N36">
        <v>0.23749580000000001</v>
      </c>
      <c r="O36" s="3">
        <f t="shared" si="7"/>
        <v>52.8878209541</v>
      </c>
    </row>
    <row r="37" spans="1:15" x14ac:dyDescent="0.25">
      <c r="A37" t="s">
        <v>28</v>
      </c>
      <c r="B37">
        <v>6.8</v>
      </c>
      <c r="C37">
        <f t="shared" si="0"/>
        <v>7.48</v>
      </c>
      <c r="D37">
        <f t="shared" si="1"/>
        <v>7.48</v>
      </c>
      <c r="E37">
        <f t="shared" si="2"/>
        <v>7.8199999999999994</v>
      </c>
      <c r="F37">
        <f t="shared" si="3"/>
        <v>8.6020000000000003</v>
      </c>
      <c r="G37">
        <f t="shared" si="4"/>
        <v>8.6020000000000003</v>
      </c>
      <c r="I37">
        <v>5.9</v>
      </c>
      <c r="J37">
        <f t="shared" si="5"/>
        <v>3.2450000000000006</v>
      </c>
      <c r="K37">
        <f t="shared" si="6"/>
        <v>4.5724999999999998</v>
      </c>
      <c r="M37" s="2">
        <f>0.08*1.1</f>
        <v>8.8000000000000009E-2</v>
      </c>
      <c r="N37">
        <v>1</v>
      </c>
      <c r="O37" s="3">
        <f t="shared" si="7"/>
        <v>8.8000000000000009E-2</v>
      </c>
    </row>
    <row r="38" spans="1:15" x14ac:dyDescent="0.25">
      <c r="A38" t="s">
        <v>21</v>
      </c>
      <c r="B38">
        <v>128.9</v>
      </c>
      <c r="C38">
        <f t="shared" si="0"/>
        <v>141.79000000000002</v>
      </c>
      <c r="D38">
        <f t="shared" si="1"/>
        <v>141.79000000000002</v>
      </c>
      <c r="E38">
        <f t="shared" si="2"/>
        <v>148.23499999999999</v>
      </c>
      <c r="F38">
        <f t="shared" si="3"/>
        <v>163.05850000000001</v>
      </c>
      <c r="G38">
        <f t="shared" si="4"/>
        <v>163.05850000000001</v>
      </c>
      <c r="I38">
        <v>108.7</v>
      </c>
      <c r="J38">
        <f t="shared" si="5"/>
        <v>59.785000000000004</v>
      </c>
      <c r="K38">
        <f t="shared" si="6"/>
        <v>84.242500000000007</v>
      </c>
      <c r="M38" s="2">
        <f>31.807*1.1</f>
        <v>34.987700000000004</v>
      </c>
      <c r="N38">
        <v>1</v>
      </c>
      <c r="O38" s="3">
        <f t="shared" si="7"/>
        <v>34.987700000000004</v>
      </c>
    </row>
    <row r="39" spans="1:15" x14ac:dyDescent="0.25">
      <c r="A39" t="s">
        <v>20</v>
      </c>
      <c r="B39">
        <v>112</v>
      </c>
      <c r="C39">
        <f t="shared" si="0"/>
        <v>123.20000000000002</v>
      </c>
      <c r="D39">
        <f t="shared" si="1"/>
        <v>123.20000000000002</v>
      </c>
      <c r="E39">
        <f t="shared" si="2"/>
        <v>128.79999999999998</v>
      </c>
      <c r="F39">
        <f t="shared" si="3"/>
        <v>141.68</v>
      </c>
      <c r="G39">
        <f t="shared" si="4"/>
        <v>141.68</v>
      </c>
      <c r="I39">
        <v>100.4</v>
      </c>
      <c r="J39">
        <f t="shared" si="5"/>
        <v>55.220000000000006</v>
      </c>
      <c r="K39">
        <f t="shared" si="6"/>
        <v>77.81</v>
      </c>
      <c r="M39" s="2">
        <f>49.518*1.1</f>
        <v>54.469800000000006</v>
      </c>
      <c r="N39">
        <v>1</v>
      </c>
      <c r="O39" s="3">
        <f t="shared" si="7"/>
        <v>54.469800000000006</v>
      </c>
    </row>
    <row r="40" spans="1:15" x14ac:dyDescent="0.25">
      <c r="A40" t="s">
        <v>2</v>
      </c>
      <c r="B40">
        <v>110.5</v>
      </c>
      <c r="C40">
        <f t="shared" si="0"/>
        <v>121.55000000000001</v>
      </c>
      <c r="D40">
        <f t="shared" si="1"/>
        <v>121.55000000000001</v>
      </c>
      <c r="E40">
        <f t="shared" si="2"/>
        <v>127.07499999999999</v>
      </c>
      <c r="F40">
        <f t="shared" si="3"/>
        <v>139.7825</v>
      </c>
      <c r="G40">
        <f t="shared" si="4"/>
        <v>139.7825</v>
      </c>
      <c r="I40">
        <v>98.2</v>
      </c>
      <c r="J40">
        <f t="shared" si="5"/>
        <v>54.010000000000005</v>
      </c>
      <c r="K40">
        <f t="shared" si="6"/>
        <v>76.105000000000004</v>
      </c>
      <c r="M40" s="2">
        <f>33.174*1.1</f>
        <v>36.491400000000006</v>
      </c>
      <c r="N40">
        <v>1</v>
      </c>
      <c r="O40" s="3">
        <f t="shared" si="7"/>
        <v>36.491400000000006</v>
      </c>
    </row>
    <row r="41" spans="1:15" x14ac:dyDescent="0.25">
      <c r="A41" t="s">
        <v>47</v>
      </c>
      <c r="B41">
        <v>63</v>
      </c>
      <c r="C41">
        <f t="shared" si="0"/>
        <v>69.300000000000011</v>
      </c>
      <c r="D41">
        <f t="shared" si="1"/>
        <v>11.958844590000002</v>
      </c>
      <c r="E41">
        <f t="shared" si="2"/>
        <v>72.449999999999989</v>
      </c>
      <c r="F41">
        <f t="shared" si="3"/>
        <v>79.694999999999993</v>
      </c>
      <c r="G41">
        <f t="shared" si="4"/>
        <v>13.752671278499999</v>
      </c>
      <c r="M41" s="2">
        <f>37.556*1.1</f>
        <v>41.311599999999999</v>
      </c>
      <c r="N41">
        <v>0.17256630000000001</v>
      </c>
      <c r="O41" s="3">
        <f t="shared" si="7"/>
        <v>7.1289899590800001</v>
      </c>
    </row>
    <row r="42" spans="1:15" x14ac:dyDescent="0.25">
      <c r="A42" t="s">
        <v>37</v>
      </c>
      <c r="B42">
        <f>SUM(B2:B41)</f>
        <v>4993.8</v>
      </c>
      <c r="C42">
        <f t="shared" ref="C42:D42" si="8">SUM(C2:C41)</f>
        <v>5493.18</v>
      </c>
      <c r="D42">
        <f t="shared" si="8"/>
        <v>4831.1084310059996</v>
      </c>
      <c r="E42">
        <f>SUM(E2:E41)</f>
        <v>5742.869999999999</v>
      </c>
      <c r="F42">
        <f>SUM(F2:F41)</f>
        <v>6317.1570000000011</v>
      </c>
      <c r="G42">
        <f>SUM(G2:G41)</f>
        <v>5555.7746956569017</v>
      </c>
      <c r="I42">
        <f t="shared" ref="I42" si="9">SUM(I2:I40)</f>
        <v>3940.2000000000003</v>
      </c>
      <c r="J42">
        <f t="shared" si="5"/>
        <v>2167.11</v>
      </c>
      <c r="K42">
        <f t="shared" si="6"/>
        <v>3053.6550000000002</v>
      </c>
      <c r="M42" s="2">
        <f>SUM(M2:M40)</f>
        <v>1467.2823000000001</v>
      </c>
      <c r="O42" s="3">
        <f>SUM(O2:O41)</f>
        <v>1274.0615673819004</v>
      </c>
    </row>
    <row r="43" spans="1:15" x14ac:dyDescent="0.25">
      <c r="B43" s="3">
        <f>B42+O42</f>
        <v>6267.8615673819004</v>
      </c>
      <c r="C43" s="3"/>
      <c r="D43" s="3"/>
      <c r="O43" s="3">
        <f>O42*1.15</f>
        <v>1465.1708024891855</v>
      </c>
    </row>
    <row r="44" spans="1:15" x14ac:dyDescent="0.25">
      <c r="B44" s="3"/>
      <c r="C44" s="3"/>
      <c r="D44" s="3"/>
      <c r="K44">
        <f>202.445*1.1</f>
        <v>222.68950000000001</v>
      </c>
    </row>
    <row r="45" spans="1:15" x14ac:dyDescent="0.25">
      <c r="D45" s="3"/>
    </row>
    <row r="46" spans="1:15" x14ac:dyDescent="0.25">
      <c r="A46">
        <f>D42-G42</f>
        <v>-724.66626465090212</v>
      </c>
      <c r="B46">
        <f>$D$42-A46</f>
        <v>5555.7746956569017</v>
      </c>
      <c r="C46">
        <f>B46/D42</f>
        <v>1.1500000000000004</v>
      </c>
      <c r="D46" s="3"/>
    </row>
    <row r="47" spans="1:15" x14ac:dyDescent="0.25">
      <c r="A47">
        <v>-929.84320000000002</v>
      </c>
      <c r="B47">
        <f>D42-A47</f>
        <v>5760.9516310059998</v>
      </c>
      <c r="C47">
        <f>B47/D42</f>
        <v>1.1924699503808023</v>
      </c>
    </row>
    <row r="48" spans="1:15" x14ac:dyDescent="0.25">
      <c r="A48">
        <v>-987.95836000004783</v>
      </c>
      <c r="B48">
        <f>$D$42-A48</f>
        <v>5819.0667910060474</v>
      </c>
      <c r="C48">
        <f>B48/$D$42</f>
        <v>1.2044993139999389</v>
      </c>
      <c r="D48" s="3"/>
    </row>
    <row r="49" spans="1:6" x14ac:dyDescent="0.25">
      <c r="A49">
        <v>-1042.2416999999841</v>
      </c>
      <c r="B49">
        <f>$D$42-A49</f>
        <v>5873.3501310059837</v>
      </c>
      <c r="C49">
        <f>B49/$D$42</f>
        <v>1.2157355221652424</v>
      </c>
      <c r="F49" s="3"/>
    </row>
    <row r="50" spans="1:6" x14ac:dyDescent="0.25">
      <c r="A50">
        <v>-1102.8372999999847</v>
      </c>
      <c r="B50">
        <f>$D$42-A50</f>
        <v>5933.9457310059843</v>
      </c>
      <c r="C50">
        <f>B50/$D$42</f>
        <v>1.2282783166119782</v>
      </c>
      <c r="F50" s="3"/>
    </row>
  </sheetData>
  <sortState xmlns:xlrd2="http://schemas.microsoft.com/office/spreadsheetml/2017/richdata2" ref="A2:A42">
    <sortCondition ref="A2:A4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2021-12-03T23:58:43Z</dcterms:created>
  <dcterms:modified xsi:type="dcterms:W3CDTF">2022-12-18T20:31:25Z</dcterms:modified>
</cp:coreProperties>
</file>