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endan/personal/"/>
    </mc:Choice>
  </mc:AlternateContent>
  <bookViews>
    <workbookView xWindow="0" yWindow="0" windowWidth="28800" windowHeight="18000" tabRatio="500" activeTab="1"/>
  </bookViews>
  <sheets>
    <sheet name="面积比较" sheetId="1" r:id="rId1"/>
    <sheet name="预算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2" l="1"/>
  <c r="B26" i="2"/>
  <c r="F22" i="2"/>
  <c r="B30" i="2"/>
  <c r="E21" i="2"/>
  <c r="B29" i="2"/>
  <c r="B27" i="2"/>
  <c r="E22" i="2"/>
  <c r="E18" i="2"/>
  <c r="E12" i="2"/>
  <c r="E13" i="2"/>
  <c r="E14" i="2"/>
  <c r="E15" i="2"/>
  <c r="E10" i="2"/>
  <c r="E9" i="2"/>
  <c r="E8" i="2"/>
  <c r="B9" i="2"/>
  <c r="F21" i="2"/>
  <c r="B28" i="2"/>
  <c r="F9" i="2"/>
  <c r="D9" i="2"/>
  <c r="C9" i="2"/>
  <c r="F8" i="2"/>
  <c r="F10" i="2"/>
  <c r="F12" i="2"/>
  <c r="F13" i="2"/>
  <c r="F14" i="2"/>
  <c r="F15" i="2"/>
  <c r="B19" i="2"/>
  <c r="F18" i="2"/>
  <c r="C10" i="2"/>
  <c r="B25" i="2"/>
  <c r="B24" i="2"/>
  <c r="B22" i="2"/>
  <c r="B21" i="2"/>
  <c r="B8" i="2"/>
  <c r="D10" i="2"/>
  <c r="D8" i="2"/>
  <c r="D21" i="2"/>
  <c r="D12" i="2"/>
  <c r="D13" i="2"/>
  <c r="D14" i="2"/>
  <c r="D15" i="2"/>
  <c r="D18" i="2"/>
  <c r="C18" i="2"/>
  <c r="B18" i="2"/>
  <c r="B16" i="2"/>
  <c r="D22" i="2"/>
  <c r="C22" i="2"/>
  <c r="C8" i="2"/>
  <c r="C15" i="2"/>
  <c r="C14" i="2"/>
  <c r="C13" i="2"/>
  <c r="C12" i="2"/>
  <c r="E6" i="1"/>
  <c r="G6" i="1"/>
  <c r="C6" i="1"/>
  <c r="F11" i="1"/>
  <c r="G11" i="1"/>
  <c r="B11" i="1"/>
  <c r="D11" i="1"/>
</calcChain>
</file>

<file path=xl/sharedStrings.xml><?xml version="1.0" encoding="utf-8"?>
<sst xmlns="http://schemas.openxmlformats.org/spreadsheetml/2006/main" count="44" uniqueCount="40">
  <si>
    <t>客厅</t>
    <rPh sb="0" eb="1">
      <t>ke ting</t>
    </rPh>
    <phoneticPr fontId="1" type="noConversion"/>
  </si>
  <si>
    <t>卧室a</t>
    <rPh sb="0" eb="1">
      <t>wo shi</t>
    </rPh>
    <phoneticPr fontId="1" type="noConversion"/>
  </si>
  <si>
    <t>卧室b</t>
    <rPh sb="0" eb="1">
      <t>wo shi</t>
    </rPh>
    <phoneticPr fontId="1" type="noConversion"/>
  </si>
  <si>
    <t>厨房</t>
    <rPh sb="0" eb="1">
      <t>chu fang</t>
    </rPh>
    <phoneticPr fontId="1" type="noConversion"/>
  </si>
  <si>
    <t>卫生间</t>
    <rPh sb="0" eb="1">
      <t>wei sheng jian</t>
    </rPh>
    <phoneticPr fontId="1" type="noConversion"/>
  </si>
  <si>
    <t>阳台</t>
    <rPh sb="0" eb="1">
      <t>yang tai</t>
    </rPh>
    <phoneticPr fontId="1" type="noConversion"/>
  </si>
  <si>
    <t>卧室c</t>
    <rPh sb="0" eb="1">
      <t>wo shi</t>
    </rPh>
    <phoneticPr fontId="1" type="noConversion"/>
  </si>
  <si>
    <t>过道</t>
    <rPh sb="0" eb="1">
      <t>guo dao</t>
    </rPh>
    <phoneticPr fontId="1" type="noConversion"/>
  </si>
  <si>
    <t>自有</t>
    <rPh sb="0" eb="1">
      <t>zi you</t>
    </rPh>
    <phoneticPr fontId="1" type="noConversion"/>
  </si>
  <si>
    <t>2房2厅</t>
    <rPh sb="1" eb="2">
      <t>fang</t>
    </rPh>
    <rPh sb="3" eb="4">
      <t>ting</t>
    </rPh>
    <phoneticPr fontId="1" type="noConversion"/>
  </si>
  <si>
    <t>书房</t>
    <rPh sb="0" eb="1">
      <t>shu fang</t>
    </rPh>
    <phoneticPr fontId="1" type="noConversion"/>
  </si>
  <si>
    <t>总价</t>
    <rPh sb="0" eb="1">
      <t>zong jia</t>
    </rPh>
    <phoneticPr fontId="1" type="noConversion"/>
  </si>
  <si>
    <t>买入价</t>
    <rPh sb="0" eb="1">
      <t>mai ru</t>
    </rPh>
    <rPh sb="2" eb="3">
      <t>jia</t>
    </rPh>
    <phoneticPr fontId="1" type="noConversion"/>
  </si>
  <si>
    <t>实价</t>
    <rPh sb="0" eb="1">
      <t>shi</t>
    </rPh>
    <rPh sb="1" eb="2">
      <t>jia</t>
    </rPh>
    <phoneticPr fontId="1" type="noConversion"/>
  </si>
  <si>
    <t>做低价</t>
    <rPh sb="2" eb="3">
      <t>jia</t>
    </rPh>
    <phoneticPr fontId="1" type="noConversion"/>
  </si>
  <si>
    <t>增值税</t>
    <rPh sb="0" eb="1">
      <t>zeng zhi</t>
    </rPh>
    <rPh sb="2" eb="3">
      <t>shui</t>
    </rPh>
    <phoneticPr fontId="1" type="noConversion"/>
  </si>
  <si>
    <t>个税</t>
    <rPh sb="0" eb="1">
      <t>ge</t>
    </rPh>
    <rPh sb="1" eb="2">
      <t>shui</t>
    </rPh>
    <phoneticPr fontId="1" type="noConversion"/>
  </si>
  <si>
    <t>契税</t>
    <rPh sb="0" eb="1">
      <t>qi shui</t>
    </rPh>
    <phoneticPr fontId="1" type="noConversion"/>
  </si>
  <si>
    <t>首付(使用税费贷)</t>
    <rPh sb="0" eb="1">
      <t>shou fu</t>
    </rPh>
    <rPh sb="3" eb="4">
      <t>shi yong</t>
    </rPh>
    <rPh sb="5" eb="6">
      <t>shui fei dai</t>
    </rPh>
    <rPh sb="7" eb="8">
      <t>dai</t>
    </rPh>
    <phoneticPr fontId="1" type="noConversion"/>
  </si>
  <si>
    <t>补偿差价</t>
    <rPh sb="0" eb="1">
      <t>bu chang</t>
    </rPh>
    <rPh sb="2" eb="3">
      <t>cha jia</t>
    </rPh>
    <phoneticPr fontId="1" type="noConversion"/>
  </si>
  <si>
    <t>合同首付</t>
    <rPh sb="0" eb="1">
      <t>he tong</t>
    </rPh>
    <rPh sb="2" eb="3">
      <t>shou fu</t>
    </rPh>
    <phoneticPr fontId="1" type="noConversion"/>
  </si>
  <si>
    <t>首付(不使用税费贷)</t>
    <rPh sb="0" eb="1">
      <t>shou fu</t>
    </rPh>
    <rPh sb="3" eb="4">
      <t>bu</t>
    </rPh>
    <phoneticPr fontId="1" type="noConversion"/>
  </si>
  <si>
    <t>做低</t>
    <rPh sb="0" eb="1">
      <t>zuo di</t>
    </rPh>
    <phoneticPr fontId="1" type="noConversion"/>
  </si>
  <si>
    <t>不做低</t>
    <rPh sb="0" eb="1">
      <t>bu</t>
    </rPh>
    <rPh sb="1" eb="2">
      <t>zuo di</t>
    </rPh>
    <phoneticPr fontId="1" type="noConversion"/>
  </si>
  <si>
    <t>1s1t</t>
    <phoneticPr fontId="1" type="noConversion"/>
  </si>
  <si>
    <t>4#1703</t>
    <phoneticPr fontId="1" type="noConversion"/>
  </si>
  <si>
    <t>税</t>
    <rPh sb="0" eb="1">
      <t>shui f</t>
    </rPh>
    <phoneticPr fontId="1" type="noConversion"/>
  </si>
  <si>
    <t>中介费</t>
    <rPh sb="0" eb="1">
      <t>zhong jie</t>
    </rPh>
    <rPh sb="2" eb="3">
      <t>fei</t>
    </rPh>
    <phoneticPr fontId="1" type="noConversion"/>
  </si>
  <si>
    <t>总价(使用税费贷)</t>
    <rPh sb="0" eb="1">
      <t>zong jia</t>
    </rPh>
    <rPh sb="3" eb="4">
      <t>shi yong</t>
    </rPh>
    <rPh sb="5" eb="6">
      <t>shui fei dai</t>
    </rPh>
    <phoneticPr fontId="1" type="noConversion"/>
  </si>
  <si>
    <t>2#201</t>
    <phoneticPr fontId="1" type="noConversion"/>
  </si>
  <si>
    <t>2#201</t>
    <phoneticPr fontId="1" type="noConversion"/>
  </si>
  <si>
    <t>装修</t>
    <rPh sb="0" eb="1">
      <t>zhuang xiu</t>
    </rPh>
    <phoneticPr fontId="1" type="noConversion"/>
  </si>
  <si>
    <t>2#201大贷+小贷 使用税费贷</t>
    <rPh sb="5" eb="6">
      <t>da</t>
    </rPh>
    <rPh sb="6" eb="7">
      <t>dai</t>
    </rPh>
    <rPh sb="8" eb="9">
      <t>xiao</t>
    </rPh>
    <rPh sb="9" eb="10">
      <t>dai</t>
    </rPh>
    <rPh sb="11" eb="12">
      <t>shi yong</t>
    </rPh>
    <rPh sb="13" eb="14">
      <t>shui fei dai</t>
    </rPh>
    <phoneticPr fontId="1" type="noConversion"/>
  </si>
  <si>
    <t>4#1703大贷做低+小贷 使用税费贷</t>
    <rPh sb="6" eb="7">
      <t>da</t>
    </rPh>
    <rPh sb="7" eb="8">
      <t>dai</t>
    </rPh>
    <rPh sb="8" eb="9">
      <t>zuo di</t>
    </rPh>
    <rPh sb="11" eb="12">
      <t>xiao</t>
    </rPh>
    <rPh sb="12" eb="13">
      <t>dai</t>
    </rPh>
    <rPh sb="14" eb="15">
      <t>shi yong</t>
    </rPh>
    <rPh sb="16" eb="17">
      <t>shui fei dai</t>
    </rPh>
    <phoneticPr fontId="1" type="noConversion"/>
  </si>
  <si>
    <t>贷款</t>
    <rPh sb="0" eb="1">
      <t>dai kuan</t>
    </rPh>
    <phoneticPr fontId="1" type="noConversion"/>
  </si>
  <si>
    <t>2#201大贷+小贷 不使用税费贷</t>
    <rPh sb="5" eb="6">
      <t>da</t>
    </rPh>
    <rPh sb="6" eb="7">
      <t>dai</t>
    </rPh>
    <rPh sb="8" eb="9">
      <t>xiao</t>
    </rPh>
    <rPh sb="9" eb="10">
      <t>dai</t>
    </rPh>
    <rPh sb="11" eb="12">
      <t>bu</t>
    </rPh>
    <rPh sb="12" eb="13">
      <t>shi yong</t>
    </rPh>
    <rPh sb="14" eb="15">
      <t>shui fei dai</t>
    </rPh>
    <phoneticPr fontId="1" type="noConversion"/>
  </si>
  <si>
    <t>2#201大贷做低+小贷 使用税费贷</t>
    <rPh sb="5" eb="6">
      <t>da</t>
    </rPh>
    <rPh sb="6" eb="7">
      <t>dai</t>
    </rPh>
    <rPh sb="7" eb="8">
      <t>zuo di</t>
    </rPh>
    <rPh sb="10" eb="11">
      <t>xiao</t>
    </rPh>
    <rPh sb="11" eb="12">
      <t>dai</t>
    </rPh>
    <rPh sb="13" eb="14">
      <t>shi yong</t>
    </rPh>
    <rPh sb="15" eb="16">
      <t>shui fei dai</t>
    </rPh>
    <phoneticPr fontId="1" type="noConversion"/>
  </si>
  <si>
    <t>2#201大贷做低+小贷 不使用税费贷</t>
    <rPh sb="5" eb="6">
      <t>da</t>
    </rPh>
    <rPh sb="6" eb="7">
      <t>dai</t>
    </rPh>
    <rPh sb="7" eb="8">
      <t>zuo di</t>
    </rPh>
    <rPh sb="10" eb="11">
      <t>xiao</t>
    </rPh>
    <rPh sb="11" eb="12">
      <t>dai</t>
    </rPh>
    <rPh sb="13" eb="14">
      <t>bu</t>
    </rPh>
    <rPh sb="14" eb="15">
      <t>shi yong</t>
    </rPh>
    <rPh sb="16" eb="17">
      <t>shui fei dai</t>
    </rPh>
    <phoneticPr fontId="1" type="noConversion"/>
  </si>
  <si>
    <t>4#1703大贷做低+小不贷 使用税费贷</t>
    <rPh sb="6" eb="7">
      <t>da</t>
    </rPh>
    <rPh sb="7" eb="8">
      <t>dai</t>
    </rPh>
    <rPh sb="8" eb="9">
      <t>zuo di</t>
    </rPh>
    <rPh sb="11" eb="12">
      <t>xiao</t>
    </rPh>
    <rPh sb="12" eb="13">
      <t>bu</t>
    </rPh>
    <rPh sb="13" eb="14">
      <t>dai</t>
    </rPh>
    <rPh sb="15" eb="16">
      <t>shi yong</t>
    </rPh>
    <rPh sb="17" eb="18">
      <t>shui fei dai</t>
    </rPh>
    <phoneticPr fontId="1" type="noConversion"/>
  </si>
  <si>
    <t>4#1703大贷做低+小贷 不使用税费贷</t>
    <rPh sb="6" eb="7">
      <t>da</t>
    </rPh>
    <rPh sb="7" eb="8">
      <t>dai</t>
    </rPh>
    <rPh sb="8" eb="9">
      <t>zuo di</t>
    </rPh>
    <rPh sb="11" eb="12">
      <t>xiao</t>
    </rPh>
    <rPh sb="12" eb="13">
      <t>dai</t>
    </rPh>
    <rPh sb="14" eb="15">
      <t>bu</t>
    </rPh>
    <rPh sb="15" eb="16">
      <t>shi yong</t>
    </rPh>
    <rPh sb="17" eb="18">
      <t>shui fei dai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</si>
</sst>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color rgb="FF00B05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0" fontId="2" fillId="0" borderId="0" xfId="0" applyFont="1"/>
    <xf numFmtId="176" fontId="2" fillId="0" borderId="0" xfId="0" applyNumberFormat="1" applyFont="1"/>
    <xf numFmtId="0" fontId="3" fillId="0" borderId="0" xfId="0" applyFont="1"/>
    <xf numFmtId="0" fontId="0" fillId="0" borderId="0" xfId="0" applyFont="1"/>
    <xf numFmtId="176" fontId="0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Ruler="0" workbookViewId="0">
      <selection activeCell="F15" sqref="F15"/>
    </sheetView>
  </sheetViews>
  <sheetFormatPr baseColWidth="10" defaultRowHeight="16" x14ac:dyDescent="0.2"/>
  <sheetData>
    <row r="1" spans="1:7" x14ac:dyDescent="0.2">
      <c r="B1" t="s">
        <v>8</v>
      </c>
      <c r="D1" t="s">
        <v>9</v>
      </c>
      <c r="F1" t="s">
        <v>9</v>
      </c>
    </row>
    <row r="2" spans="1:7" x14ac:dyDescent="0.2">
      <c r="A2" t="s">
        <v>0</v>
      </c>
      <c r="B2">
        <v>15.23</v>
      </c>
      <c r="D2">
        <v>11.56</v>
      </c>
      <c r="F2">
        <v>16.239999999999998</v>
      </c>
    </row>
    <row r="3" spans="1:7" x14ac:dyDescent="0.2">
      <c r="A3" t="s">
        <v>1</v>
      </c>
      <c r="B3">
        <v>10.67</v>
      </c>
      <c r="D3">
        <v>16.57</v>
      </c>
      <c r="F3">
        <v>14.12</v>
      </c>
    </row>
    <row r="4" spans="1:7" x14ac:dyDescent="0.2">
      <c r="A4" t="s">
        <v>2</v>
      </c>
      <c r="B4">
        <v>16.2</v>
      </c>
      <c r="D4">
        <v>10.86</v>
      </c>
      <c r="F4">
        <v>11.03</v>
      </c>
    </row>
    <row r="5" spans="1:7" x14ac:dyDescent="0.2">
      <c r="A5" t="s">
        <v>6</v>
      </c>
      <c r="D5">
        <v>9.91</v>
      </c>
    </row>
    <row r="6" spans="1:7" x14ac:dyDescent="0.2">
      <c r="A6" t="s">
        <v>10</v>
      </c>
      <c r="C6">
        <f>SUM(B2:B5)</f>
        <v>42.099999999999994</v>
      </c>
      <c r="E6">
        <f>SUM(D2:D6)</f>
        <v>48.900000000000006</v>
      </c>
      <c r="F6">
        <v>5.09</v>
      </c>
      <c r="G6">
        <f>SUM(F2:F6)</f>
        <v>46.480000000000004</v>
      </c>
    </row>
    <row r="7" spans="1:7" x14ac:dyDescent="0.2">
      <c r="A7" t="s">
        <v>3</v>
      </c>
      <c r="B7">
        <v>6.06</v>
      </c>
      <c r="D7">
        <v>4.79</v>
      </c>
      <c r="F7">
        <v>4.5999999999999996</v>
      </c>
    </row>
    <row r="8" spans="1:7" x14ac:dyDescent="0.2">
      <c r="A8" t="s">
        <v>4</v>
      </c>
      <c r="B8">
        <v>4.34</v>
      </c>
      <c r="D8">
        <v>5.39</v>
      </c>
      <c r="F8">
        <v>5.32</v>
      </c>
    </row>
    <row r="9" spans="1:7" x14ac:dyDescent="0.2">
      <c r="A9" t="s">
        <v>5</v>
      </c>
      <c r="B9">
        <v>3.43</v>
      </c>
      <c r="D9">
        <v>2.78</v>
      </c>
      <c r="F9">
        <v>4.5</v>
      </c>
    </row>
    <row r="10" spans="1:7" x14ac:dyDescent="0.2">
      <c r="A10" t="s">
        <v>7</v>
      </c>
      <c r="B10">
        <v>2.84</v>
      </c>
    </row>
    <row r="11" spans="1:7" x14ac:dyDescent="0.2">
      <c r="B11">
        <f>SUM(B2:B10)</f>
        <v>58.769999999999996</v>
      </c>
      <c r="D11">
        <f>SUM(D2:D9)</f>
        <v>61.860000000000007</v>
      </c>
      <c r="F11">
        <f>SUM(F2:F9)</f>
        <v>60.900000000000006</v>
      </c>
      <c r="G11">
        <f>D11-B11</f>
        <v>3.0900000000000105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tabSelected="1" showRuler="0" topLeftCell="A2" workbookViewId="0">
      <selection activeCell="H18" sqref="H18"/>
    </sheetView>
  </sheetViews>
  <sheetFormatPr baseColWidth="10" defaultRowHeight="16" x14ac:dyDescent="0.2"/>
  <cols>
    <col min="1" max="1" width="33.33203125" customWidth="1"/>
  </cols>
  <sheetData>
    <row r="2" spans="1:6" x14ac:dyDescent="0.2">
      <c r="B2">
        <v>614</v>
      </c>
      <c r="C2">
        <v>664</v>
      </c>
    </row>
    <row r="4" spans="1:6" x14ac:dyDescent="0.2">
      <c r="B4" t="s">
        <v>24</v>
      </c>
      <c r="C4" t="s">
        <v>25</v>
      </c>
      <c r="D4" t="s">
        <v>25</v>
      </c>
      <c r="E4" t="s">
        <v>29</v>
      </c>
      <c r="F4" t="s">
        <v>30</v>
      </c>
    </row>
    <row r="5" spans="1:6" x14ac:dyDescent="0.2">
      <c r="C5" t="s">
        <v>22</v>
      </c>
      <c r="D5" t="s">
        <v>23</v>
      </c>
      <c r="E5" t="s">
        <v>22</v>
      </c>
      <c r="F5" t="s">
        <v>23</v>
      </c>
    </row>
    <row r="6" spans="1:6" x14ac:dyDescent="0.2">
      <c r="A6" t="s">
        <v>13</v>
      </c>
      <c r="B6">
        <v>260</v>
      </c>
      <c r="C6">
        <v>540</v>
      </c>
      <c r="D6">
        <v>540</v>
      </c>
      <c r="E6">
        <v>590</v>
      </c>
      <c r="F6">
        <v>590</v>
      </c>
    </row>
    <row r="7" spans="1:6" x14ac:dyDescent="0.2">
      <c r="A7" t="s">
        <v>14</v>
      </c>
      <c r="C7">
        <v>480</v>
      </c>
      <c r="D7">
        <v>540</v>
      </c>
      <c r="E7">
        <v>500</v>
      </c>
      <c r="F7">
        <v>590</v>
      </c>
    </row>
    <row r="8" spans="1:6" x14ac:dyDescent="0.2">
      <c r="A8" t="s">
        <v>20</v>
      </c>
      <c r="B8">
        <f>B6*50%</f>
        <v>130</v>
      </c>
      <c r="C8">
        <f>C7*70%</f>
        <v>336</v>
      </c>
      <c r="D8">
        <f>D7*70%</f>
        <v>378</v>
      </c>
      <c r="E8">
        <f>E7*70%</f>
        <v>350</v>
      </c>
      <c r="F8">
        <f>F7*70%</f>
        <v>413</v>
      </c>
    </row>
    <row r="9" spans="1:6" x14ac:dyDescent="0.2">
      <c r="A9" t="s">
        <v>34</v>
      </c>
      <c r="B9">
        <f>B6*50%</f>
        <v>130</v>
      </c>
      <c r="C9">
        <f>C7*30%</f>
        <v>144</v>
      </c>
      <c r="D9">
        <f>D7*30%</f>
        <v>162</v>
      </c>
      <c r="E9">
        <f>E7*30%</f>
        <v>150</v>
      </c>
      <c r="F9">
        <f>F7*30%</f>
        <v>177</v>
      </c>
    </row>
    <row r="10" spans="1:6" x14ac:dyDescent="0.2">
      <c r="A10" t="s">
        <v>19</v>
      </c>
      <c r="C10">
        <f>C6-C7</f>
        <v>60</v>
      </c>
      <c r="D10">
        <f>D6-D7</f>
        <v>0</v>
      </c>
      <c r="E10">
        <f>E6-E7</f>
        <v>90</v>
      </c>
      <c r="F10">
        <f>F6-F7</f>
        <v>0</v>
      </c>
    </row>
    <row r="11" spans="1:6" x14ac:dyDescent="0.2">
      <c r="A11" t="s">
        <v>12</v>
      </c>
      <c r="C11">
        <v>60</v>
      </c>
      <c r="D11">
        <v>60</v>
      </c>
      <c r="E11">
        <v>60</v>
      </c>
      <c r="F11">
        <v>60</v>
      </c>
    </row>
    <row r="12" spans="1:6" x14ac:dyDescent="0.2">
      <c r="A12" t="s">
        <v>15</v>
      </c>
      <c r="C12">
        <f>(C7-C11)*4.76%</f>
        <v>19.991999999999997</v>
      </c>
      <c r="D12">
        <f>(D7-D11)*4.76%</f>
        <v>22.847999999999999</v>
      </c>
      <c r="E12">
        <f>(E7-E11)*4.76%</f>
        <v>20.943999999999999</v>
      </c>
      <c r="F12">
        <f>(F7-F11)*4.76%</f>
        <v>25.227999999999998</v>
      </c>
    </row>
    <row r="13" spans="1:6" x14ac:dyDescent="0.2">
      <c r="A13" t="s">
        <v>17</v>
      </c>
      <c r="C13">
        <f>C7*1.5%</f>
        <v>7.1999999999999993</v>
      </c>
      <c r="D13">
        <f>D7*1.5%</f>
        <v>8.1</v>
      </c>
      <c r="E13">
        <f>E7*1.5%</f>
        <v>7.5</v>
      </c>
      <c r="F13">
        <f>F7*1.5%</f>
        <v>8.85</v>
      </c>
    </row>
    <row r="14" spans="1:6" x14ac:dyDescent="0.2">
      <c r="A14" t="s">
        <v>16</v>
      </c>
      <c r="C14">
        <f>C7*2%/3</f>
        <v>3.1999999999999997</v>
      </c>
      <c r="D14" s="1">
        <f>D7*2%/3</f>
        <v>3.6</v>
      </c>
      <c r="E14" s="1">
        <f>E7*2%/3</f>
        <v>3.3333333333333335</v>
      </c>
      <c r="F14" s="1">
        <f>F7*2%/3</f>
        <v>3.9333333333333336</v>
      </c>
    </row>
    <row r="15" spans="1:6" x14ac:dyDescent="0.2">
      <c r="A15" t="s">
        <v>26</v>
      </c>
      <c r="B15">
        <v>20</v>
      </c>
      <c r="C15">
        <f>SUM(C12:C14)</f>
        <v>30.391999999999996</v>
      </c>
      <c r="D15" s="1">
        <f>SUM(D12:D14)</f>
        <v>34.548000000000002</v>
      </c>
      <c r="E15" s="1">
        <f>SUM(E12:E14)</f>
        <v>31.777333333333331</v>
      </c>
      <c r="F15" s="1">
        <f>SUM(F12:F14)</f>
        <v>38.011333333333326</v>
      </c>
    </row>
    <row r="16" spans="1:6" x14ac:dyDescent="0.2">
      <c r="A16" t="s">
        <v>27</v>
      </c>
      <c r="B16">
        <f>B6*1%</f>
        <v>2.6</v>
      </c>
      <c r="C16">
        <v>5</v>
      </c>
      <c r="D16">
        <v>5</v>
      </c>
      <c r="E16">
        <v>5</v>
      </c>
      <c r="F16">
        <v>5</v>
      </c>
    </row>
    <row r="17" spans="1:6" x14ac:dyDescent="0.2">
      <c r="A17" t="s">
        <v>31</v>
      </c>
      <c r="E17">
        <v>30</v>
      </c>
      <c r="F17">
        <v>30</v>
      </c>
    </row>
    <row r="18" spans="1:6" x14ac:dyDescent="0.2">
      <c r="A18" t="s">
        <v>11</v>
      </c>
      <c r="B18">
        <f>B6+B15+B16</f>
        <v>282.60000000000002</v>
      </c>
      <c r="C18" s="1">
        <f>C6+C15+C16</f>
        <v>575.39200000000005</v>
      </c>
      <c r="D18" s="1">
        <f>D6+D15+D16</f>
        <v>579.548</v>
      </c>
      <c r="E18" s="1">
        <f>E6+E15+E16</f>
        <v>626.77733333333333</v>
      </c>
      <c r="F18" s="1">
        <f>F6+F15+F16+F17</f>
        <v>663.01133333333337</v>
      </c>
    </row>
    <row r="19" spans="1:6" x14ac:dyDescent="0.2">
      <c r="A19" t="s">
        <v>28</v>
      </c>
      <c r="B19">
        <f>B6+B16</f>
        <v>262.60000000000002</v>
      </c>
    </row>
    <row r="21" spans="1:6" x14ac:dyDescent="0.2">
      <c r="A21" t="s">
        <v>18</v>
      </c>
      <c r="B21">
        <f>B8+B16</f>
        <v>132.6</v>
      </c>
      <c r="C21">
        <f>C8+C10+C16</f>
        <v>401</v>
      </c>
      <c r="D21">
        <f>D8+D10+D16</f>
        <v>383</v>
      </c>
      <c r="E21">
        <f>E8+E10+E16+E17</f>
        <v>475</v>
      </c>
      <c r="F21">
        <f>F8+F10+F16+F17</f>
        <v>448</v>
      </c>
    </row>
    <row r="22" spans="1:6" x14ac:dyDescent="0.2">
      <c r="A22" t="s">
        <v>21</v>
      </c>
      <c r="B22">
        <f>B21+B15</f>
        <v>152.6</v>
      </c>
      <c r="C22" s="1">
        <f>C21+C15</f>
        <v>431.392</v>
      </c>
      <c r="D22" s="1">
        <f>D21+D15</f>
        <v>417.548</v>
      </c>
      <c r="E22" s="1">
        <f>E21+E15</f>
        <v>506.77733333333333</v>
      </c>
      <c r="F22" s="1">
        <f>F21+F15</f>
        <v>486.01133333333331</v>
      </c>
    </row>
    <row r="24" spans="1:6" x14ac:dyDescent="0.2">
      <c r="A24" s="4" t="s">
        <v>38</v>
      </c>
      <c r="B24" s="4">
        <f>B19+C21</f>
        <v>663.6</v>
      </c>
    </row>
    <row r="25" spans="1:6" x14ac:dyDescent="0.2">
      <c r="A25" s="2" t="s">
        <v>33</v>
      </c>
      <c r="B25" s="2">
        <f>B21+C21</f>
        <v>533.6</v>
      </c>
    </row>
    <row r="26" spans="1:6" x14ac:dyDescent="0.2">
      <c r="A26" s="5" t="s">
        <v>39</v>
      </c>
      <c r="B26" s="6">
        <f>B22+C22</f>
        <v>583.99199999999996</v>
      </c>
    </row>
    <row r="27" spans="1:6" x14ac:dyDescent="0.2">
      <c r="A27" t="s">
        <v>32</v>
      </c>
      <c r="B27">
        <f>B21+F21</f>
        <v>580.6</v>
      </c>
    </row>
    <row r="28" spans="1:6" x14ac:dyDescent="0.2">
      <c r="A28" s="2" t="s">
        <v>35</v>
      </c>
      <c r="B28" s="3">
        <f>B22+F22</f>
        <v>638.61133333333328</v>
      </c>
    </row>
    <row r="29" spans="1:6" x14ac:dyDescent="0.2">
      <c r="A29" t="s">
        <v>36</v>
      </c>
      <c r="B29">
        <f>B21+E21</f>
        <v>607.6</v>
      </c>
    </row>
    <row r="30" spans="1:6" x14ac:dyDescent="0.2">
      <c r="A30" s="2" t="s">
        <v>37</v>
      </c>
      <c r="B30" s="3">
        <f>B22+E22</f>
        <v>659.37733333333335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面积比较</vt:lpstr>
      <vt:lpstr>预算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2018-06-23T10:58:44Z</dcterms:created>
  <dcterms:modified xsi:type="dcterms:W3CDTF">2018-06-27T01:57:07Z</dcterms:modified>
</cp:coreProperties>
</file>