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yantripathi/Desktop/"/>
    </mc:Choice>
  </mc:AlternateContent>
  <xr:revisionPtr revIDLastSave="0" documentId="13_ncr:1_{159A7C7F-2631-BA41-B2BD-5BA66E834C1F}" xr6:coauthVersionLast="47" xr6:coauthVersionMax="47" xr10:uidLastSave="{00000000-0000-0000-0000-000000000000}"/>
  <bookViews>
    <workbookView xWindow="0" yWindow="0" windowWidth="15420" windowHeight="18000" xr2:uid="{F2E22554-CD97-2C4D-AE9F-C633269740A9}"/>
  </bookViews>
  <sheets>
    <sheet name="DCF" sheetId="1" r:id="rId1"/>
    <sheet name="WACC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L49" i="1"/>
  <c r="L52" i="1" s="1"/>
  <c r="K52" i="1"/>
  <c r="K47" i="1"/>
  <c r="L47" i="1"/>
  <c r="M47" i="1"/>
  <c r="N47" i="1"/>
  <c r="J47" i="1"/>
  <c r="K44" i="1"/>
  <c r="L44" i="1"/>
  <c r="M44" i="1"/>
  <c r="N44" i="1"/>
  <c r="J44" i="1"/>
  <c r="D9" i="1"/>
  <c r="D21" i="2"/>
  <c r="D14" i="2"/>
  <c r="D13" i="2"/>
  <c r="D8" i="2"/>
  <c r="D19" i="2"/>
  <c r="K49" i="1"/>
  <c r="M49" i="1"/>
  <c r="M52" i="1" s="1"/>
  <c r="N49" i="1"/>
  <c r="K41" i="1"/>
  <c r="L41" i="1"/>
  <c r="M41" i="1"/>
  <c r="N41" i="1"/>
  <c r="J41" i="1"/>
  <c r="N39" i="1"/>
  <c r="M39" i="1"/>
  <c r="L39" i="1"/>
  <c r="K39" i="1"/>
  <c r="J39" i="1"/>
  <c r="I39" i="1"/>
  <c r="H39" i="1"/>
  <c r="G39" i="1"/>
  <c r="F39" i="1"/>
  <c r="E39" i="1"/>
  <c r="N36" i="1"/>
  <c r="M36" i="1"/>
  <c r="L36" i="1"/>
  <c r="K36" i="1"/>
  <c r="J36" i="1"/>
  <c r="I36" i="1"/>
  <c r="H36" i="1"/>
  <c r="G36" i="1"/>
  <c r="F36" i="1"/>
  <c r="E36" i="1"/>
  <c r="N33" i="1"/>
  <c r="M33" i="1"/>
  <c r="L33" i="1"/>
  <c r="K33" i="1"/>
  <c r="J33" i="1"/>
  <c r="G33" i="1"/>
  <c r="H33" i="1"/>
  <c r="I33" i="1"/>
  <c r="F33" i="1"/>
  <c r="J26" i="1"/>
  <c r="K26" i="1"/>
  <c r="L26" i="1"/>
  <c r="M26" i="1"/>
  <c r="N26" i="1"/>
  <c r="J23" i="1"/>
  <c r="K23" i="1"/>
  <c r="L23" i="1"/>
  <c r="M23" i="1"/>
  <c r="N23" i="1"/>
  <c r="J19" i="1"/>
  <c r="K19" i="1"/>
  <c r="L19" i="1"/>
  <c r="M19" i="1"/>
  <c r="N19" i="1"/>
  <c r="J16" i="1"/>
  <c r="K16" i="1"/>
  <c r="L16" i="1"/>
  <c r="M16" i="1"/>
  <c r="N16" i="1"/>
  <c r="J13" i="1"/>
  <c r="K13" i="1"/>
  <c r="L13" i="1"/>
  <c r="M13" i="1"/>
  <c r="N13" i="1"/>
  <c r="F29" i="1"/>
  <c r="G29" i="1"/>
  <c r="H29" i="1"/>
  <c r="I29" i="1"/>
  <c r="E29" i="1"/>
  <c r="F26" i="1"/>
  <c r="G26" i="1"/>
  <c r="H26" i="1"/>
  <c r="I26" i="1"/>
  <c r="E26" i="1"/>
  <c r="F23" i="1"/>
  <c r="G23" i="1"/>
  <c r="H23" i="1"/>
  <c r="I23" i="1"/>
  <c r="E23" i="1"/>
  <c r="F19" i="1"/>
  <c r="G19" i="1"/>
  <c r="H19" i="1"/>
  <c r="I19" i="1"/>
  <c r="E19" i="1"/>
  <c r="F16" i="1"/>
  <c r="G16" i="1"/>
  <c r="H16" i="1"/>
  <c r="I16" i="1"/>
  <c r="E16" i="1"/>
  <c r="G13" i="1"/>
  <c r="H13" i="1"/>
  <c r="I13" i="1"/>
  <c r="F13" i="1"/>
  <c r="E31" i="1"/>
  <c r="K30" i="1"/>
  <c r="L30" i="1" s="1"/>
  <c r="M30" i="1" s="1"/>
  <c r="N30" i="1" s="1"/>
  <c r="F21" i="1"/>
  <c r="F31" i="1" s="1"/>
  <c r="G11" i="1"/>
  <c r="H11" i="1" s="1"/>
  <c r="I11" i="1" s="1"/>
  <c r="J11" i="1" s="1"/>
  <c r="K11" i="1" s="1"/>
  <c r="L11" i="1" s="1"/>
  <c r="M11" i="1" s="1"/>
  <c r="N11" i="1" s="1"/>
  <c r="N52" i="1" l="1"/>
  <c r="N55" i="1" s="1"/>
  <c r="N56" i="1" s="1"/>
  <c r="M53" i="1"/>
  <c r="K53" i="1"/>
  <c r="L53" i="1"/>
  <c r="J50" i="1"/>
  <c r="G21" i="1"/>
  <c r="J49" i="1" l="1"/>
  <c r="J52" i="1" s="1"/>
  <c r="J53" i="1" s="1"/>
  <c r="N53" i="1"/>
  <c r="G31" i="1"/>
  <c r="H21" i="1"/>
  <c r="N57" i="1" l="1"/>
  <c r="N60" i="1"/>
  <c r="N62" i="1" s="1"/>
  <c r="G4" i="1" s="1"/>
  <c r="I21" i="1"/>
  <c r="H31" i="1"/>
  <c r="J21" i="1" l="1"/>
  <c r="I31" i="1"/>
  <c r="K21" i="1" l="1"/>
  <c r="J31" i="1"/>
  <c r="L21" i="1" l="1"/>
  <c r="K31" i="1"/>
  <c r="M21" i="1" l="1"/>
  <c r="L31" i="1"/>
  <c r="M31" i="1" l="1"/>
  <c r="N21" i="1"/>
  <c r="N31" i="1" s="1"/>
</calcChain>
</file>

<file path=xl/sharedStrings.xml><?xml version="1.0" encoding="utf-8"?>
<sst xmlns="http://schemas.openxmlformats.org/spreadsheetml/2006/main" count="63" uniqueCount="49">
  <si>
    <t>Income Statement</t>
  </si>
  <si>
    <t>Revenue</t>
  </si>
  <si>
    <t>% growth</t>
  </si>
  <si>
    <t>EBIT</t>
  </si>
  <si>
    <t>% of sales</t>
  </si>
  <si>
    <t>Taxes</t>
  </si>
  <si>
    <t>% of EBIT</t>
  </si>
  <si>
    <t>Cash Flow Items</t>
  </si>
  <si>
    <t>D&amp;A</t>
  </si>
  <si>
    <t>CapEx</t>
  </si>
  <si>
    <t>Change in NWC</t>
  </si>
  <si>
    <t>DCF</t>
  </si>
  <si>
    <t>% margin</t>
  </si>
  <si>
    <t>EBIAT</t>
  </si>
  <si>
    <t>Unlevered FCF</t>
  </si>
  <si>
    <t>Present Value of FCF</t>
  </si>
  <si>
    <t>Terminal Value</t>
  </si>
  <si>
    <t>Present Value of Terminal Value</t>
  </si>
  <si>
    <t>Enterprise Value</t>
  </si>
  <si>
    <t>+ Cash</t>
  </si>
  <si>
    <t>- Debt</t>
  </si>
  <si>
    <t>Equity Value</t>
  </si>
  <si>
    <t>Shares</t>
  </si>
  <si>
    <t>Share Price</t>
  </si>
  <si>
    <t>Revenue ($M)</t>
  </si>
  <si>
    <t>EBIT ($M)</t>
  </si>
  <si>
    <t>Taxes ($M)</t>
  </si>
  <si>
    <t>WACC</t>
  </si>
  <si>
    <t>WACC =  (% Equity x Cost of Equity) + (% Debt x Cost of Debt x (1 -Tax rate))</t>
  </si>
  <si>
    <t>Cost of Equity = Risk Free Rate + (Beta x (Expected Market Return - Risk Free Rate))</t>
  </si>
  <si>
    <t>Debt</t>
  </si>
  <si>
    <t>% Debt</t>
  </si>
  <si>
    <t>Cost of Debt</t>
  </si>
  <si>
    <t>Tax Rate</t>
  </si>
  <si>
    <t>% Equity</t>
  </si>
  <si>
    <t>Cost of Equity</t>
  </si>
  <si>
    <t>Risk Free Rate</t>
  </si>
  <si>
    <t>Beta</t>
  </si>
  <si>
    <t>Market Risk Premium</t>
  </si>
  <si>
    <t>Debt + Equity</t>
  </si>
  <si>
    <t>Ticker</t>
  </si>
  <si>
    <t>Implied Share Price</t>
  </si>
  <si>
    <t>Date</t>
  </si>
  <si>
    <t>Today's Share Price</t>
  </si>
  <si>
    <t>Upside (Downside)</t>
  </si>
  <si>
    <t>Assumptions</t>
  </si>
  <si>
    <t>Valuation Assumptions</t>
  </si>
  <si>
    <t>TGR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</si>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</sst>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%;\(0.0%\)"/>
    <numFmt numFmtId="166" formatCode="&quot;$&quot;#,##0"/>
    <numFmt numFmtId="167" formatCode="_([$$-409]* #,##0.00_);_([$$-409]* \(#,##0.00\);_([$$-409]* &quot;-&quot;??_);_(@_)"/>
    <numFmt numFmtId="170" formatCode="&quot;$&quot;#,##0.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2" borderId="1" xfId="0" applyFont="1" applyFill="1" applyBorder="1"/>
    <xf numFmtId="0" fontId="3" fillId="3" borderId="0" xfId="0" applyFont="1" applyFill="1"/>
    <xf numFmtId="3" fontId="4" fillId="3" borderId="0" xfId="0" applyNumberFormat="1" applyFont="1" applyFill="1"/>
    <xf numFmtId="3" fontId="4" fillId="3" borderId="1" xfId="0" applyNumberFormat="1" applyFont="1" applyFill="1" applyBorder="1"/>
    <xf numFmtId="0" fontId="5" fillId="3" borderId="0" xfId="0" applyFont="1" applyFill="1"/>
    <xf numFmtId="164" fontId="5" fillId="3" borderId="0" xfId="1" applyNumberFormat="1" applyFont="1" applyFill="1"/>
    <xf numFmtId="164" fontId="5" fillId="3" borderId="0" xfId="1" applyNumberFormat="1" applyFont="1" applyFill="1" applyBorder="1"/>
    <xf numFmtId="0" fontId="6" fillId="3" borderId="0" xfId="0" applyFont="1" applyFill="1"/>
    <xf numFmtId="0" fontId="3" fillId="3" borderId="1" xfId="0" applyFont="1" applyFill="1" applyBorder="1"/>
    <xf numFmtId="3" fontId="7" fillId="3" borderId="0" xfId="0" applyNumberFormat="1" applyFont="1" applyFill="1"/>
    <xf numFmtId="3" fontId="3" fillId="3" borderId="0" xfId="0" applyNumberFormat="1" applyFont="1" applyFill="1"/>
    <xf numFmtId="3" fontId="3" fillId="3" borderId="1" xfId="0" applyNumberFormat="1" applyFont="1" applyFill="1" applyBorder="1"/>
    <xf numFmtId="37" fontId="4" fillId="3" borderId="0" xfId="0" applyNumberFormat="1" applyFont="1" applyFill="1"/>
    <xf numFmtId="37" fontId="4" fillId="3" borderId="1" xfId="0" applyNumberFormat="1" applyFont="1" applyFill="1" applyBorder="1"/>
    <xf numFmtId="3" fontId="4" fillId="3" borderId="9" xfId="0" applyNumberFormat="1" applyFont="1" applyFill="1" applyBorder="1"/>
    <xf numFmtId="3" fontId="4" fillId="0" borderId="0" xfId="0" applyNumberFormat="1" applyFont="1"/>
    <xf numFmtId="9" fontId="8" fillId="3" borderId="0" xfId="1" applyFont="1" applyFill="1"/>
    <xf numFmtId="165" fontId="8" fillId="3" borderId="1" xfId="1" applyNumberFormat="1" applyFont="1" applyFill="1" applyBorder="1"/>
    <xf numFmtId="0" fontId="0" fillId="3" borderId="0" xfId="0" applyFill="1"/>
    <xf numFmtId="0" fontId="0" fillId="3" borderId="1" xfId="0" applyFill="1" applyBorder="1"/>
    <xf numFmtId="3" fontId="9" fillId="3" borderId="0" xfId="0" applyNumberFormat="1" applyFont="1" applyFill="1"/>
    <xf numFmtId="3" fontId="9" fillId="3" borderId="1" xfId="0" applyNumberFormat="1" applyFont="1" applyFill="1" applyBorder="1"/>
    <xf numFmtId="164" fontId="8" fillId="3" borderId="0" xfId="1" applyNumberFormat="1" applyFont="1" applyFill="1"/>
    <xf numFmtId="164" fontId="8" fillId="3" borderId="1" xfId="1" applyNumberFormat="1" applyFont="1" applyFill="1" applyBorder="1"/>
    <xf numFmtId="164" fontId="0" fillId="3" borderId="0" xfId="0" applyNumberFormat="1" applyFill="1"/>
    <xf numFmtId="0" fontId="10" fillId="3" borderId="3" xfId="0" applyFont="1" applyFill="1" applyBorder="1"/>
    <xf numFmtId="0" fontId="10" fillId="3" borderId="4" xfId="0" applyFont="1" applyFill="1" applyBorder="1"/>
    <xf numFmtId="3" fontId="10" fillId="3" borderId="3" xfId="0" applyNumberFormat="1" applyFont="1" applyFill="1" applyBorder="1"/>
    <xf numFmtId="3" fontId="0" fillId="3" borderId="0" xfId="0" applyNumberFormat="1" applyFill="1"/>
    <xf numFmtId="164" fontId="8" fillId="3" borderId="0" xfId="1" applyNumberFormat="1" applyFont="1" applyFill="1" applyBorder="1"/>
    <xf numFmtId="37" fontId="9" fillId="3" borderId="0" xfId="0" applyNumberFormat="1" applyFont="1" applyFill="1"/>
    <xf numFmtId="37" fontId="9" fillId="3" borderId="1" xfId="0" applyNumberFormat="1" applyFont="1" applyFill="1" applyBorder="1"/>
    <xf numFmtId="37" fontId="3" fillId="3" borderId="0" xfId="0" applyNumberFormat="1" applyFont="1" applyFill="1"/>
    <xf numFmtId="165" fontId="8" fillId="3" borderId="0" xfId="1" applyNumberFormat="1" applyFont="1" applyFill="1" applyBorder="1"/>
    <xf numFmtId="0" fontId="0" fillId="3" borderId="5" xfId="0" applyFill="1" applyBorder="1"/>
    <xf numFmtId="37" fontId="10" fillId="3" borderId="3" xfId="0" applyNumberFormat="1" applyFont="1" applyFill="1" applyBorder="1"/>
    <xf numFmtId="14" fontId="0" fillId="3" borderId="0" xfId="0" applyNumberFormat="1" applyFill="1"/>
    <xf numFmtId="0" fontId="0" fillId="3" borderId="6" xfId="0" applyFill="1" applyBorder="1"/>
    <xf numFmtId="37" fontId="3" fillId="3" borderId="6" xfId="0" applyNumberFormat="1" applyFont="1" applyFill="1" applyBorder="1"/>
    <xf numFmtId="0" fontId="10" fillId="3" borderId="0" xfId="0" applyFont="1" applyFill="1"/>
    <xf numFmtId="37" fontId="6" fillId="3" borderId="0" xfId="0" applyNumberFormat="1" applyFont="1" applyFill="1"/>
    <xf numFmtId="166" fontId="0" fillId="3" borderId="7" xfId="0" applyNumberFormat="1" applyFill="1" applyBorder="1" applyAlignment="1">
      <alignment horizontal="right"/>
    </xf>
    <xf numFmtId="166" fontId="0" fillId="3" borderId="8" xfId="0" applyNumberFormat="1" applyFill="1" applyBorder="1" applyAlignment="1">
      <alignment horizontal="right"/>
    </xf>
    <xf numFmtId="3" fontId="0" fillId="3" borderId="8" xfId="0" applyNumberFormat="1" applyFill="1" applyBorder="1" applyAlignment="1">
      <alignment horizontal="right"/>
    </xf>
    <xf numFmtId="167" fontId="10" fillId="3" borderId="0" xfId="0" applyNumberFormat="1" applyFont="1" applyFill="1"/>
    <xf numFmtId="0" fontId="8" fillId="3" borderId="0" xfId="0" applyFont="1" applyFill="1"/>
    <xf numFmtId="0" fontId="10" fillId="3" borderId="2" xfId="0" applyFont="1" applyFill="1" applyBorder="1"/>
    <xf numFmtId="0" fontId="0" fillId="3" borderId="0" xfId="0" quotePrefix="1" applyFill="1"/>
    <xf numFmtId="0" fontId="0" fillId="3" borderId="6" xfId="0" quotePrefix="1" applyFill="1" applyBorder="1"/>
    <xf numFmtId="9" fontId="8" fillId="3" borderId="1" xfId="1" applyFont="1" applyFill="1" applyBorder="1"/>
    <xf numFmtId="164" fontId="5" fillId="3" borderId="9" xfId="1" applyNumberFormat="1" applyFont="1" applyFill="1" applyBorder="1"/>
    <xf numFmtId="3" fontId="4" fillId="0" borderId="1" xfId="0" applyNumberFormat="1" applyFont="1" applyBorder="1"/>
    <xf numFmtId="164" fontId="0" fillId="3" borderId="0" xfId="0" applyNumberFormat="1" applyFill="1" applyAlignment="1">
      <alignment horizontal="right"/>
    </xf>
    <xf numFmtId="9" fontId="0" fillId="3" borderId="0" xfId="1" applyFont="1" applyFill="1"/>
    <xf numFmtId="0" fontId="0" fillId="3" borderId="3" xfId="0" applyFill="1" applyBorder="1"/>
    <xf numFmtId="10" fontId="10" fillId="3" borderId="4" xfId="0" applyNumberFormat="1" applyFont="1" applyFill="1" applyBorder="1"/>
    <xf numFmtId="164" fontId="0" fillId="5" borderId="7" xfId="0" applyNumberFormat="1" applyFill="1" applyBorder="1" applyAlignment="1">
      <alignment horizontal="right"/>
    </xf>
    <xf numFmtId="0" fontId="0" fillId="5" borderId="7" xfId="0" applyFill="1" applyBorder="1" applyAlignment="1">
      <alignment horizontal="right"/>
    </xf>
    <xf numFmtId="0" fontId="0" fillId="4" borderId="10" xfId="0" applyFill="1" applyBorder="1" applyAlignment="1">
      <alignment horizontal="center"/>
    </xf>
    <xf numFmtId="14" fontId="0" fillId="4" borderId="10" xfId="0" applyNumberFormat="1" applyFill="1" applyBorder="1" applyAlignment="1">
      <alignment horizontal="center"/>
    </xf>
    <xf numFmtId="164" fontId="0" fillId="4" borderId="7" xfId="0" applyNumberFormat="1" applyFill="1" applyBorder="1" applyAlignment="1">
      <alignment horizontal="center"/>
    </xf>
    <xf numFmtId="170" fontId="0" fillId="3" borderId="7" xfId="0" applyNumberFormat="1" applyFill="1" applyBorder="1" applyAlignment="1">
      <alignment horizontal="center"/>
    </xf>
    <xf numFmtId="167" fontId="0" fillId="3" borderId="0" xfId="0" applyNumberFormat="1" applyFill="1"/>
    <xf numFmtId="9" fontId="0" fillId="3" borderId="7" xfId="1" applyFont="1" applyFill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3BD41-92C5-A84E-9483-AA802E8F4DCC}">
  <dimension ref="B4:N63"/>
  <sheetViews>
    <sheetView tabSelected="1" zoomScale="59" zoomScaleNormal="75" workbookViewId="0">
      <selection activeCell="R33" sqref="R33"/>
    </sheetView>
  </sheetViews>
  <sheetFormatPr baseColWidth="10" defaultRowHeight="16" x14ac:dyDescent="0.2"/>
  <cols>
    <col min="3" max="3" width="11.6640625" bestFit="1" customWidth="1"/>
    <col min="5" max="5" width="11.83203125" bestFit="1" customWidth="1"/>
    <col min="8" max="8" width="11.83203125" bestFit="1" customWidth="1"/>
    <col min="9" max="9" width="13.33203125" bestFit="1" customWidth="1"/>
  </cols>
  <sheetData>
    <row r="4" spans="2:14" x14ac:dyDescent="0.2">
      <c r="B4" s="21" t="s">
        <v>40</v>
      </c>
      <c r="C4" s="61" t="s">
        <v>48</v>
      </c>
      <c r="D4" s="21"/>
      <c r="E4" s="21" t="s">
        <v>41</v>
      </c>
      <c r="F4" s="21"/>
      <c r="G4" s="64">
        <f>N62</f>
        <v>87.903984074301391</v>
      </c>
      <c r="H4" s="21"/>
      <c r="I4" s="21"/>
      <c r="J4" s="21"/>
      <c r="K4" s="21"/>
      <c r="L4" s="21"/>
      <c r="M4" s="65"/>
      <c r="N4" s="21"/>
    </row>
    <row r="5" spans="2:14" x14ac:dyDescent="0.2">
      <c r="B5" s="21" t="s">
        <v>42</v>
      </c>
      <c r="C5" s="62">
        <v>45393</v>
      </c>
      <c r="D5" s="21"/>
      <c r="E5" s="21" t="s">
        <v>43</v>
      </c>
      <c r="F5" s="21"/>
      <c r="G5" s="64">
        <v>41.6</v>
      </c>
      <c r="H5" s="21"/>
      <c r="I5" s="21" t="s">
        <v>44</v>
      </c>
      <c r="J5" s="21"/>
      <c r="K5" s="66">
        <f>G4/G5-1</f>
        <v>1.1130765402476297</v>
      </c>
      <c r="L5" s="21"/>
      <c r="M5" s="65"/>
      <c r="N5" s="21"/>
    </row>
    <row r="6" spans="2:14" x14ac:dyDescent="0.2">
      <c r="B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</row>
    <row r="7" spans="2:14" x14ac:dyDescent="0.2">
      <c r="B7" s="1" t="s">
        <v>45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2:14" x14ac:dyDescent="0.2">
      <c r="B8" s="42" t="s">
        <v>46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2:14" x14ac:dyDescent="0.2">
      <c r="B9" s="21" t="s">
        <v>27</v>
      </c>
      <c r="C9" s="21"/>
      <c r="D9" s="63">
        <f>WACC!D21</f>
        <v>6.6120544472884069E-2</v>
      </c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2:14" x14ac:dyDescent="0.2">
      <c r="B10" s="21" t="s">
        <v>47</v>
      </c>
      <c r="C10" s="21"/>
      <c r="D10" s="63">
        <v>0.03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2:14" x14ac:dyDescent="0.2">
      <c r="B11" s="1" t="s">
        <v>0</v>
      </c>
      <c r="C11" s="2"/>
      <c r="D11" s="2"/>
      <c r="E11" s="1">
        <v>2019</v>
      </c>
      <c r="F11" s="1">
        <v>2020</v>
      </c>
      <c r="G11" s="1">
        <f>F11+1</f>
        <v>2021</v>
      </c>
      <c r="H11" s="1">
        <f>G11+1</f>
        <v>2022</v>
      </c>
      <c r="I11" s="3">
        <f>H11+1</f>
        <v>2023</v>
      </c>
      <c r="J11" s="1">
        <f>I11+1</f>
        <v>2024</v>
      </c>
      <c r="K11" s="1">
        <f>J11+1</f>
        <v>2025</v>
      </c>
      <c r="L11" s="1">
        <f>K11+1</f>
        <v>2026</v>
      </c>
      <c r="M11" s="1">
        <f>L11+1</f>
        <v>2027</v>
      </c>
      <c r="N11" s="1">
        <f>M11+1</f>
        <v>2028</v>
      </c>
    </row>
    <row r="12" spans="2:14" x14ac:dyDescent="0.2">
      <c r="B12" s="4" t="s">
        <v>24</v>
      </c>
      <c r="C12" s="4"/>
      <c r="D12" s="4"/>
      <c r="E12" s="18">
        <v>2222.14</v>
      </c>
      <c r="F12" s="5">
        <v>2332.4499999999998</v>
      </c>
      <c r="G12" s="5">
        <v>2409.67</v>
      </c>
      <c r="H12" s="18">
        <v>2412.52</v>
      </c>
      <c r="I12" s="18">
        <v>2619.4699999999998</v>
      </c>
      <c r="J12" s="17">
        <v>2729.44</v>
      </c>
      <c r="K12" s="5">
        <v>2844.03</v>
      </c>
      <c r="L12" s="5">
        <v>2963.43</v>
      </c>
      <c r="M12" s="5">
        <v>3087.84</v>
      </c>
      <c r="N12" s="5">
        <v>3217.48</v>
      </c>
    </row>
    <row r="13" spans="2:14" x14ac:dyDescent="0.2">
      <c r="B13" s="7" t="s">
        <v>2</v>
      </c>
      <c r="D13" s="4"/>
      <c r="E13" s="8"/>
      <c r="F13" s="8">
        <f>F12/E12-1</f>
        <v>4.9641336729459029E-2</v>
      </c>
      <c r="G13" s="8">
        <f t="shared" ref="G13:I13" si="0">G12/F12-1</f>
        <v>3.3106819010053856E-2</v>
      </c>
      <c r="H13" s="8">
        <f t="shared" si="0"/>
        <v>1.1827345653139254E-3</v>
      </c>
      <c r="I13" s="9">
        <f t="shared" si="0"/>
        <v>8.5781672276291854E-2</v>
      </c>
      <c r="J13" s="53">
        <f t="shared" ref="J13" si="1">J12/I12-1</f>
        <v>4.1981774939205296E-2</v>
      </c>
      <c r="K13" s="9">
        <f t="shared" ref="K13" si="2">K12/J12-1</f>
        <v>4.1982970865818592E-2</v>
      </c>
      <c r="L13" s="9">
        <f t="shared" ref="L13" si="3">L12/K12-1</f>
        <v>4.1982679507599929E-2</v>
      </c>
      <c r="M13" s="9">
        <f t="shared" ref="M13" si="4">M12/L12-1</f>
        <v>4.1981757625454419E-2</v>
      </c>
      <c r="N13" s="9">
        <f t="shared" ref="N13" si="5">N12/M12-1</f>
        <v>4.1984040623866514E-2</v>
      </c>
    </row>
    <row r="14" spans="2:14" x14ac:dyDescent="0.2">
      <c r="B14" s="10"/>
      <c r="C14" s="4"/>
      <c r="D14" s="4"/>
      <c r="E14" s="4"/>
      <c r="F14" s="4"/>
      <c r="G14" s="4"/>
      <c r="H14" s="4"/>
      <c r="I14" s="11"/>
      <c r="J14" s="4"/>
      <c r="K14" s="4"/>
      <c r="L14" s="4"/>
      <c r="M14" s="4"/>
      <c r="N14" s="4"/>
    </row>
    <row r="15" spans="2:14" x14ac:dyDescent="0.2">
      <c r="B15" s="4" t="s">
        <v>25</v>
      </c>
      <c r="C15" s="4"/>
      <c r="D15" s="4"/>
      <c r="E15" s="5">
        <v>213.56</v>
      </c>
      <c r="F15" s="5">
        <v>225.17</v>
      </c>
      <c r="G15" s="5">
        <v>253.07</v>
      </c>
      <c r="H15" s="5">
        <v>269.05</v>
      </c>
      <c r="I15" s="6">
        <v>310.63</v>
      </c>
      <c r="J15" s="5">
        <v>341.13</v>
      </c>
      <c r="K15" s="5">
        <v>374.63</v>
      </c>
      <c r="L15" s="5">
        <v>411.42</v>
      </c>
      <c r="M15" s="5">
        <v>451.83</v>
      </c>
      <c r="N15" s="5">
        <v>496.2</v>
      </c>
    </row>
    <row r="16" spans="2:14" x14ac:dyDescent="0.2">
      <c r="B16" s="7" t="s">
        <v>4</v>
      </c>
      <c r="C16" s="4"/>
      <c r="D16" s="4"/>
      <c r="E16" s="8">
        <f>E15/E12</f>
        <v>9.6105555905568518E-2</v>
      </c>
      <c r="F16" s="8">
        <f t="shared" ref="F16:I16" si="6">F15/F12</f>
        <v>9.6537975090570008E-2</v>
      </c>
      <c r="G16" s="8">
        <f t="shared" si="6"/>
        <v>0.10502267945403312</v>
      </c>
      <c r="H16" s="8">
        <f t="shared" si="6"/>
        <v>0.11152239152421535</v>
      </c>
      <c r="I16" s="9">
        <f t="shared" si="6"/>
        <v>0.11858505728258008</v>
      </c>
      <c r="J16" s="53">
        <f t="shared" ref="J16" si="7">J15/J12</f>
        <v>0.12498168122398734</v>
      </c>
      <c r="K16" s="9">
        <f t="shared" ref="K16" si="8">K15/K12</f>
        <v>0.13172505212673563</v>
      </c>
      <c r="L16" s="9">
        <f t="shared" ref="L16" si="9">L15/L12</f>
        <v>0.13883236654822284</v>
      </c>
      <c r="M16" s="9">
        <f t="shared" ref="M16" si="10">M15/M12</f>
        <v>0.14632558681796984</v>
      </c>
      <c r="N16" s="9">
        <f t="shared" ref="N16" si="11">N15/N12</f>
        <v>0.1542200728520457</v>
      </c>
    </row>
    <row r="17" spans="2:14" x14ac:dyDescent="0.2">
      <c r="B17" s="4"/>
      <c r="C17" s="4"/>
      <c r="D17" s="4"/>
      <c r="E17" s="4"/>
      <c r="F17" s="4"/>
      <c r="G17" s="4"/>
      <c r="H17" s="4"/>
      <c r="I17" s="11"/>
      <c r="J17" s="4"/>
      <c r="K17" s="4"/>
      <c r="L17" s="4"/>
      <c r="M17" s="4"/>
      <c r="N17" s="4"/>
    </row>
    <row r="18" spans="2:14" x14ac:dyDescent="0.2">
      <c r="B18" s="4" t="s">
        <v>26</v>
      </c>
      <c r="C18" s="4"/>
      <c r="D18" s="4"/>
      <c r="E18" s="5">
        <v>17.100000000000001</v>
      </c>
      <c r="F18" s="5">
        <v>-12</v>
      </c>
      <c r="G18" s="5">
        <v>44.36</v>
      </c>
      <c r="H18" s="5">
        <v>85.55</v>
      </c>
      <c r="I18" s="6">
        <v>104.84</v>
      </c>
      <c r="J18" s="5">
        <v>94.46</v>
      </c>
      <c r="K18" s="5">
        <v>103.74</v>
      </c>
      <c r="L18" s="5">
        <v>113.93</v>
      </c>
      <c r="M18" s="5">
        <v>125.12</v>
      </c>
      <c r="N18" s="5">
        <v>137.4</v>
      </c>
    </row>
    <row r="19" spans="2:14" x14ac:dyDescent="0.2">
      <c r="B19" s="7" t="s">
        <v>6</v>
      </c>
      <c r="C19" s="4"/>
      <c r="D19" s="4"/>
      <c r="E19" s="8">
        <f>E18/E15</f>
        <v>8.0071174377224205E-2</v>
      </c>
      <c r="F19" s="8">
        <f t="shared" ref="F19:I19" si="12">F18/F15</f>
        <v>-5.329306746014123E-2</v>
      </c>
      <c r="G19" s="8">
        <f t="shared" si="12"/>
        <v>0.17528746986999644</v>
      </c>
      <c r="H19" s="8">
        <f t="shared" si="12"/>
        <v>0.31797063742798731</v>
      </c>
      <c r="I19" s="9">
        <f t="shared" si="12"/>
        <v>0.33750764575218106</v>
      </c>
      <c r="J19" s="53">
        <f t="shared" ref="J19" si="13">J18/J15</f>
        <v>0.27690323337144196</v>
      </c>
      <c r="K19" s="9">
        <f t="shared" ref="K19" si="14">K18/K15</f>
        <v>0.27691322104476418</v>
      </c>
      <c r="L19" s="9">
        <f t="shared" ref="L19" si="15">L18/L15</f>
        <v>0.27691896358951923</v>
      </c>
      <c r="M19" s="9">
        <f t="shared" ref="M19" si="16">M18/M15</f>
        <v>0.27691830998384348</v>
      </c>
      <c r="N19" s="9">
        <f t="shared" ref="N19" si="17">N18/N15</f>
        <v>0.27690447400241841</v>
      </c>
    </row>
    <row r="20" spans="2:14" x14ac:dyDescent="0.2">
      <c r="B20" s="4"/>
      <c r="C20" s="4"/>
      <c r="D20" s="4"/>
      <c r="E20" s="4"/>
      <c r="F20" s="4"/>
      <c r="G20" s="4"/>
      <c r="H20" s="4"/>
      <c r="I20" s="11"/>
      <c r="J20" s="4"/>
      <c r="K20" s="4"/>
      <c r="L20" s="4"/>
      <c r="M20" s="4"/>
      <c r="N20" s="4"/>
    </row>
    <row r="21" spans="2:14" x14ac:dyDescent="0.2">
      <c r="B21" s="1" t="s">
        <v>7</v>
      </c>
      <c r="C21" s="2"/>
      <c r="D21" s="2"/>
      <c r="E21" s="1">
        <v>2019</v>
      </c>
      <c r="F21" s="1">
        <f t="shared" ref="F21:N21" si="18">E21+1</f>
        <v>2020</v>
      </c>
      <c r="G21" s="1">
        <f t="shared" si="18"/>
        <v>2021</v>
      </c>
      <c r="H21" s="1">
        <f t="shared" si="18"/>
        <v>2022</v>
      </c>
      <c r="I21" s="3">
        <f t="shared" si="18"/>
        <v>2023</v>
      </c>
      <c r="J21" s="1">
        <f t="shared" si="18"/>
        <v>2024</v>
      </c>
      <c r="K21" s="1">
        <f t="shared" si="18"/>
        <v>2025</v>
      </c>
      <c r="L21" s="1">
        <f t="shared" si="18"/>
        <v>2026</v>
      </c>
      <c r="M21" s="1">
        <f t="shared" si="18"/>
        <v>2027</v>
      </c>
      <c r="N21" s="1">
        <f t="shared" si="18"/>
        <v>2028</v>
      </c>
    </row>
    <row r="22" spans="2:14" x14ac:dyDescent="0.2">
      <c r="B22" s="4" t="s">
        <v>8</v>
      </c>
      <c r="C22" s="4"/>
      <c r="D22" s="4"/>
      <c r="E22" s="5">
        <v>214.9</v>
      </c>
      <c r="F22" s="5">
        <v>218.7</v>
      </c>
      <c r="G22" s="5">
        <v>226.4</v>
      </c>
      <c r="H22" s="5">
        <v>197.8</v>
      </c>
      <c r="I22" s="6">
        <v>226.6</v>
      </c>
      <c r="J22" s="12">
        <v>233.3</v>
      </c>
      <c r="K22" s="12">
        <v>240.3</v>
      </c>
      <c r="L22" s="12">
        <v>247.5</v>
      </c>
      <c r="M22" s="12">
        <v>255</v>
      </c>
      <c r="N22" s="12">
        <v>262.7</v>
      </c>
    </row>
    <row r="23" spans="2:14" x14ac:dyDescent="0.2">
      <c r="B23" s="7" t="s">
        <v>4</v>
      </c>
      <c r="C23" s="4"/>
      <c r="D23" s="4"/>
      <c r="E23" s="8">
        <f>E22/E12</f>
        <v>9.6708578217394051E-2</v>
      </c>
      <c r="F23" s="8">
        <f t="shared" ref="F23:I23" si="19">F22/F12</f>
        <v>9.3764067825676867E-2</v>
      </c>
      <c r="G23" s="8">
        <f t="shared" si="19"/>
        <v>9.3954773890200738E-2</v>
      </c>
      <c r="H23" s="8">
        <f t="shared" si="19"/>
        <v>8.1988957604496551E-2</v>
      </c>
      <c r="I23" s="9">
        <f t="shared" si="19"/>
        <v>8.6506048933562896E-2</v>
      </c>
      <c r="J23" s="53">
        <f t="shared" ref="J23" si="20">J22/J12</f>
        <v>8.5475408875080608E-2</v>
      </c>
      <c r="K23" s="9">
        <f t="shared" ref="K23" si="21">K22/K12</f>
        <v>8.4492779612029403E-2</v>
      </c>
      <c r="L23" s="9">
        <f t="shared" ref="L23" si="22">L22/L12</f>
        <v>8.3518085461779093E-2</v>
      </c>
      <c r="M23" s="9">
        <f t="shared" ref="M23" si="23">M22/M12</f>
        <v>8.2581999067309189E-2</v>
      </c>
      <c r="N23" s="9">
        <f t="shared" ref="N23" si="24">N22/N12</f>
        <v>8.1647749170158004E-2</v>
      </c>
    </row>
    <row r="24" spans="2:14" x14ac:dyDescent="0.2">
      <c r="B24" s="4"/>
      <c r="C24" s="4"/>
      <c r="D24" s="4"/>
      <c r="E24" s="13"/>
      <c r="F24" s="13"/>
      <c r="G24" s="13"/>
      <c r="H24" s="13"/>
      <c r="I24" s="14"/>
      <c r="J24" s="13"/>
      <c r="K24" s="13"/>
      <c r="L24" s="13"/>
      <c r="M24" s="13"/>
      <c r="N24" s="13"/>
    </row>
    <row r="25" spans="2:14" x14ac:dyDescent="0.2">
      <c r="B25" s="4" t="s">
        <v>9</v>
      </c>
      <c r="C25" s="4"/>
      <c r="D25" s="4"/>
      <c r="E25" s="5">
        <v>177.5</v>
      </c>
      <c r="F25" s="5">
        <v>177.2</v>
      </c>
      <c r="G25" s="5">
        <v>212</v>
      </c>
      <c r="H25" s="5">
        <v>266.7</v>
      </c>
      <c r="I25" s="6">
        <v>255.6</v>
      </c>
      <c r="J25" s="12">
        <v>265.8</v>
      </c>
      <c r="K25" s="12">
        <v>276.39999999999998</v>
      </c>
      <c r="L25" s="12">
        <v>287.5</v>
      </c>
      <c r="M25" s="12">
        <v>299</v>
      </c>
      <c r="N25" s="12">
        <v>310.89999999999998</v>
      </c>
    </row>
    <row r="26" spans="2:14" x14ac:dyDescent="0.2">
      <c r="B26" s="7" t="s">
        <v>4</v>
      </c>
      <c r="C26" s="4"/>
      <c r="D26" s="4"/>
      <c r="E26" s="8">
        <f>E25/E12</f>
        <v>7.9877955484352919E-2</v>
      </c>
      <c r="F26" s="8">
        <f t="shared" ref="F26:I26" si="25">F25/F12</f>
        <v>7.5971617826748702E-2</v>
      </c>
      <c r="G26" s="8">
        <f t="shared" si="25"/>
        <v>8.7978851875983019E-2</v>
      </c>
      <c r="H26" s="8">
        <f t="shared" si="25"/>
        <v>0.11054830633528426</v>
      </c>
      <c r="I26" s="9">
        <f t="shared" si="25"/>
        <v>9.7576990765307486E-2</v>
      </c>
      <c r="J26" s="53">
        <f>J25/J12</f>
        <v>9.7382613283310868E-2</v>
      </c>
      <c r="K26" s="9">
        <f>K25/K12</f>
        <v>9.7186035309050872E-2</v>
      </c>
      <c r="L26" s="9">
        <f>L25/L12</f>
        <v>9.7015957859642385E-2</v>
      </c>
      <c r="M26" s="9">
        <f>M25/M12</f>
        <v>9.6831442043629201E-2</v>
      </c>
      <c r="N26" s="9">
        <f>N25/N12</f>
        <v>9.6628417270659017E-2</v>
      </c>
    </row>
    <row r="27" spans="2:14" x14ac:dyDescent="0.2">
      <c r="B27" s="4"/>
      <c r="C27" s="4"/>
      <c r="D27" s="4"/>
      <c r="E27" s="13"/>
      <c r="F27" s="13"/>
      <c r="G27" s="13"/>
      <c r="H27" s="13"/>
      <c r="I27" s="14"/>
      <c r="J27" s="13"/>
      <c r="K27" s="13"/>
      <c r="L27" s="13"/>
      <c r="M27" s="13"/>
      <c r="N27" s="13"/>
    </row>
    <row r="28" spans="2:14" x14ac:dyDescent="0.2">
      <c r="B28" s="4" t="s">
        <v>10</v>
      </c>
      <c r="C28" s="4"/>
      <c r="D28" s="4"/>
      <c r="E28" s="15">
        <v>-241.12</v>
      </c>
      <c r="F28" s="15">
        <v>12.73</v>
      </c>
      <c r="G28" s="15">
        <v>-202.12</v>
      </c>
      <c r="H28" s="15">
        <v>-634.35</v>
      </c>
      <c r="I28" s="16">
        <v>-13.42</v>
      </c>
      <c r="J28" s="13"/>
      <c r="K28" s="13"/>
      <c r="L28" s="13"/>
      <c r="M28" s="13"/>
      <c r="N28" s="13"/>
    </row>
    <row r="29" spans="2:14" x14ac:dyDescent="0.2">
      <c r="B29" s="7" t="s">
        <v>4</v>
      </c>
      <c r="C29" s="4"/>
      <c r="D29" s="4"/>
      <c r="E29" s="19">
        <f>E28/E12</f>
        <v>-0.10850801479654748</v>
      </c>
      <c r="F29" s="19">
        <f t="shared" ref="F29:I29" si="26">F28/F12</f>
        <v>5.4577804454543511E-3</v>
      </c>
      <c r="G29" s="19">
        <f t="shared" si="26"/>
        <v>-8.3878705382894755E-2</v>
      </c>
      <c r="H29" s="19">
        <f t="shared" si="26"/>
        <v>-0.2629408253610333</v>
      </c>
      <c r="I29" s="52">
        <f t="shared" si="26"/>
        <v>-5.123173771793531E-3</v>
      </c>
      <c r="J29" s="9"/>
      <c r="K29" s="8"/>
      <c r="L29" s="8"/>
      <c r="M29" s="8"/>
      <c r="N29" s="8"/>
    </row>
    <row r="30" spans="2:14" x14ac:dyDescent="0.2">
      <c r="B30" s="21"/>
      <c r="C30" s="21"/>
      <c r="D30" s="21"/>
      <c r="E30" s="21"/>
      <c r="F30" s="21"/>
      <c r="G30" s="21"/>
      <c r="H30" s="21"/>
      <c r="I30" s="22"/>
      <c r="J30" s="21">
        <v>1</v>
      </c>
      <c r="K30" s="21">
        <f>J30+1</f>
        <v>2</v>
      </c>
      <c r="L30" s="21">
        <f t="shared" ref="L30:N30" si="27">K30+1</f>
        <v>3</v>
      </c>
      <c r="M30" s="21">
        <f t="shared" si="27"/>
        <v>4</v>
      </c>
      <c r="N30" s="21">
        <f t="shared" si="27"/>
        <v>5</v>
      </c>
    </row>
    <row r="31" spans="2:14" x14ac:dyDescent="0.2">
      <c r="B31" s="1" t="s">
        <v>11</v>
      </c>
      <c r="C31" s="2"/>
      <c r="D31" s="2"/>
      <c r="E31" s="1">
        <f t="shared" ref="E31:N31" si="28">E21</f>
        <v>2019</v>
      </c>
      <c r="F31" s="1">
        <f t="shared" si="28"/>
        <v>2020</v>
      </c>
      <c r="G31" s="1">
        <f t="shared" si="28"/>
        <v>2021</v>
      </c>
      <c r="H31" s="1">
        <f t="shared" si="28"/>
        <v>2022</v>
      </c>
      <c r="I31" s="3">
        <f t="shared" si="28"/>
        <v>2023</v>
      </c>
      <c r="J31" s="1">
        <f t="shared" si="28"/>
        <v>2024</v>
      </c>
      <c r="K31" s="1">
        <f t="shared" si="28"/>
        <v>2025</v>
      </c>
      <c r="L31" s="1">
        <f t="shared" si="28"/>
        <v>2026</v>
      </c>
      <c r="M31" s="1">
        <f t="shared" si="28"/>
        <v>2027</v>
      </c>
      <c r="N31" s="1">
        <f t="shared" si="28"/>
        <v>2028</v>
      </c>
    </row>
    <row r="32" spans="2:14" x14ac:dyDescent="0.2">
      <c r="B32" s="21" t="s">
        <v>1</v>
      </c>
      <c r="C32" s="21"/>
      <c r="D32" s="21"/>
      <c r="E32" s="18">
        <v>2222.14</v>
      </c>
      <c r="F32" s="5">
        <v>2332.4499999999998</v>
      </c>
      <c r="G32" s="5">
        <v>2409.67</v>
      </c>
      <c r="H32" s="18">
        <v>2412.52</v>
      </c>
      <c r="I32" s="54">
        <v>2619.4699999999998</v>
      </c>
      <c r="J32" s="17">
        <v>2729.44</v>
      </c>
      <c r="K32" s="5">
        <v>2844.03</v>
      </c>
      <c r="L32" s="5">
        <v>2963.43</v>
      </c>
      <c r="M32" s="5">
        <v>3087.84</v>
      </c>
      <c r="N32" s="5">
        <v>3217.48</v>
      </c>
    </row>
    <row r="33" spans="2:14" x14ac:dyDescent="0.2">
      <c r="B33" s="48" t="s">
        <v>2</v>
      </c>
      <c r="C33" s="21"/>
      <c r="D33" s="21"/>
      <c r="E33" s="25"/>
      <c r="F33" s="25">
        <f>F32/E32-1</f>
        <v>4.9641336729459029E-2</v>
      </c>
      <c r="G33" s="25">
        <f t="shared" ref="G33:I33" si="29">G32/F32-1</f>
        <v>3.3106819010053856E-2</v>
      </c>
      <c r="H33" s="25">
        <f t="shared" si="29"/>
        <v>1.1827345653139254E-3</v>
      </c>
      <c r="I33" s="26">
        <f t="shared" si="29"/>
        <v>8.5781672276291854E-2</v>
      </c>
      <c r="J33" s="53">
        <f t="shared" ref="J33" si="30">J32/I32-1</f>
        <v>4.1981774939205296E-2</v>
      </c>
      <c r="K33" s="9">
        <f t="shared" ref="K33" si="31">K32/J32-1</f>
        <v>4.1982970865818592E-2</v>
      </c>
      <c r="L33" s="9">
        <f t="shared" ref="L33" si="32">L32/K32-1</f>
        <v>4.1982679507599929E-2</v>
      </c>
      <c r="M33" s="9">
        <f t="shared" ref="M33" si="33">M32/L32-1</f>
        <v>4.1981757625454419E-2</v>
      </c>
      <c r="N33" s="9">
        <f t="shared" ref="N33" si="34">N32/M32-1</f>
        <v>4.1984040623866514E-2</v>
      </c>
    </row>
    <row r="34" spans="2:14" x14ac:dyDescent="0.2">
      <c r="B34" s="21"/>
      <c r="C34" s="21"/>
      <c r="D34" s="21"/>
      <c r="E34" s="21"/>
      <c r="F34" s="21"/>
      <c r="G34" s="21"/>
      <c r="H34" s="21"/>
      <c r="I34" s="22"/>
      <c r="J34" s="21"/>
      <c r="K34" s="21"/>
      <c r="L34" s="21"/>
      <c r="M34" s="21"/>
      <c r="N34" s="21"/>
    </row>
    <row r="35" spans="2:14" x14ac:dyDescent="0.2">
      <c r="B35" s="21" t="s">
        <v>3</v>
      </c>
      <c r="C35" s="21"/>
      <c r="D35" s="21"/>
      <c r="E35" s="5">
        <v>213.56</v>
      </c>
      <c r="F35" s="5">
        <v>225.17</v>
      </c>
      <c r="G35" s="5">
        <v>253.07</v>
      </c>
      <c r="H35" s="5">
        <v>269.05</v>
      </c>
      <c r="I35" s="6">
        <v>310.63</v>
      </c>
      <c r="J35" s="5">
        <v>341.13</v>
      </c>
      <c r="K35" s="5">
        <v>374.63</v>
      </c>
      <c r="L35" s="5">
        <v>411.42</v>
      </c>
      <c r="M35" s="5">
        <v>451.83</v>
      </c>
      <c r="N35" s="5">
        <v>496.2</v>
      </c>
    </row>
    <row r="36" spans="2:14" x14ac:dyDescent="0.2">
      <c r="B36" s="48" t="s">
        <v>12</v>
      </c>
      <c r="C36" s="21"/>
      <c r="D36" s="21"/>
      <c r="E36" s="8">
        <f>E35/E32</f>
        <v>9.6105555905568518E-2</v>
      </c>
      <c r="F36" s="8">
        <f t="shared" ref="F36" si="35">F35/F32</f>
        <v>9.6537975090570008E-2</v>
      </c>
      <c r="G36" s="8">
        <f t="shared" ref="G36" si="36">G35/G32</f>
        <v>0.10502267945403312</v>
      </c>
      <c r="H36" s="8">
        <f t="shared" ref="H36" si="37">H35/H32</f>
        <v>0.11152239152421535</v>
      </c>
      <c r="I36" s="9">
        <f t="shared" ref="I36" si="38">I35/I32</f>
        <v>0.11858505728258008</v>
      </c>
      <c r="J36" s="53">
        <f t="shared" ref="J36" si="39">J35/J32</f>
        <v>0.12498168122398734</v>
      </c>
      <c r="K36" s="9">
        <f t="shared" ref="K36" si="40">K35/K32</f>
        <v>0.13172505212673563</v>
      </c>
      <c r="L36" s="9">
        <f t="shared" ref="L36" si="41">L35/L32</f>
        <v>0.13883236654822284</v>
      </c>
      <c r="M36" s="9">
        <f t="shared" ref="M36" si="42">M35/M32</f>
        <v>0.14632558681796984</v>
      </c>
      <c r="N36" s="9">
        <f t="shared" ref="N36" si="43">N35/N32</f>
        <v>0.1542200728520457</v>
      </c>
    </row>
    <row r="37" spans="2:14" x14ac:dyDescent="0.2">
      <c r="B37" s="21"/>
      <c r="C37" s="21"/>
      <c r="D37" s="21"/>
      <c r="E37" s="21"/>
      <c r="F37" s="21"/>
      <c r="G37" s="21"/>
      <c r="H37" s="21"/>
      <c r="I37" s="22"/>
      <c r="J37" s="21"/>
      <c r="K37" s="27"/>
      <c r="L37" s="27"/>
      <c r="M37" s="21"/>
      <c r="N37" s="21"/>
    </row>
    <row r="38" spans="2:14" x14ac:dyDescent="0.2">
      <c r="B38" s="21" t="s">
        <v>5</v>
      </c>
      <c r="C38" s="21"/>
      <c r="D38" s="21"/>
      <c r="E38" s="5">
        <v>17.100000000000001</v>
      </c>
      <c r="F38" s="5">
        <v>-12</v>
      </c>
      <c r="G38" s="5">
        <v>44.36</v>
      </c>
      <c r="H38" s="5">
        <v>85.55</v>
      </c>
      <c r="I38" s="6">
        <v>104.84</v>
      </c>
      <c r="J38" s="5">
        <v>94.46</v>
      </c>
      <c r="K38" s="5">
        <v>103.74</v>
      </c>
      <c r="L38" s="5">
        <v>113.93</v>
      </c>
      <c r="M38" s="5">
        <v>125.12</v>
      </c>
      <c r="N38" s="5">
        <v>137.4</v>
      </c>
    </row>
    <row r="39" spans="2:14" x14ac:dyDescent="0.2">
      <c r="B39" s="48" t="s">
        <v>6</v>
      </c>
      <c r="C39" s="21"/>
      <c r="D39" s="21"/>
      <c r="E39" s="8">
        <f>E38/E35</f>
        <v>8.0071174377224205E-2</v>
      </c>
      <c r="F39" s="8">
        <f t="shared" ref="F39" si="44">F38/F35</f>
        <v>-5.329306746014123E-2</v>
      </c>
      <c r="G39" s="8">
        <f t="shared" ref="G39" si="45">G38/G35</f>
        <v>0.17528746986999644</v>
      </c>
      <c r="H39" s="8">
        <f t="shared" ref="H39" si="46">H38/H35</f>
        <v>0.31797063742798731</v>
      </c>
      <c r="I39" s="9">
        <f t="shared" ref="I39" si="47">I38/I35</f>
        <v>0.33750764575218106</v>
      </c>
      <c r="J39" s="53">
        <f t="shared" ref="J39" si="48">J38/J35</f>
        <v>0.27690323337144196</v>
      </c>
      <c r="K39" s="9">
        <f t="shared" ref="K39" si="49">K38/K35</f>
        <v>0.27691322104476418</v>
      </c>
      <c r="L39" s="9">
        <f t="shared" ref="L39" si="50">L38/L35</f>
        <v>0.27691896358951923</v>
      </c>
      <c r="M39" s="9">
        <f t="shared" ref="M39" si="51">M38/M35</f>
        <v>0.27691830998384348</v>
      </c>
      <c r="N39" s="9">
        <f t="shared" ref="N39" si="52">N38/N35</f>
        <v>0.27690447400241841</v>
      </c>
    </row>
    <row r="40" spans="2:14" x14ac:dyDescent="0.2">
      <c r="B40" s="21"/>
      <c r="C40" s="21"/>
      <c r="D40" s="21"/>
      <c r="E40" s="21"/>
      <c r="F40" s="21"/>
      <c r="G40" s="21"/>
      <c r="H40" s="21"/>
      <c r="I40" s="22"/>
      <c r="J40" s="21"/>
      <c r="K40" s="21"/>
      <c r="L40" s="21"/>
      <c r="M40" s="21"/>
      <c r="N40" s="21"/>
    </row>
    <row r="41" spans="2:14" x14ac:dyDescent="0.2">
      <c r="B41" s="49" t="s">
        <v>13</v>
      </c>
      <c r="C41" s="28"/>
      <c r="D41" s="28"/>
      <c r="E41" s="28"/>
      <c r="F41" s="28"/>
      <c r="G41" s="28"/>
      <c r="H41" s="28"/>
      <c r="I41" s="29"/>
      <c r="J41" s="30">
        <f>J35-J38</f>
        <v>246.67000000000002</v>
      </c>
      <c r="K41" s="30">
        <f t="shared" ref="K41:N41" si="53">K35-K38</f>
        <v>270.89</v>
      </c>
      <c r="L41" s="30">
        <f t="shared" si="53"/>
        <v>297.49</v>
      </c>
      <c r="M41" s="30">
        <f t="shared" si="53"/>
        <v>326.70999999999998</v>
      </c>
      <c r="N41" s="30">
        <f t="shared" si="53"/>
        <v>358.79999999999995</v>
      </c>
    </row>
    <row r="42" spans="2:14" x14ac:dyDescent="0.2">
      <c r="B42" s="21"/>
      <c r="C42" s="21"/>
      <c r="D42" s="21"/>
      <c r="E42" s="21"/>
      <c r="F42" s="21"/>
      <c r="G42" s="21"/>
      <c r="H42" s="21"/>
      <c r="I42" s="22"/>
      <c r="J42" s="12"/>
      <c r="K42" s="12"/>
      <c r="L42" s="12"/>
      <c r="M42" s="12"/>
      <c r="N42" s="12"/>
    </row>
    <row r="43" spans="2:14" x14ac:dyDescent="0.2">
      <c r="B43" s="21" t="s">
        <v>8</v>
      </c>
      <c r="C43" s="21"/>
      <c r="D43" s="21"/>
      <c r="E43" s="23"/>
      <c r="F43" s="23"/>
      <c r="G43" s="23"/>
      <c r="H43" s="23"/>
      <c r="I43" s="24"/>
      <c r="J43" s="12">
        <v>233.3</v>
      </c>
      <c r="K43" s="12">
        <v>240.3</v>
      </c>
      <c r="L43" s="12">
        <v>247.5</v>
      </c>
      <c r="M43" s="12">
        <v>255</v>
      </c>
      <c r="N43" s="12">
        <v>262.7</v>
      </c>
    </row>
    <row r="44" spans="2:14" x14ac:dyDescent="0.2">
      <c r="B44" s="48" t="s">
        <v>4</v>
      </c>
      <c r="C44" s="21"/>
      <c r="D44" s="21"/>
      <c r="E44" s="25"/>
      <c r="F44" s="25"/>
      <c r="G44" s="25"/>
      <c r="H44" s="25"/>
      <c r="I44" s="32"/>
      <c r="J44" s="53">
        <f>J43/J32</f>
        <v>8.5475408875080608E-2</v>
      </c>
      <c r="K44" s="9">
        <f t="shared" ref="K44:N44" si="54">K43/K32</f>
        <v>8.4492779612029403E-2</v>
      </c>
      <c r="L44" s="9">
        <f t="shared" si="54"/>
        <v>8.3518085461779093E-2</v>
      </c>
      <c r="M44" s="9">
        <f t="shared" si="54"/>
        <v>8.2581999067309189E-2</v>
      </c>
      <c r="N44" s="9">
        <f t="shared" si="54"/>
        <v>8.1647749170158004E-2</v>
      </c>
    </row>
    <row r="45" spans="2:14" x14ac:dyDescent="0.2">
      <c r="B45" s="21"/>
      <c r="C45" s="21"/>
      <c r="D45" s="21"/>
      <c r="E45" s="21"/>
      <c r="F45" s="21"/>
      <c r="G45" s="21"/>
      <c r="H45" s="21"/>
      <c r="I45" s="22"/>
      <c r="J45" s="12"/>
      <c r="K45" s="12"/>
      <c r="L45" s="12"/>
      <c r="M45" s="12"/>
      <c r="N45" s="12"/>
    </row>
    <row r="46" spans="2:14" x14ac:dyDescent="0.2">
      <c r="B46" s="21" t="s">
        <v>9</v>
      </c>
      <c r="C46" s="21"/>
      <c r="D46" s="21"/>
      <c r="E46" s="23"/>
      <c r="F46" s="23"/>
      <c r="G46" s="23"/>
      <c r="H46" s="23"/>
      <c r="I46" s="24"/>
      <c r="J46" s="12">
        <v>265.8</v>
      </c>
      <c r="K46" s="12">
        <v>276.39999999999998</v>
      </c>
      <c r="L46" s="12">
        <v>287.5</v>
      </c>
      <c r="M46" s="12">
        <v>299</v>
      </c>
      <c r="N46" s="12">
        <v>310.89999999999998</v>
      </c>
    </row>
    <row r="47" spans="2:14" x14ac:dyDescent="0.2">
      <c r="B47" s="48" t="s">
        <v>4</v>
      </c>
      <c r="C47" s="21"/>
      <c r="D47" s="21"/>
      <c r="E47" s="25"/>
      <c r="F47" s="25"/>
      <c r="G47" s="25"/>
      <c r="H47" s="25"/>
      <c r="I47" s="32"/>
      <c r="J47" s="53">
        <f>J46/J32</f>
        <v>9.7382613283310868E-2</v>
      </c>
      <c r="K47" s="9">
        <f t="shared" ref="K47:N47" si="55">K46/K32</f>
        <v>9.7186035309050872E-2</v>
      </c>
      <c r="L47" s="9">
        <f t="shared" si="55"/>
        <v>9.7015957859642385E-2</v>
      </c>
      <c r="M47" s="9">
        <f t="shared" si="55"/>
        <v>9.6831442043629201E-2</v>
      </c>
      <c r="N47" s="9">
        <f t="shared" si="55"/>
        <v>9.6628417270659017E-2</v>
      </c>
    </row>
    <row r="48" spans="2:14" x14ac:dyDescent="0.2">
      <c r="B48" s="21"/>
      <c r="C48" s="21"/>
      <c r="D48" s="21"/>
      <c r="E48" s="21"/>
      <c r="F48" s="21"/>
      <c r="G48" s="21"/>
      <c r="H48" s="21"/>
      <c r="I48" s="22"/>
      <c r="J48" s="21"/>
      <c r="K48" s="21"/>
      <c r="L48" s="21"/>
      <c r="M48" s="21"/>
      <c r="N48" s="21"/>
    </row>
    <row r="49" spans="2:14" x14ac:dyDescent="0.2">
      <c r="B49" s="21" t="s">
        <v>10</v>
      </c>
      <c r="C49" s="21"/>
      <c r="D49" s="21"/>
      <c r="E49" s="33"/>
      <c r="F49" s="33"/>
      <c r="G49" s="33"/>
      <c r="H49" s="33"/>
      <c r="I49" s="34"/>
      <c r="J49" s="35">
        <f>J50*J32</f>
        <v>-320.20216513779712</v>
      </c>
      <c r="K49" s="35">
        <f t="shared" ref="K49:N49" si="56">K50*K32</f>
        <v>-332.75151000000005</v>
      </c>
      <c r="L49" s="35">
        <f>L50*L32</f>
        <v>-346.72131000000002</v>
      </c>
      <c r="M49" s="35">
        <f t="shared" si="56"/>
        <v>-361.27728000000002</v>
      </c>
      <c r="N49" s="35">
        <f t="shared" si="56"/>
        <v>-376.44516000000004</v>
      </c>
    </row>
    <row r="50" spans="2:14" x14ac:dyDescent="0.2">
      <c r="B50" s="48" t="s">
        <v>4</v>
      </c>
      <c r="C50" s="21"/>
      <c r="D50" s="21"/>
      <c r="E50" s="36"/>
      <c r="F50" s="36"/>
      <c r="G50" s="36"/>
      <c r="H50" s="36"/>
      <c r="I50" s="20"/>
      <c r="J50" s="36">
        <f>AVERAGE(G29:I29)</f>
        <v>-0.11731423483857388</v>
      </c>
      <c r="K50" s="36">
        <v>-0.11700000000000001</v>
      </c>
      <c r="L50" s="36">
        <v>-0.11700000000000001</v>
      </c>
      <c r="M50" s="36">
        <v>-0.11700000000000001</v>
      </c>
      <c r="N50" s="36">
        <v>-0.11700000000000001</v>
      </c>
    </row>
    <row r="51" spans="2:14" x14ac:dyDescent="0.2">
      <c r="B51" s="21"/>
      <c r="C51" s="21"/>
      <c r="D51" s="21"/>
      <c r="E51" s="21"/>
      <c r="F51" s="21"/>
      <c r="G51" s="21"/>
      <c r="H51" s="21"/>
      <c r="I51" s="37"/>
      <c r="J51" s="21"/>
      <c r="K51" s="21"/>
      <c r="L51" s="21"/>
      <c r="M51" s="21"/>
      <c r="N51" s="21"/>
    </row>
    <row r="52" spans="2:14" x14ac:dyDescent="0.2">
      <c r="B52" s="49" t="s">
        <v>14</v>
      </c>
      <c r="C52" s="28"/>
      <c r="D52" s="28"/>
      <c r="E52" s="28"/>
      <c r="F52" s="28"/>
      <c r="G52" s="28"/>
      <c r="H52" s="28"/>
      <c r="I52" s="29"/>
      <c r="J52" s="38">
        <f>J41+J43-J46-J49</f>
        <v>534.37216513779708</v>
      </c>
      <c r="K52" s="38">
        <f t="shared" ref="K52:N52" si="57">K41+K43-K46-K49</f>
        <v>567.54151000000002</v>
      </c>
      <c r="L52" s="38">
        <f t="shared" si="57"/>
        <v>604.21131000000003</v>
      </c>
      <c r="M52" s="38">
        <f t="shared" si="57"/>
        <v>643.98728000000006</v>
      </c>
      <c r="N52" s="38">
        <f t="shared" si="57"/>
        <v>687.04516000000012</v>
      </c>
    </row>
    <row r="53" spans="2:14" x14ac:dyDescent="0.2">
      <c r="B53" s="49" t="s">
        <v>15</v>
      </c>
      <c r="C53" s="28"/>
      <c r="D53" s="28"/>
      <c r="E53" s="28"/>
      <c r="F53" s="28"/>
      <c r="G53" s="28"/>
      <c r="H53" s="28"/>
      <c r="I53" s="29"/>
      <c r="J53" s="38">
        <f>J52/(1+D9)^J30</f>
        <v>501.23052961333156</v>
      </c>
      <c r="K53" s="38">
        <f t="shared" ref="K53:N53" si="58">K52/(1+E9)^K30</f>
        <v>567.54151000000002</v>
      </c>
      <c r="L53" s="38">
        <f t="shared" si="58"/>
        <v>604.21131000000003</v>
      </c>
      <c r="M53" s="38">
        <f t="shared" si="58"/>
        <v>643.98728000000006</v>
      </c>
      <c r="N53" s="38">
        <f t="shared" si="58"/>
        <v>687.04516000000012</v>
      </c>
    </row>
    <row r="54" spans="2:14" x14ac:dyDescent="0.2">
      <c r="B54" s="21"/>
      <c r="C54" s="21"/>
      <c r="D54" s="21"/>
      <c r="E54" s="21"/>
      <c r="F54" s="21"/>
      <c r="G54" s="21"/>
      <c r="H54" s="21"/>
      <c r="I54" s="21"/>
      <c r="J54" s="39"/>
      <c r="K54" s="21"/>
      <c r="L54" s="21"/>
      <c r="M54" s="21"/>
      <c r="N54" s="21"/>
    </row>
    <row r="55" spans="2:14" x14ac:dyDescent="0.2">
      <c r="B55" s="21" t="s">
        <v>16</v>
      </c>
      <c r="C55" s="21"/>
      <c r="D55" s="21"/>
      <c r="E55" s="21"/>
      <c r="F55" s="21"/>
      <c r="G55" s="21"/>
      <c r="H55" s="21"/>
      <c r="I55" s="21"/>
      <c r="J55" s="39"/>
      <c r="K55" s="21"/>
      <c r="L55" s="21"/>
      <c r="M55" s="21"/>
      <c r="N55" s="35">
        <f>(N52*(1+D10))/(D9-D10)</f>
        <v>19591.524023987029</v>
      </c>
    </row>
    <row r="56" spans="2:14" x14ac:dyDescent="0.2">
      <c r="B56" s="40" t="s">
        <v>17</v>
      </c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1">
        <f>N55/(1+D9)^N30</f>
        <v>14224.488515015171</v>
      </c>
    </row>
    <row r="57" spans="2:14" x14ac:dyDescent="0.2">
      <c r="B57" s="42" t="s">
        <v>18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3">
        <f>SUM(J53:N53)+N56</f>
        <v>17228.504304628503</v>
      </c>
    </row>
    <row r="58" spans="2:14" x14ac:dyDescent="0.2">
      <c r="B58" s="50" t="s">
        <v>19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44">
        <v>374.16199999999998</v>
      </c>
    </row>
    <row r="59" spans="2:14" x14ac:dyDescent="0.2">
      <c r="B59" s="51" t="s">
        <v>20</v>
      </c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5">
        <v>2283.6390000000001</v>
      </c>
    </row>
    <row r="60" spans="2:14" x14ac:dyDescent="0.2">
      <c r="B60" s="42" t="s">
        <v>21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3">
        <f>N57+N58-N59</f>
        <v>15319.027304628504</v>
      </c>
    </row>
    <row r="61" spans="2:14" x14ac:dyDescent="0.2">
      <c r="B61" s="40" t="s">
        <v>22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6">
        <v>174.27</v>
      </c>
    </row>
    <row r="62" spans="2:14" x14ac:dyDescent="0.2">
      <c r="B62" s="42" t="s">
        <v>23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7">
        <f>N60/N61</f>
        <v>87.903984074301391</v>
      </c>
    </row>
    <row r="63" spans="2:14" x14ac:dyDescent="0.2"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D7E7D-48DC-A744-B181-D3395FD14A72}">
  <dimension ref="B3:I21"/>
  <sheetViews>
    <sheetView workbookViewId="0">
      <selection activeCell="E21" sqref="E21"/>
    </sheetView>
  </sheetViews>
  <sheetFormatPr baseColWidth="10" defaultRowHeight="16" x14ac:dyDescent="0.2"/>
  <sheetData>
    <row r="3" spans="2:9" x14ac:dyDescent="0.2">
      <c r="B3" s="1" t="s">
        <v>27</v>
      </c>
      <c r="C3" s="2"/>
      <c r="D3" s="2"/>
      <c r="E3" s="2"/>
      <c r="F3" s="2"/>
      <c r="G3" s="2"/>
      <c r="H3" s="2"/>
      <c r="I3" s="2"/>
    </row>
    <row r="4" spans="2:9" x14ac:dyDescent="0.2">
      <c r="B4" s="42" t="s">
        <v>28</v>
      </c>
      <c r="C4" s="21"/>
      <c r="D4" s="21"/>
      <c r="E4" s="21"/>
      <c r="F4" s="21"/>
      <c r="G4" s="21"/>
      <c r="H4" s="21"/>
      <c r="I4" s="21"/>
    </row>
    <row r="5" spans="2:9" x14ac:dyDescent="0.2">
      <c r="B5" s="42" t="s">
        <v>29</v>
      </c>
      <c r="C5" s="21"/>
      <c r="D5" s="21"/>
      <c r="E5" s="21"/>
      <c r="F5" s="21"/>
      <c r="G5" s="21"/>
      <c r="H5" s="21"/>
      <c r="I5" s="21"/>
    </row>
    <row r="6" spans="2:9" x14ac:dyDescent="0.2">
      <c r="B6" s="21"/>
      <c r="C6" s="21"/>
      <c r="D6" s="21"/>
      <c r="E6" s="21"/>
      <c r="F6" s="21"/>
      <c r="G6" s="21"/>
      <c r="H6" s="21"/>
      <c r="I6" s="21"/>
    </row>
    <row r="7" spans="2:9" x14ac:dyDescent="0.2">
      <c r="B7" s="21" t="s">
        <v>30</v>
      </c>
      <c r="C7" s="21"/>
      <c r="D7" s="31">
        <v>2283.6390000000001</v>
      </c>
      <c r="E7" s="21"/>
      <c r="F7" s="21"/>
      <c r="G7" s="21"/>
      <c r="H7" s="21"/>
      <c r="I7" s="21"/>
    </row>
    <row r="8" spans="2:9" x14ac:dyDescent="0.2">
      <c r="B8" s="21" t="s">
        <v>31</v>
      </c>
      <c r="C8" s="21"/>
      <c r="D8" s="55">
        <f>D7/D19</f>
        <v>0.23868365016698481</v>
      </c>
      <c r="E8" s="21"/>
      <c r="F8" s="21"/>
      <c r="G8" s="21"/>
      <c r="H8" s="21"/>
      <c r="I8" s="21"/>
    </row>
    <row r="9" spans="2:9" x14ac:dyDescent="0.2">
      <c r="B9" s="21" t="s">
        <v>32</v>
      </c>
      <c r="C9" s="21"/>
      <c r="D9" s="59">
        <v>0.02</v>
      </c>
      <c r="E9" s="21"/>
      <c r="F9" s="21"/>
      <c r="G9" s="21"/>
      <c r="H9" s="21"/>
      <c r="I9" s="21"/>
    </row>
    <row r="10" spans="2:9" x14ac:dyDescent="0.2">
      <c r="B10" s="21" t="s">
        <v>33</v>
      </c>
      <c r="C10" s="21"/>
      <c r="D10" s="59">
        <v>0.21</v>
      </c>
      <c r="E10" s="21"/>
      <c r="F10" s="21"/>
      <c r="G10" s="21"/>
      <c r="H10" s="21"/>
      <c r="I10" s="21"/>
    </row>
    <row r="11" spans="2:9" x14ac:dyDescent="0.2">
      <c r="B11" s="21"/>
      <c r="C11" s="21"/>
      <c r="D11" s="21"/>
      <c r="E11" s="21"/>
      <c r="F11" s="21"/>
      <c r="G11" s="21"/>
      <c r="H11" s="21"/>
      <c r="I11" s="21"/>
    </row>
    <row r="12" spans="2:9" x14ac:dyDescent="0.2">
      <c r="B12" s="21" t="s">
        <v>21</v>
      </c>
      <c r="C12" s="21"/>
      <c r="D12" s="31">
        <v>7284</v>
      </c>
      <c r="E12" s="21"/>
      <c r="F12" s="21"/>
      <c r="G12" s="21"/>
      <c r="H12" s="21"/>
      <c r="I12" s="21"/>
    </row>
    <row r="13" spans="2:9" x14ac:dyDescent="0.2">
      <c r="B13" s="21" t="s">
        <v>34</v>
      </c>
      <c r="C13" s="21"/>
      <c r="D13" s="56">
        <f>D12/D19</f>
        <v>0.76131634983301533</v>
      </c>
      <c r="E13" s="21"/>
      <c r="F13" s="21"/>
      <c r="G13" s="21"/>
      <c r="H13" s="21"/>
      <c r="I13" s="21"/>
    </row>
    <row r="14" spans="2:9" x14ac:dyDescent="0.2">
      <c r="B14" s="21" t="s">
        <v>35</v>
      </c>
      <c r="C14" s="21"/>
      <c r="D14" s="27">
        <f>D15+(D16*D17)</f>
        <v>8.0579999999999999E-2</v>
      </c>
      <c r="E14" s="21"/>
      <c r="F14" s="21"/>
      <c r="G14" s="21"/>
      <c r="H14" s="21"/>
      <c r="I14" s="21"/>
    </row>
    <row r="15" spans="2:9" x14ac:dyDescent="0.2">
      <c r="B15" s="21" t="s">
        <v>36</v>
      </c>
      <c r="C15" s="21"/>
      <c r="D15" s="59">
        <v>2.758E-2</v>
      </c>
      <c r="E15" s="21"/>
      <c r="F15" s="21"/>
      <c r="G15" s="21"/>
      <c r="H15" s="21"/>
      <c r="I15" s="21"/>
    </row>
    <row r="16" spans="2:9" x14ac:dyDescent="0.2">
      <c r="B16" s="21" t="s">
        <v>37</v>
      </c>
      <c r="C16" s="21"/>
      <c r="D16" s="60">
        <v>1.25</v>
      </c>
      <c r="E16" s="21"/>
      <c r="F16" s="21"/>
      <c r="G16" s="21"/>
      <c r="H16" s="21"/>
      <c r="I16" s="21"/>
    </row>
    <row r="17" spans="2:9" x14ac:dyDescent="0.2">
      <c r="B17" s="21" t="s">
        <v>38</v>
      </c>
      <c r="C17" s="21"/>
      <c r="D17" s="59">
        <v>4.24E-2</v>
      </c>
      <c r="E17" s="21"/>
      <c r="F17" s="21"/>
      <c r="G17" s="21"/>
      <c r="H17" s="21"/>
      <c r="I17" s="21"/>
    </row>
    <row r="18" spans="2:9" x14ac:dyDescent="0.2">
      <c r="B18" s="21"/>
      <c r="C18" s="21"/>
      <c r="D18" s="21"/>
      <c r="E18" s="21"/>
      <c r="F18" s="21"/>
      <c r="G18" s="21"/>
      <c r="H18" s="21"/>
      <c r="I18" s="21"/>
    </row>
    <row r="19" spans="2:9" x14ac:dyDescent="0.2">
      <c r="B19" s="21" t="s">
        <v>39</v>
      </c>
      <c r="C19" s="21"/>
      <c r="D19" s="31">
        <f>D7+D12</f>
        <v>9567.6389999999992</v>
      </c>
      <c r="E19" s="21"/>
      <c r="F19" s="21"/>
      <c r="G19" s="21"/>
      <c r="H19" s="21"/>
      <c r="I19" s="21"/>
    </row>
    <row r="20" spans="2:9" x14ac:dyDescent="0.2">
      <c r="B20" s="21"/>
      <c r="C20" s="21"/>
      <c r="D20" s="21"/>
      <c r="E20" s="21"/>
      <c r="F20" s="21"/>
      <c r="G20" s="21"/>
      <c r="H20" s="21"/>
      <c r="I20" s="21"/>
    </row>
    <row r="21" spans="2:9" x14ac:dyDescent="0.2">
      <c r="B21" s="49" t="s">
        <v>27</v>
      </c>
      <c r="C21" s="57"/>
      <c r="D21" s="58">
        <f>(D13*D14)+(D8*D9*(1-D11))</f>
        <v>6.6120544472884069E-2</v>
      </c>
      <c r="E21" s="21"/>
      <c r="F21" s="21"/>
      <c r="G21" s="21"/>
      <c r="H21" s="21"/>
      <c r="I21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DCF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 Tripathi</dc:creator>
  <cp:lastModifiedBy>Aryan Tripathi</cp:lastModifiedBy>
  <dcterms:created xsi:type="dcterms:W3CDTF">2024-04-09T15:10:00Z</dcterms:created>
  <dcterms:modified xsi:type="dcterms:W3CDTF">2024-04-11T21:05:27Z</dcterms:modified>
</cp:coreProperties>
</file>