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"/>
    </mc:Choice>
  </mc:AlternateContent>
  <xr:revisionPtr revIDLastSave="179" documentId="13_ncr:1_{5155DD5C-C9ED-410D-A01E-188DD32DEB85}" xr6:coauthVersionLast="47" xr6:coauthVersionMax="47" xr10:uidLastSave="{3E3C650B-2E01-4F9F-9E89-C935E06FFAB2}"/>
  <bookViews>
    <workbookView xWindow="23880" yWindow="-120" windowWidth="15600" windowHeight="11160" activeTab="1" xr2:uid="{00000000-000D-0000-FFFF-FFFF00000000}"/>
  </bookViews>
  <sheets>
    <sheet name="Συγκεντρωτικό" sheetId="1" r:id="rId1"/>
    <sheet name="Average of average" sheetId="4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2" i="1"/>
  <c r="C3" i="1"/>
  <c r="S3" i="4"/>
  <c r="S4" i="4"/>
  <c r="S5" i="4"/>
  <c r="S6" i="4"/>
  <c r="S7" i="4"/>
  <c r="S8" i="4"/>
  <c r="S9" i="4"/>
  <c r="S10" i="4"/>
  <c r="S11" i="4"/>
  <c r="S12" i="4"/>
  <c r="S13" i="4"/>
  <c r="S2" i="4"/>
  <c r="K2" i="1" l="1"/>
  <c r="K3" i="1" l="1"/>
  <c r="K4" i="1" l="1"/>
  <c r="K5" i="1" l="1"/>
  <c r="K6" i="1" l="1"/>
  <c r="K7" i="1" l="1"/>
  <c r="K8" i="1" l="1"/>
  <c r="K9" i="1" l="1"/>
  <c r="K10" i="1" l="1"/>
  <c r="K11" i="1" l="1"/>
  <c r="K12" i="1" l="1"/>
  <c r="K13" i="1" l="1"/>
  <c r="K14" i="1" l="1"/>
  <c r="K15" i="1" l="1"/>
  <c r="K17" i="1" l="1"/>
  <c r="K16" i="1"/>
  <c r="K1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<sst xmlns="http://schemas.openxmlformats.org/spreadsheetml/2006/main" count="95" uniqueCount="61">
  <si>
    <t>Ονομα Σταθού / Station Name</t>
  </si>
  <si>
    <t>Εύρος - Πλάτους μέσου εποχικού κύκλου / Amplitude</t>
  </si>
  <si>
    <t>Ύψος πάνω από τη μέση στάθμη της θάλασσας - Alt (asl)</t>
  </si>
  <si>
    <t>Μήνας εμφάνισης μεγίστου</t>
  </si>
  <si>
    <t>Επίπεδο σημαντικότητας p</t>
  </si>
  <si>
    <t>(Βόρειο) Γεωγραφικό πλάτος / Latitude</t>
  </si>
  <si>
    <t>(Ανατολικό) Γεωγραφικό μήκος / Longitude</t>
  </si>
  <si>
    <t>VILSANDI</t>
  </si>
  <si>
    <t>VORU</t>
  </si>
  <si>
    <t>JOHVI</t>
  </si>
  <si>
    <t>JOGEVA</t>
  </si>
  <si>
    <t>KURESSAARE</t>
  </si>
  <si>
    <t>KIHNU</t>
  </si>
  <si>
    <t>NARVA</t>
  </si>
  <si>
    <t>LAANE-NIGULA</t>
  </si>
  <si>
    <t>PARNU</t>
  </si>
  <si>
    <t>RUHNU</t>
  </si>
  <si>
    <t>RISTNA</t>
  </si>
  <si>
    <t>TALLINN</t>
  </si>
  <si>
    <t>TIIRIKOJA</t>
  </si>
  <si>
    <t>VAIKE-MAARJA</t>
  </si>
  <si>
    <t>TURI</t>
  </si>
  <si>
    <t>VILJANDI</t>
  </si>
  <si>
    <t>VIRTSU</t>
  </si>
  <si>
    <t>6 m</t>
  </si>
  <si>
    <t>82 m</t>
  </si>
  <si>
    <t>73 m</t>
  </si>
  <si>
    <t>70 m</t>
  </si>
  <si>
    <t>1 m</t>
  </si>
  <si>
    <t>3 m</t>
  </si>
  <si>
    <t>28 m</t>
  </si>
  <si>
    <t>24 m</t>
  </si>
  <si>
    <t>12 m</t>
  </si>
  <si>
    <t>2 m</t>
  </si>
  <si>
    <t>7 m</t>
  </si>
  <si>
    <t>33 m</t>
  </si>
  <si>
    <t>32 m</t>
  </si>
  <si>
    <t>121 m</t>
  </si>
  <si>
    <t>60 m</t>
  </si>
  <si>
    <t>86 m</t>
  </si>
  <si>
    <t>Μέση γραμμική ετήσια τάση(μον/έτος) linear trend</t>
  </si>
  <si>
    <t>Μήνας εμφάνισης ελαχίστου</t>
  </si>
  <si>
    <t>&lt;0,05</t>
  </si>
  <si>
    <t>Μέγιστο Υγρασίας / Max</t>
  </si>
  <si>
    <t>Ελάχιστο Υγρασίας / Min</t>
  </si>
  <si>
    <t>Significance F</t>
  </si>
  <si>
    <t>Jan</t>
  </si>
  <si>
    <t>Feb</t>
  </si>
  <si>
    <t>Mar</t>
  </si>
  <si>
    <t>AVERAGE</t>
  </si>
  <si>
    <t>MONTH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</si>
  <si>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</si>
  <si>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</si>
  <si>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</si>
  <si>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</si>
  <si>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</si>
  <si>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</si>
  <si>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</si>
  <si>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</si>
  <si>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</si>
  <si>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Εύρος - Πλάτος μέσου εποχικού κύκλου /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</si>
</sst>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Font="1" applyFill="1" applyBorder="1"/>
    <xf numFmtId="0" fontId="1" fillId="0" borderId="0" xfId="3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1" xfId="0" applyFill="1" applyBorder="1"/>
    <xf numFmtId="0" fontId="2" fillId="0" borderId="0" xfId="1" applyFill="1"/>
    <xf numFmtId="0" fontId="0" fillId="0" borderId="0" xfId="0" applyFill="1" applyAlignment="1">
      <alignment horizontal="right" vertical="center"/>
    </xf>
  </cellXfs>
  <cellStyles count="4">
    <cellStyle name="Comma 2" xfId="2" xr:uid="{8D71D9F1-154D-40A0-8728-F03408F394E7}"/>
    <cellStyle name="Normal" xfId="0" builtinId="0"/>
    <cellStyle name="Normal 2" xfId="1" xr:uid="{E7688490-2D33-4F09-93C4-3D6D5330E7B4}"/>
    <cellStyle name="Normal 3" xfId="3" xr:uid="{F90339F4-4785-4639-8D86-39CA1639B5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ΧΡΟΝΟΣΕΙΡΑ ΑΠΟΕΠΟΧΟΠΟΙΗΜΕΝΩΝ ΜΕΣΩΝ ΜΗΝΙΑΙΩΝ - ΣΥΓΚΕΝΤΡΩΤΙΚΟ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of average'!$B$1</c:f>
              <c:strCache>
                <c:ptCount val="1"/>
                <c:pt idx="0">
                  <c:v>VORU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average'!$B$2:$B$13</c:f>
              <c:numCache>
                <c:formatCode>General</c:formatCode>
                <c:ptCount val="12"/>
                <c:pt idx="0">
                  <c:v>86.687403993855597</c:v>
                </c:pt>
                <c:pt idx="1">
                  <c:v>84.067396798651998</c:v>
                </c:pt>
                <c:pt idx="2">
                  <c:v>77.326420890937001</c:v>
                </c:pt>
                <c:pt idx="3">
                  <c:v>69.506349206349199</c:v>
                </c:pt>
                <c:pt idx="4">
                  <c:v>66.658218125960104</c:v>
                </c:pt>
                <c:pt idx="5">
                  <c:v>71.341463414634106</c:v>
                </c:pt>
                <c:pt idx="6">
                  <c:v>74.147465437788</c:v>
                </c:pt>
                <c:pt idx="7">
                  <c:v>77.528717545239999</c:v>
                </c:pt>
                <c:pt idx="8">
                  <c:v>82.315079365079399</c:v>
                </c:pt>
                <c:pt idx="9">
                  <c:v>83.731182795698999</c:v>
                </c:pt>
                <c:pt idx="10">
                  <c:v>88.384920634920604</c:v>
                </c:pt>
                <c:pt idx="11">
                  <c:v>88.695084485406994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9-4378-AD9F-BE2D1FD0F3B0}"/>
            </c:ext>
          </c:extLst>
        </c:ser>
        <c:ser>
          <c:idx val="1"/>
          <c:order val="1"/>
          <c:tx>
            <c:strRef>
              <c:f>'Average of average'!$C$1</c:f>
              <c:strCache>
                <c:ptCount val="1"/>
                <c:pt idx="0">
                  <c:v>VILSANDI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average'!$C$2:$C$13</c:f>
              <c:numCache>
                <c:formatCode>General</c:formatCode>
                <c:ptCount val="12"/>
                <c:pt idx="0">
                  <c:v>85.636506687647497</c:v>
                </c:pt>
                <c:pt idx="1">
                  <c:v>85.792924935288994</c:v>
                </c:pt>
                <c:pt idx="2">
                  <c:v>83.008654602674994</c:v>
                </c:pt>
                <c:pt idx="3">
                  <c:v>81.053658536585402</c:v>
                </c:pt>
                <c:pt idx="4">
                  <c:v>79.673485444531906</c:v>
                </c:pt>
                <c:pt idx="5">
                  <c:v>81.694999999999993</c:v>
                </c:pt>
                <c:pt idx="6">
                  <c:v>80.762096774193594</c:v>
                </c:pt>
                <c:pt idx="7">
                  <c:v>79.820967741935505</c:v>
                </c:pt>
                <c:pt idx="8">
                  <c:v>80.571666666666701</c:v>
                </c:pt>
                <c:pt idx="9">
                  <c:v>81.978225806451604</c:v>
                </c:pt>
                <c:pt idx="10">
                  <c:v>84.793495934959395</c:v>
                </c:pt>
                <c:pt idx="11">
                  <c:v>85.222659323367395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9-4378-AD9F-BE2D1FD0F3B0}"/>
            </c:ext>
          </c:extLst>
        </c:ser>
        <c:ser>
          <c:idx val="2"/>
          <c:order val="2"/>
          <c:tx>
            <c:strRef>
              <c:f>'Average of average'!$D$1</c:f>
              <c:strCache>
                <c:ptCount val="1"/>
                <c:pt idx="0">
                  <c:v>JOHVI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average'!$D$2:$D$13</c:f>
              <c:numCache>
                <c:formatCode>General</c:formatCode>
                <c:ptCount val="12"/>
                <c:pt idx="0">
                  <c:v>88.644393241167407</c:v>
                </c:pt>
                <c:pt idx="1">
                  <c:v>86.938500421230003</c:v>
                </c:pt>
                <c:pt idx="2">
                  <c:v>80.241167434715805</c:v>
                </c:pt>
                <c:pt idx="3">
                  <c:v>71.879365079365002</c:v>
                </c:pt>
                <c:pt idx="4">
                  <c:v>68.015360983102894</c:v>
                </c:pt>
                <c:pt idx="5">
                  <c:v>73.019047619047598</c:v>
                </c:pt>
                <c:pt idx="6">
                  <c:v>76.838709677419402</c:v>
                </c:pt>
                <c:pt idx="7">
                  <c:v>80.211981566820299</c:v>
                </c:pt>
                <c:pt idx="8">
                  <c:v>84.034126984126999</c:v>
                </c:pt>
                <c:pt idx="9">
                  <c:v>86.745007680491597</c:v>
                </c:pt>
                <c:pt idx="10">
                  <c:v>89.720634920635007</c:v>
                </c:pt>
                <c:pt idx="11">
                  <c:v>89.674347158218097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9-4378-AD9F-BE2D1FD0F3B0}"/>
            </c:ext>
          </c:extLst>
        </c:ser>
        <c:ser>
          <c:idx val="3"/>
          <c:order val="3"/>
          <c:tx>
            <c:strRef>
              <c:f>'Average of average'!$E$1</c:f>
              <c:strCache>
                <c:ptCount val="1"/>
                <c:pt idx="0">
                  <c:v>JOGEVA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average'!$E$2:$E$13</c:f>
              <c:numCache>
                <c:formatCode>General</c:formatCode>
                <c:ptCount val="12"/>
                <c:pt idx="0">
                  <c:v>89.164362519201205</c:v>
                </c:pt>
                <c:pt idx="1">
                  <c:v>86.602358887952803</c:v>
                </c:pt>
                <c:pt idx="2">
                  <c:v>80.278033794162795</c:v>
                </c:pt>
                <c:pt idx="3">
                  <c:v>72.843650793650795</c:v>
                </c:pt>
                <c:pt idx="4">
                  <c:v>67.733280881195896</c:v>
                </c:pt>
                <c:pt idx="5">
                  <c:v>73.303174603174597</c:v>
                </c:pt>
                <c:pt idx="6">
                  <c:v>76.880184331797196</c:v>
                </c:pt>
                <c:pt idx="7">
                  <c:v>80.487711213517699</c:v>
                </c:pt>
                <c:pt idx="8">
                  <c:v>84.639682539682497</c:v>
                </c:pt>
                <c:pt idx="9">
                  <c:v>87.943164362519198</c:v>
                </c:pt>
                <c:pt idx="10">
                  <c:v>90.705555555555506</c:v>
                </c:pt>
                <c:pt idx="11">
                  <c:v>90.668202764976996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9-4378-AD9F-BE2D1FD0F3B0}"/>
            </c:ext>
          </c:extLst>
        </c:ser>
        <c:ser>
          <c:idx val="4"/>
          <c:order val="4"/>
          <c:tx>
            <c:strRef>
              <c:f>'Average of average'!$F$1</c:f>
              <c:strCache>
                <c:ptCount val="1"/>
                <c:pt idx="0">
                  <c:v>KURESSAARE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average'!$F$2:$F$13</c:f>
              <c:numCache>
                <c:formatCode>General</c:formatCode>
                <c:ptCount val="12"/>
                <c:pt idx="0">
                  <c:v>87.197142857142893</c:v>
                </c:pt>
                <c:pt idx="1">
                  <c:v>87.359001040582697</c:v>
                </c:pt>
                <c:pt idx="2">
                  <c:v>83.790322580645196</c:v>
                </c:pt>
                <c:pt idx="3">
                  <c:v>78.442857142857093</c:v>
                </c:pt>
                <c:pt idx="4">
                  <c:v>72.560592044403293</c:v>
                </c:pt>
                <c:pt idx="5">
                  <c:v>76.242156862745006</c:v>
                </c:pt>
                <c:pt idx="6">
                  <c:v>78.686907020872894</c:v>
                </c:pt>
                <c:pt idx="7">
                  <c:v>81.168132942326494</c:v>
                </c:pt>
                <c:pt idx="8">
                  <c:v>82.565656565656596</c:v>
                </c:pt>
                <c:pt idx="9">
                  <c:v>84.115347018572805</c:v>
                </c:pt>
                <c:pt idx="10">
                  <c:v>86.717171717171695</c:v>
                </c:pt>
                <c:pt idx="11">
                  <c:v>86.626185958254297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9-4378-AD9F-BE2D1FD0F3B0}"/>
            </c:ext>
          </c:extLst>
        </c:ser>
        <c:ser>
          <c:idx val="5"/>
          <c:order val="5"/>
          <c:tx>
            <c:strRef>
              <c:f>'Average of average'!$G$1</c:f>
              <c:strCache>
                <c:ptCount val="1"/>
                <c:pt idx="0">
                  <c:v>KIHNU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average'!$G$2:$G$13</c:f>
              <c:numCache>
                <c:formatCode>General</c:formatCode>
                <c:ptCount val="12"/>
                <c:pt idx="0">
                  <c:v>87.1797235023041</c:v>
                </c:pt>
                <c:pt idx="1">
                  <c:v>86.914911541701798</c:v>
                </c:pt>
                <c:pt idx="2">
                  <c:v>85.009216589861794</c:v>
                </c:pt>
                <c:pt idx="3">
                  <c:v>80.576984126984101</c:v>
                </c:pt>
                <c:pt idx="4">
                  <c:v>77.292626728110605</c:v>
                </c:pt>
                <c:pt idx="5">
                  <c:v>79.854761904761901</c:v>
                </c:pt>
                <c:pt idx="6">
                  <c:v>79.747311827957006</c:v>
                </c:pt>
                <c:pt idx="7">
                  <c:v>80.003840245775706</c:v>
                </c:pt>
                <c:pt idx="8">
                  <c:v>81.082539682539704</c:v>
                </c:pt>
                <c:pt idx="9">
                  <c:v>82.705069124424</c:v>
                </c:pt>
                <c:pt idx="10">
                  <c:v>85.902380952380994</c:v>
                </c:pt>
                <c:pt idx="11">
                  <c:v>87.098310291858695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9-4378-AD9F-BE2D1FD0F3B0}"/>
            </c:ext>
          </c:extLst>
        </c:ser>
        <c:ser>
          <c:idx val="6"/>
          <c:order val="6"/>
          <c:tx>
            <c:strRef>
              <c:f>'Average of average'!$H$1</c:f>
              <c:strCache>
                <c:ptCount val="1"/>
                <c:pt idx="0">
                  <c:v>NARVA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average'!$H$2:$H$13</c:f>
              <c:numCache>
                <c:formatCode>General</c:formatCode>
                <c:ptCount val="12"/>
                <c:pt idx="0">
                  <c:v>85.856374807987706</c:v>
                </c:pt>
                <c:pt idx="1">
                  <c:v>84.219882055602397</c:v>
                </c:pt>
                <c:pt idx="2">
                  <c:v>78.340245775729599</c:v>
                </c:pt>
                <c:pt idx="3">
                  <c:v>71.620634920634998</c:v>
                </c:pt>
                <c:pt idx="4">
                  <c:v>68.334101382488498</c:v>
                </c:pt>
                <c:pt idx="5">
                  <c:v>72.288095238095195</c:v>
                </c:pt>
                <c:pt idx="6">
                  <c:v>75.069892473118301</c:v>
                </c:pt>
                <c:pt idx="7">
                  <c:v>78.220430107526894</c:v>
                </c:pt>
                <c:pt idx="8">
                  <c:v>81.623809523809499</c:v>
                </c:pt>
                <c:pt idx="9">
                  <c:v>83.950844854070695</c:v>
                </c:pt>
                <c:pt idx="10">
                  <c:v>86.803174603174597</c:v>
                </c:pt>
                <c:pt idx="11">
                  <c:v>87.299539170507003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19-4378-AD9F-BE2D1FD0F3B0}"/>
            </c:ext>
          </c:extLst>
        </c:ser>
        <c:ser>
          <c:idx val="7"/>
          <c:order val="7"/>
          <c:tx>
            <c:strRef>
              <c:f>'Average of average'!$I$1</c:f>
              <c:strCache>
                <c:ptCount val="1"/>
                <c:pt idx="0">
                  <c:v>LAANE-NIGULA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average'!$I$2:$I$13</c:f>
              <c:numCache>
                <c:formatCode>General</c:formatCode>
                <c:ptCount val="12"/>
                <c:pt idx="0">
                  <c:v>89.324884792626705</c:v>
                </c:pt>
                <c:pt idx="1">
                  <c:v>86.792754844144895</c:v>
                </c:pt>
                <c:pt idx="2">
                  <c:v>81.786482334869405</c:v>
                </c:pt>
                <c:pt idx="3">
                  <c:v>74.862698412698407</c:v>
                </c:pt>
                <c:pt idx="4">
                  <c:v>69.8909370199693</c:v>
                </c:pt>
                <c:pt idx="5">
                  <c:v>74.827777777777797</c:v>
                </c:pt>
                <c:pt idx="6">
                  <c:v>77.397081413210401</c:v>
                </c:pt>
                <c:pt idx="7">
                  <c:v>80.832565284178202</c:v>
                </c:pt>
                <c:pt idx="8">
                  <c:v>84.584920634920607</c:v>
                </c:pt>
                <c:pt idx="9">
                  <c:v>87.408602150537604</c:v>
                </c:pt>
                <c:pt idx="10">
                  <c:v>90.046825396825398</c:v>
                </c:pt>
                <c:pt idx="11">
                  <c:v>89.812596006144403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19-4378-AD9F-BE2D1FD0F3B0}"/>
            </c:ext>
          </c:extLst>
        </c:ser>
        <c:ser>
          <c:idx val="8"/>
          <c:order val="8"/>
          <c:tx>
            <c:strRef>
              <c:f>'Average of average'!$J$1</c:f>
              <c:strCache>
                <c:ptCount val="1"/>
                <c:pt idx="0">
                  <c:v>PARNU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average'!$J$2:$J$13</c:f>
              <c:numCache>
                <c:formatCode>General</c:formatCode>
                <c:ptCount val="12"/>
                <c:pt idx="0">
                  <c:v>88.436664044059796</c:v>
                </c:pt>
                <c:pt idx="1">
                  <c:v>86.579810181190695</c:v>
                </c:pt>
                <c:pt idx="2">
                  <c:v>81.442171518489403</c:v>
                </c:pt>
                <c:pt idx="3">
                  <c:v>74.265040650406505</c:v>
                </c:pt>
                <c:pt idx="4">
                  <c:v>69.543778801843303</c:v>
                </c:pt>
                <c:pt idx="5">
                  <c:v>73.207142857142898</c:v>
                </c:pt>
                <c:pt idx="6">
                  <c:v>75.868663594469993</c:v>
                </c:pt>
                <c:pt idx="7">
                  <c:v>79.092165898617495</c:v>
                </c:pt>
                <c:pt idx="8">
                  <c:v>82.899186991869996</c:v>
                </c:pt>
                <c:pt idx="9">
                  <c:v>86.069236821400494</c:v>
                </c:pt>
                <c:pt idx="10">
                  <c:v>88.993495934959398</c:v>
                </c:pt>
                <c:pt idx="11">
                  <c:v>89.413060582218705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19-4378-AD9F-BE2D1FD0F3B0}"/>
            </c:ext>
          </c:extLst>
        </c:ser>
        <c:ser>
          <c:idx val="9"/>
          <c:order val="9"/>
          <c:tx>
            <c:strRef>
              <c:f>'Average of average'!$K$1</c:f>
              <c:strCache>
                <c:ptCount val="1"/>
                <c:pt idx="0">
                  <c:v>RUHNU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average'!$K$2:$K$13</c:f>
              <c:numCache>
                <c:formatCode>General</c:formatCode>
                <c:ptCount val="12"/>
                <c:pt idx="0">
                  <c:v>86.560794044665002</c:v>
                </c:pt>
                <c:pt idx="1">
                  <c:v>85.587755102040802</c:v>
                </c:pt>
                <c:pt idx="2">
                  <c:v>83.574441687345001</c:v>
                </c:pt>
                <c:pt idx="3">
                  <c:v>76.753846153846197</c:v>
                </c:pt>
                <c:pt idx="4">
                  <c:v>77.713178294573595</c:v>
                </c:pt>
                <c:pt idx="5">
                  <c:v>78.540000000000006</c:v>
                </c:pt>
                <c:pt idx="6">
                  <c:v>79.321295143213007</c:v>
                </c:pt>
                <c:pt idx="7">
                  <c:v>78.808510638297903</c:v>
                </c:pt>
                <c:pt idx="8">
                  <c:v>82.770370370370401</c:v>
                </c:pt>
                <c:pt idx="9">
                  <c:v>83.043424317617905</c:v>
                </c:pt>
                <c:pt idx="10">
                  <c:v>85.898717948718001</c:v>
                </c:pt>
                <c:pt idx="11">
                  <c:v>86.665012406947895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19-4378-AD9F-BE2D1FD0F3B0}"/>
            </c:ext>
          </c:extLst>
        </c:ser>
        <c:ser>
          <c:idx val="10"/>
          <c:order val="10"/>
          <c:tx>
            <c:strRef>
              <c:f>'Average of average'!$L$1</c:f>
              <c:strCache>
                <c:ptCount val="1"/>
                <c:pt idx="0">
                  <c:v>RISTNA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average'!$L$2:$L$13</c:f>
              <c:numCache>
                <c:formatCode>General</c:formatCode>
                <c:ptCount val="12"/>
                <c:pt idx="0">
                  <c:v>85.799539170506904</c:v>
                </c:pt>
                <c:pt idx="1">
                  <c:v>85.821398483571997</c:v>
                </c:pt>
                <c:pt idx="2">
                  <c:v>83.016129032257993</c:v>
                </c:pt>
                <c:pt idx="3">
                  <c:v>80.893650793650806</c:v>
                </c:pt>
                <c:pt idx="4">
                  <c:v>78.854838709677395</c:v>
                </c:pt>
                <c:pt idx="5">
                  <c:v>79.531746031745996</c:v>
                </c:pt>
                <c:pt idx="6">
                  <c:v>80.3713611329662</c:v>
                </c:pt>
                <c:pt idx="7">
                  <c:v>79.411487018095997</c:v>
                </c:pt>
                <c:pt idx="8">
                  <c:v>79.917460317460296</c:v>
                </c:pt>
                <c:pt idx="9">
                  <c:v>82.470046082949295</c:v>
                </c:pt>
                <c:pt idx="10">
                  <c:v>84.7777777777778</c:v>
                </c:pt>
                <c:pt idx="11">
                  <c:v>84.600614439324104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19-4378-AD9F-BE2D1FD0F3B0}"/>
            </c:ext>
          </c:extLst>
        </c:ser>
        <c:ser>
          <c:idx val="11"/>
          <c:order val="11"/>
          <c:tx>
            <c:strRef>
              <c:f>'Average of average'!$M$1</c:f>
              <c:strCache>
                <c:ptCount val="1"/>
                <c:pt idx="0">
                  <c:v>TALLINN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average'!$M$2:$M$13</c:f>
              <c:numCache>
                <c:formatCode>General</c:formatCode>
                <c:ptCount val="12"/>
                <c:pt idx="0">
                  <c:v>88.082949310000004</c:v>
                </c:pt>
                <c:pt idx="1">
                  <c:v>85.620050550000002</c:v>
                </c:pt>
                <c:pt idx="2">
                  <c:v>79.845622120000002</c:v>
                </c:pt>
                <c:pt idx="3">
                  <c:v>73.120634920000001</c:v>
                </c:pt>
                <c:pt idx="4">
                  <c:v>69.130568359999998</c:v>
                </c:pt>
                <c:pt idx="5">
                  <c:v>73.448412700000006</c:v>
                </c:pt>
                <c:pt idx="6">
                  <c:v>76.360215049999994</c:v>
                </c:pt>
                <c:pt idx="7">
                  <c:v>79.607526879999995</c:v>
                </c:pt>
                <c:pt idx="8">
                  <c:v>82.710317459999999</c:v>
                </c:pt>
                <c:pt idx="9">
                  <c:v>84.849462369999998</c:v>
                </c:pt>
                <c:pt idx="10">
                  <c:v>88.364285710000004</c:v>
                </c:pt>
                <c:pt idx="11">
                  <c:v>88.580645160000003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19-4378-AD9F-BE2D1FD0F3B0}"/>
            </c:ext>
          </c:extLst>
        </c:ser>
        <c:ser>
          <c:idx val="12"/>
          <c:order val="12"/>
          <c:tx>
            <c:strRef>
              <c:f>'Average of average'!$N$1</c:f>
              <c:strCache>
                <c:ptCount val="1"/>
                <c:pt idx="0">
                  <c:v>TIIRIKOJA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average'!$N$2:$N$13</c:f>
              <c:numCache>
                <c:formatCode>General</c:formatCode>
                <c:ptCount val="12"/>
                <c:pt idx="0">
                  <c:v>87.945468509984593</c:v>
                </c:pt>
                <c:pt idx="1">
                  <c:v>86.456613310867695</c:v>
                </c:pt>
                <c:pt idx="2">
                  <c:v>81.137480798771094</c:v>
                </c:pt>
                <c:pt idx="3">
                  <c:v>75.585714285714303</c:v>
                </c:pt>
                <c:pt idx="4">
                  <c:v>72.418586789554496</c:v>
                </c:pt>
                <c:pt idx="5">
                  <c:v>75.670373312152506</c:v>
                </c:pt>
                <c:pt idx="6">
                  <c:v>79.009984639016906</c:v>
                </c:pt>
                <c:pt idx="7">
                  <c:v>82.2757296466974</c:v>
                </c:pt>
                <c:pt idx="8">
                  <c:v>84.744444444444397</c:v>
                </c:pt>
                <c:pt idx="9">
                  <c:v>86.884024577573001</c:v>
                </c:pt>
                <c:pt idx="10">
                  <c:v>89.438888888888897</c:v>
                </c:pt>
                <c:pt idx="11">
                  <c:v>89.456221198156697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19-4378-AD9F-BE2D1FD0F3B0}"/>
            </c:ext>
          </c:extLst>
        </c:ser>
        <c:ser>
          <c:idx val="13"/>
          <c:order val="13"/>
          <c:tx>
            <c:strRef>
              <c:f>'Average of average'!$O$1</c:f>
              <c:strCache>
                <c:ptCount val="1"/>
                <c:pt idx="0">
                  <c:v>VAIKE-MAARJA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average'!$O$2:$O$13</c:f>
              <c:numCache>
                <c:formatCode>General</c:formatCode>
                <c:ptCount val="12"/>
                <c:pt idx="0">
                  <c:v>89.890168970814102</c:v>
                </c:pt>
                <c:pt idx="1">
                  <c:v>87.935973041280505</c:v>
                </c:pt>
                <c:pt idx="2">
                  <c:v>81.202764976958505</c:v>
                </c:pt>
                <c:pt idx="3">
                  <c:v>72.729365079365095</c:v>
                </c:pt>
                <c:pt idx="4">
                  <c:v>67.160522273425499</c:v>
                </c:pt>
                <c:pt idx="5">
                  <c:v>72.550793650793693</c:v>
                </c:pt>
                <c:pt idx="6">
                  <c:v>76.292626728110605</c:v>
                </c:pt>
                <c:pt idx="7">
                  <c:v>80.047619047618994</c:v>
                </c:pt>
                <c:pt idx="8">
                  <c:v>84.599206349206398</c:v>
                </c:pt>
                <c:pt idx="9">
                  <c:v>88.3847926267281</c:v>
                </c:pt>
                <c:pt idx="10">
                  <c:v>91.442857142857093</c:v>
                </c:pt>
                <c:pt idx="11">
                  <c:v>91.097542242703497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19-4378-AD9F-BE2D1FD0F3B0}"/>
            </c:ext>
          </c:extLst>
        </c:ser>
        <c:ser>
          <c:idx val="14"/>
          <c:order val="14"/>
          <c:tx>
            <c:strRef>
              <c:f>'Average of average'!$P$1</c:f>
              <c:strCache>
                <c:ptCount val="1"/>
                <c:pt idx="0">
                  <c:v>TURI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average'!$P$2:$P$13</c:f>
              <c:numCache>
                <c:formatCode>General</c:formatCode>
                <c:ptCount val="12"/>
                <c:pt idx="0">
                  <c:v>89.344854070660503</c:v>
                </c:pt>
                <c:pt idx="1">
                  <c:v>86.775716694772299</c:v>
                </c:pt>
                <c:pt idx="2">
                  <c:v>79.727342549923193</c:v>
                </c:pt>
                <c:pt idx="3">
                  <c:v>71.380158730158698</c:v>
                </c:pt>
                <c:pt idx="4">
                  <c:v>66.966973886328702</c:v>
                </c:pt>
                <c:pt idx="5">
                  <c:v>71.920634920634996</c:v>
                </c:pt>
                <c:pt idx="6">
                  <c:v>75.367127496159796</c:v>
                </c:pt>
                <c:pt idx="7">
                  <c:v>80.864055299539203</c:v>
                </c:pt>
                <c:pt idx="8">
                  <c:v>84.700793650793699</c:v>
                </c:pt>
                <c:pt idx="9">
                  <c:v>87.789554531489998</c:v>
                </c:pt>
                <c:pt idx="10">
                  <c:v>90.729365079364996</c:v>
                </c:pt>
                <c:pt idx="11">
                  <c:v>90.806451612903203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19-4378-AD9F-BE2D1FD0F3B0}"/>
            </c:ext>
          </c:extLst>
        </c:ser>
        <c:ser>
          <c:idx val="15"/>
          <c:order val="15"/>
          <c:tx>
            <c:strRef>
              <c:f>'Average of average'!$Q$1</c:f>
              <c:strCache>
                <c:ptCount val="1"/>
                <c:pt idx="0">
                  <c:v>VILJANDI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average'!$Q$2:$Q$13</c:f>
              <c:numCache>
                <c:formatCode>General</c:formatCode>
                <c:ptCount val="12"/>
                <c:pt idx="0">
                  <c:v>89.135944700460797</c:v>
                </c:pt>
                <c:pt idx="1">
                  <c:v>86.421229991575402</c:v>
                </c:pt>
                <c:pt idx="2">
                  <c:v>78.708141321044593</c:v>
                </c:pt>
                <c:pt idx="3">
                  <c:v>69.792857142857102</c:v>
                </c:pt>
                <c:pt idx="4">
                  <c:v>65.983870967742007</c:v>
                </c:pt>
                <c:pt idx="5">
                  <c:v>71.501587301587307</c:v>
                </c:pt>
                <c:pt idx="6">
                  <c:v>75.172043010752702</c:v>
                </c:pt>
                <c:pt idx="7">
                  <c:v>79.295698924731198</c:v>
                </c:pt>
                <c:pt idx="8">
                  <c:v>83.8611111111111</c:v>
                </c:pt>
                <c:pt idx="9">
                  <c:v>86.937788018433196</c:v>
                </c:pt>
                <c:pt idx="10">
                  <c:v>90.159523809523805</c:v>
                </c:pt>
                <c:pt idx="11">
                  <c:v>90.490783410138206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19-4378-AD9F-BE2D1FD0F3B0}"/>
            </c:ext>
          </c:extLst>
        </c:ser>
        <c:ser>
          <c:idx val="16"/>
          <c:order val="16"/>
          <c:tx>
            <c:strRef>
              <c:f>'Average of average'!$R$1</c:f>
              <c:strCache>
                <c:ptCount val="1"/>
                <c:pt idx="0">
                  <c:v>VIRTSU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average'!$R$2:$R$13</c:f>
              <c:numCache>
                <c:formatCode>General</c:formatCode>
                <c:ptCount val="12"/>
                <c:pt idx="0">
                  <c:v>88.486290322580601</c:v>
                </c:pt>
                <c:pt idx="1">
                  <c:v>86.839378238341993</c:v>
                </c:pt>
                <c:pt idx="2">
                  <c:v>84.4893784421715</c:v>
                </c:pt>
                <c:pt idx="3">
                  <c:v>79.272357723577201</c:v>
                </c:pt>
                <c:pt idx="4">
                  <c:v>74.719905586152606</c:v>
                </c:pt>
                <c:pt idx="5">
                  <c:v>77.205691056910595</c:v>
                </c:pt>
                <c:pt idx="6">
                  <c:v>78.889850511408298</c:v>
                </c:pt>
                <c:pt idx="7">
                  <c:v>80.451612903225794</c:v>
                </c:pt>
                <c:pt idx="8">
                  <c:v>82.598373983739805</c:v>
                </c:pt>
                <c:pt idx="9">
                  <c:v>84.899212598425194</c:v>
                </c:pt>
                <c:pt idx="10">
                  <c:v>87.8829268292683</c:v>
                </c:pt>
                <c:pt idx="11">
                  <c:v>88.5609362389023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19-4378-AD9F-BE2D1FD0F3B0}"/>
            </c:ext>
          </c:extLst>
        </c:ser>
        <c:ser>
          <c:idx val="17"/>
          <c:order val="17"/>
          <c:tx>
            <c:strRef>
              <c:f>'Average of average'!$S$1</c:f>
              <c:strCache>
                <c:ptCount val="1"/>
                <c:pt idx="0">
                  <c:v>AVERAGE</c:v>
                </c:pt>
              </c:strCache>
            </c:strRef>
          </c:tx>
          <c:spPr>
            <a:ln w="66675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'Average of average'!$A$2:$A$13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of average'!$S$2:$S$13</c:f>
              <c:numCache>
                <c:formatCode>General</c:formatCode>
                <c:ptCount val="12"/>
                <c:pt idx="0">
                  <c:v>87.845497973274433</c:v>
                </c:pt>
                <c:pt idx="1">
                  <c:v>86.277979771693936</c:v>
                </c:pt>
                <c:pt idx="2">
                  <c:v>81.348471555915182</c:v>
                </c:pt>
                <c:pt idx="3">
                  <c:v>74.975283746982427</c:v>
                </c:pt>
                <c:pt idx="4">
                  <c:v>71.332401545827068</c:v>
                </c:pt>
                <c:pt idx="5">
                  <c:v>75.067521132423778</c:v>
                </c:pt>
                <c:pt idx="6">
                  <c:v>77.42251860367378</c:v>
                </c:pt>
                <c:pt idx="7">
                  <c:v>79.889926641420274</c:v>
                </c:pt>
                <c:pt idx="8">
                  <c:v>82.954043920086946</c:v>
                </c:pt>
                <c:pt idx="9">
                  <c:v>85.288528572787285</c:v>
                </c:pt>
                <c:pt idx="10">
                  <c:v>88.280117578645971</c:v>
                </c:pt>
                <c:pt idx="11">
                  <c:v>88.515776026472267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19-4378-AD9F-BE2D1FD0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119456"/>
        <c:axId val="844109944"/>
      </c:lineChart>
      <c:catAx>
        <c:axId val="8441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09944"/>
        <c:crosses val="autoZero"/>
        <c:auto val="1"/>
        <c:lblAlgn val="ctr"/>
        <c:lblOffset val="100"/>
        <c:noMultiLvlLbl val="0"/>
      </c:catAx>
      <c:valAx>
        <c:axId val="8441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81643</xdr:rowOff>
    </xdr:from>
    <xdr:to>
      <xdr:col>19</xdr:col>
      <xdr:colOff>0</xdr:colOff>
      <xdr:row>51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E9888F-F13D-4CF2-8C88-ADF6D414D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115" zoomScaleNormal="115" workbookViewId="0">
      <selection activeCell="H7" sqref="H7"/>
    </sheetView>
  </sheetViews>
  <sheetFormatPr defaultRowHeight="15" x14ac:dyDescent="0.25"/>
  <cols>
    <col min="1" max="1" width="9.140625" style="2"/>
    <col min="2" max="2" width="19.42578125" style="5" bestFit="1" customWidth="1"/>
    <col min="3" max="3" width="12" style="2" bestFit="1" customWidth="1"/>
    <col min="4" max="4" width="12" style="10" bestFit="1" customWidth="1"/>
    <col min="5" max="5" width="12.5703125" style="2" bestFit="1" customWidth="1"/>
    <col min="6" max="6" width="10.85546875" style="2" bestFit="1" customWidth="1"/>
    <col min="7" max="7" width="10.5703125" style="2" bestFit="1" customWidth="1"/>
    <col min="8" max="8" width="9.5703125" style="2" bestFit="1" customWidth="1"/>
    <col min="9" max="10" width="11.140625" style="2" customWidth="1"/>
    <col min="11" max="11" width="47.28515625" style="2" customWidth="1"/>
    <col min="12" max="12" width="15.85546875" style="2" customWidth="1"/>
    <col min="13" max="13" width="13.7109375" style="2" customWidth="1"/>
    <col min="14" max="16384" width="9.140625" style="2"/>
  </cols>
  <sheetData>
    <row r="1" spans="1:13" ht="90" x14ac:dyDescent="0.25">
      <c r="B1" s="3" t="s">
        <v>0</v>
      </c>
      <c r="C1" s="3" t="s">
        <v>5</v>
      </c>
      <c r="D1" s="4" t="s">
        <v>6</v>
      </c>
      <c r="E1" s="3" t="s">
        <v>2</v>
      </c>
      <c r="F1" s="3" t="s">
        <v>60</v>
      </c>
      <c r="G1" s="3" t="s">
        <v>43</v>
      </c>
      <c r="H1" s="3" t="s">
        <v>44</v>
      </c>
      <c r="I1" s="3" t="s">
        <v>3</v>
      </c>
      <c r="J1" s="3" t="s">
        <v>41</v>
      </c>
      <c r="K1" s="3" t="s">
        <v>40</v>
      </c>
      <c r="L1" s="3" t="s">
        <v>4</v>
      </c>
      <c r="M1" s="3" t="s">
        <v>45</v>
      </c>
    </row>
    <row r="2" spans="1:13" x14ac:dyDescent="0.25">
      <c r="A2" s="2">
        <v>1</v>
      </c>
      <c r="B2" s="5" t="s">
        <v>8</v>
      </c>
      <c r="C2" s="6">
        <f>57+(50/60)+(46/3600)</f>
        <v>57.846111111111114</v>
      </c>
      <c r="D2" s="6">
        <f>27+(1/60)+(10/3600)</f>
        <v>27.019444444444442</v>
      </c>
      <c r="E2" s="7" t="s">
        <v>24</v>
      </c>
      <c r="F2" s="2">
        <f>G2-H2</f>
        <v>22.03686635944689</v>
      </c>
      <c r="G2" s="8">
        <v>88.695084485406994</v>
      </c>
      <c r="H2" s="8">
        <v>66.658218125960104</v>
      </c>
      <c r="I2" s="2">
        <v>12</v>
      </c>
      <c r="J2" s="2">
        <v>5</v>
      </c>
      <c r="K2" s="2">
        <f>(-0.0034598693389273)*12</f>
        <v>-4.1518432067127596E-2</v>
      </c>
      <c r="L2" s="2" t="s">
        <v>42</v>
      </c>
      <c r="M2" s="2">
        <v>3.7235323874380603E-2</v>
      </c>
    </row>
    <row r="3" spans="1:13" x14ac:dyDescent="0.25">
      <c r="A3" s="14">
        <v>2</v>
      </c>
      <c r="B3" s="5" t="s">
        <v>7</v>
      </c>
      <c r="C3" s="6">
        <f>58+(22/60)+(59/3600)</f>
        <v>58.383055555555558</v>
      </c>
      <c r="D3" s="6">
        <f>21+(48/60)+(55/3600)</f>
        <v>21.81527777777778</v>
      </c>
      <c r="E3" s="7" t="s">
        <v>25</v>
      </c>
      <c r="F3" s="2">
        <f t="shared" ref="F3:F18" si="0">G3-H3</f>
        <v>6.1194394907570882</v>
      </c>
      <c r="G3" s="8">
        <v>85.792924935288994</v>
      </c>
      <c r="H3" s="8">
        <v>79.673485444531906</v>
      </c>
      <c r="I3" s="2">
        <v>2</v>
      </c>
      <c r="J3" s="2">
        <v>5</v>
      </c>
      <c r="K3" s="2">
        <f>(0.002735342943765)*12</f>
        <v>3.2824115325180002E-2</v>
      </c>
      <c r="L3" s="2" t="s">
        <v>42</v>
      </c>
      <c r="M3" s="2">
        <v>2.3120149214926299E-2</v>
      </c>
    </row>
    <row r="4" spans="1:13" x14ac:dyDescent="0.25">
      <c r="A4" s="2">
        <v>3</v>
      </c>
      <c r="B4" s="5" t="s">
        <v>9</v>
      </c>
      <c r="C4" s="6">
        <f>59+(19/60)+(44/3600)</f>
        <v>59.328888888888891</v>
      </c>
      <c r="D4" s="6">
        <f>27+(23/60)+(54/3600)</f>
        <v>27.398333333333333</v>
      </c>
      <c r="E4" s="7" t="s">
        <v>26</v>
      </c>
      <c r="F4" s="2">
        <f t="shared" si="0"/>
        <v>21.705273937532112</v>
      </c>
      <c r="G4" s="8">
        <v>89.720634920635007</v>
      </c>
      <c r="H4" s="8">
        <v>68.015360983102894</v>
      </c>
      <c r="I4" s="2">
        <v>11</v>
      </c>
      <c r="J4" s="2">
        <v>5</v>
      </c>
      <c r="K4" s="2">
        <f>(0.00293101550184751)*12</f>
        <v>3.5172186022170121E-2</v>
      </c>
      <c r="L4" s="2" t="s">
        <v>42</v>
      </c>
      <c r="M4" s="2">
        <v>1.12602761409161E-2</v>
      </c>
    </row>
    <row r="5" spans="1:13" ht="16.899999999999999" customHeight="1" x14ac:dyDescent="0.25">
      <c r="A5" s="2">
        <v>4</v>
      </c>
      <c r="B5" s="5" t="s">
        <v>10</v>
      </c>
      <c r="C5" s="6">
        <f>58+(44/60)+(59/3600)</f>
        <v>58.749722222222225</v>
      </c>
      <c r="D5" s="6">
        <f>26+(24/60)+(54/3600)</f>
        <v>26.414999999999999</v>
      </c>
      <c r="E5" s="7" t="s">
        <v>27</v>
      </c>
      <c r="F5" s="2">
        <f t="shared" si="0"/>
        <v>22.97227467435961</v>
      </c>
      <c r="G5" s="8">
        <v>90.705555555555506</v>
      </c>
      <c r="H5" s="8">
        <v>67.733280881195896</v>
      </c>
      <c r="I5" s="2">
        <v>11</v>
      </c>
      <c r="J5" s="2">
        <v>5</v>
      </c>
      <c r="K5" s="2">
        <f>(-0.0022050259398683)*12</f>
        <v>-2.64603112784196E-2</v>
      </c>
      <c r="L5" s="2" t="s">
        <v>42</v>
      </c>
      <c r="M5" s="2">
        <v>6.5719297515851594E-2</v>
      </c>
    </row>
    <row r="6" spans="1:13" x14ac:dyDescent="0.25">
      <c r="A6" s="2">
        <v>5</v>
      </c>
      <c r="B6" s="5" t="s">
        <v>11</v>
      </c>
      <c r="C6" s="6">
        <f>58+(13/60)+(55/3600)</f>
        <v>58.231944444444444</v>
      </c>
      <c r="D6" s="6">
        <f>22+(30/60)+(23/3600)</f>
        <v>22.506388888888889</v>
      </c>
      <c r="E6" s="7" t="s">
        <v>28</v>
      </c>
      <c r="F6" s="2">
        <f t="shared" si="0"/>
        <v>14.798408996179404</v>
      </c>
      <c r="G6" s="8">
        <v>87.359001040582697</v>
      </c>
      <c r="H6" s="8">
        <v>72.560592044403293</v>
      </c>
      <c r="I6" s="2">
        <v>2</v>
      </c>
      <c r="J6" s="2">
        <v>5</v>
      </c>
      <c r="K6" s="2">
        <f>(0.00206000745331297)*12</f>
        <v>2.4720089439755642E-2</v>
      </c>
      <c r="L6" s="2" t="s">
        <v>42</v>
      </c>
      <c r="M6" s="2">
        <v>0.19132428036079199</v>
      </c>
    </row>
    <row r="7" spans="1:13" x14ac:dyDescent="0.25">
      <c r="A7" s="2">
        <v>6</v>
      </c>
      <c r="B7" s="5" t="s">
        <v>12</v>
      </c>
      <c r="C7" s="6">
        <f>58+(5/60)+(35/3600)</f>
        <v>58.093055555555559</v>
      </c>
      <c r="D7" s="6">
        <f>23+(58/60)+(13/3600)</f>
        <v>23.970277777777778</v>
      </c>
      <c r="E7" s="7" t="s">
        <v>29</v>
      </c>
      <c r="F7" s="2">
        <f t="shared" si="0"/>
        <v>9.8870967741934948</v>
      </c>
      <c r="G7" s="9">
        <v>87.1797235023041</v>
      </c>
      <c r="H7" s="8">
        <v>77.292626728110605</v>
      </c>
      <c r="I7" s="2">
        <v>1</v>
      </c>
      <c r="J7" s="2">
        <v>5</v>
      </c>
      <c r="K7" s="2">
        <f>(-0.00193345915359082)*12</f>
        <v>-2.320150984308984E-2</v>
      </c>
      <c r="L7" s="2" t="s">
        <v>42</v>
      </c>
      <c r="M7" s="2">
        <v>6.8222421966380606E-2</v>
      </c>
    </row>
    <row r="8" spans="1:13" x14ac:dyDescent="0.25">
      <c r="A8" s="2">
        <v>7</v>
      </c>
      <c r="B8" s="5" t="s">
        <v>13</v>
      </c>
      <c r="C8" s="6">
        <f>59+(23/60)+(21/3600)</f>
        <v>59.389166666666668</v>
      </c>
      <c r="D8" s="6">
        <f>28+(6/60)+(46/3600)</f>
        <v>28.112777777777779</v>
      </c>
      <c r="E8" s="7" t="s">
        <v>30</v>
      </c>
      <c r="F8" s="2">
        <f t="shared" si="0"/>
        <v>18.965437788018505</v>
      </c>
      <c r="G8" s="8">
        <v>87.299539170507003</v>
      </c>
      <c r="H8" s="8">
        <v>68.334101382488498</v>
      </c>
      <c r="I8" s="2">
        <v>12</v>
      </c>
      <c r="J8" s="2">
        <v>5</v>
      </c>
      <c r="K8" s="2">
        <f>(-0.00147621737502169)*12</f>
        <v>-1.7714608500260281E-2</v>
      </c>
      <c r="L8" s="2" t="s">
        <v>42</v>
      </c>
      <c r="M8" s="2">
        <v>0.25576433181760699</v>
      </c>
    </row>
    <row r="9" spans="1:13" x14ac:dyDescent="0.25">
      <c r="A9" s="2">
        <v>8</v>
      </c>
      <c r="B9" s="5" t="s">
        <v>14</v>
      </c>
      <c r="C9" s="6">
        <f>58+(57/60)+(4/3600)</f>
        <v>58.951111111111111</v>
      </c>
      <c r="D9" s="6">
        <f>23+(48/60)+(56/3600)</f>
        <v>23.815555555555555</v>
      </c>
      <c r="E9" s="7" t="s">
        <v>31</v>
      </c>
      <c r="F9" s="2">
        <f t="shared" si="0"/>
        <v>20.155888376856097</v>
      </c>
      <c r="G9" s="8">
        <v>90.046825396825398</v>
      </c>
      <c r="H9" s="8">
        <v>69.8909370199693</v>
      </c>
      <c r="I9" s="2">
        <v>11</v>
      </c>
      <c r="J9" s="2">
        <v>5</v>
      </c>
      <c r="K9" s="2">
        <f>(-0.00349239756828119)*12</f>
        <v>-4.1908770819374275E-2</v>
      </c>
      <c r="L9" s="2" t="s">
        <v>42</v>
      </c>
      <c r="M9" s="2">
        <v>3.8366174387448201E-3</v>
      </c>
    </row>
    <row r="10" spans="1:13" x14ac:dyDescent="0.25">
      <c r="A10" s="2">
        <v>9</v>
      </c>
      <c r="B10" s="5" t="s">
        <v>15</v>
      </c>
      <c r="C10" s="6">
        <f>58+(23/60)+(4/3600)</f>
        <v>58.384444444444441</v>
      </c>
      <c r="D10" s="6">
        <f>24+(29/60)+(9/3600)</f>
        <v>24.485833333333336</v>
      </c>
      <c r="E10" s="7" t="s">
        <v>32</v>
      </c>
      <c r="F10" s="2">
        <f t="shared" si="0"/>
        <v>19.869281780375402</v>
      </c>
      <c r="G10" s="8">
        <v>89.413060582218705</v>
      </c>
      <c r="H10" s="8">
        <v>69.543778801843303</v>
      </c>
      <c r="I10" s="2">
        <v>12</v>
      </c>
      <c r="J10" s="2">
        <v>5</v>
      </c>
      <c r="K10" s="2">
        <f>(-0.00173821659819103)*12</f>
        <v>-2.0858599178292359E-2</v>
      </c>
      <c r="L10" s="2" t="s">
        <v>42</v>
      </c>
      <c r="M10" s="2">
        <v>0.142501772302108</v>
      </c>
    </row>
    <row r="11" spans="1:13" x14ac:dyDescent="0.25">
      <c r="A11" s="2">
        <v>10</v>
      </c>
      <c r="B11" s="5" t="s">
        <v>16</v>
      </c>
      <c r="C11" s="6">
        <f>57+(47/60)+(0/3600)</f>
        <v>57.783333333333331</v>
      </c>
      <c r="D11" s="6">
        <f>23+(15/60)+(32/3600)</f>
        <v>23.25888888888889</v>
      </c>
      <c r="E11" s="7" t="s">
        <v>33</v>
      </c>
      <c r="F11" s="2">
        <f t="shared" si="0"/>
        <v>9.9111662531016975</v>
      </c>
      <c r="G11" s="8">
        <v>86.665012406947895</v>
      </c>
      <c r="H11" s="8">
        <v>76.753846153846197</v>
      </c>
      <c r="I11" s="2">
        <v>12</v>
      </c>
      <c r="J11" s="2">
        <v>4</v>
      </c>
      <c r="K11" s="2">
        <f>(0.000335368966293491)*12</f>
        <v>4.0244275955218919E-3</v>
      </c>
      <c r="L11" s="2" t="s">
        <v>42</v>
      </c>
      <c r="M11" s="2">
        <v>0.921822988528328</v>
      </c>
    </row>
    <row r="12" spans="1:13" x14ac:dyDescent="0.25">
      <c r="A12" s="2">
        <v>11</v>
      </c>
      <c r="B12" s="5" t="s">
        <v>17</v>
      </c>
      <c r="C12" s="6">
        <f>58+(55/60)+(15/3600)</f>
        <v>58.920833333333334</v>
      </c>
      <c r="D12" s="6">
        <f>22+(3/60)+(59/3600)</f>
        <v>22.066388888888891</v>
      </c>
      <c r="E12" s="7" t="s">
        <v>34</v>
      </c>
      <c r="F12" s="2">
        <f t="shared" si="0"/>
        <v>6.9665597738946019</v>
      </c>
      <c r="G12" s="8">
        <v>85.821398483571997</v>
      </c>
      <c r="H12" s="8">
        <v>78.854838709677395</v>
      </c>
      <c r="I12" s="2">
        <v>2</v>
      </c>
      <c r="J12" s="2">
        <v>5</v>
      </c>
      <c r="K12" s="2">
        <f>(-0.00327042199607422)*12</f>
        <v>-3.9245063952890638E-2</v>
      </c>
      <c r="L12" s="2" t="s">
        <v>42</v>
      </c>
      <c r="M12" s="2">
        <v>0.13100885944627799</v>
      </c>
    </row>
    <row r="13" spans="1:13" x14ac:dyDescent="0.25">
      <c r="A13" s="2">
        <v>12</v>
      </c>
      <c r="B13" s="5" t="s">
        <v>18</v>
      </c>
      <c r="C13" s="6">
        <f>59+(23/60)+(33/3600)</f>
        <v>59.392499999999998</v>
      </c>
      <c r="D13" s="6">
        <f>24+(36/60)+(10/3600)</f>
        <v>24.602777777777778</v>
      </c>
      <c r="E13" s="7" t="s">
        <v>35</v>
      </c>
      <c r="F13" s="2">
        <f t="shared" si="0"/>
        <v>19.450076804915511</v>
      </c>
      <c r="G13" s="8">
        <v>88.580645161290306</v>
      </c>
      <c r="H13" s="8">
        <v>69.130568356374795</v>
      </c>
      <c r="I13" s="2">
        <v>12</v>
      </c>
      <c r="J13" s="2">
        <v>5</v>
      </c>
      <c r="K13" s="2">
        <f>(-0.000192164039093377)*12</f>
        <v>-2.3059684691205239E-3</v>
      </c>
      <c r="L13" s="2" t="s">
        <v>42</v>
      </c>
      <c r="M13" s="2">
        <v>0.86848681722078203</v>
      </c>
    </row>
    <row r="14" spans="1:13" x14ac:dyDescent="0.25">
      <c r="A14" s="2">
        <v>13</v>
      </c>
      <c r="B14" s="5" t="s">
        <v>19</v>
      </c>
      <c r="C14" s="6">
        <f>58+(51/60)+(55/3600)</f>
        <v>58.865277777777777</v>
      </c>
      <c r="D14" s="6">
        <f>26+(57/60)+(8/3600)</f>
        <v>26.952222222222222</v>
      </c>
      <c r="E14" s="7" t="s">
        <v>36</v>
      </c>
      <c r="F14" s="2">
        <f t="shared" si="0"/>
        <v>17.037634408602202</v>
      </c>
      <c r="G14" s="8">
        <v>89.456221198156697</v>
      </c>
      <c r="H14" s="8">
        <v>72.418586789554496</v>
      </c>
      <c r="I14" s="2">
        <v>12</v>
      </c>
      <c r="J14" s="2">
        <v>5</v>
      </c>
      <c r="K14" s="2">
        <f>(0.0000303946495182957)*12</f>
        <v>3.647357942195484E-4</v>
      </c>
      <c r="L14" s="2" t="s">
        <v>42</v>
      </c>
      <c r="M14" s="2">
        <v>0.97808395790964098</v>
      </c>
    </row>
    <row r="15" spans="1:13" x14ac:dyDescent="0.25">
      <c r="A15" s="2">
        <v>14</v>
      </c>
      <c r="B15" s="5" t="s">
        <v>20</v>
      </c>
      <c r="C15" s="6">
        <f>59+(8/60)+(29/3600)</f>
        <v>59.141388888888891</v>
      </c>
      <c r="D15" s="6">
        <f>26+(13/60)+(51/3600)</f>
        <v>26.230833333333333</v>
      </c>
      <c r="E15" s="7" t="s">
        <v>37</v>
      </c>
      <c r="F15" s="2">
        <f t="shared" si="0"/>
        <v>24.282334869431594</v>
      </c>
      <c r="G15" s="8">
        <v>91.442857142857093</v>
      </c>
      <c r="H15" s="8">
        <v>67.160522273425499</v>
      </c>
      <c r="I15" s="2">
        <v>11</v>
      </c>
      <c r="J15" s="2">
        <v>5</v>
      </c>
      <c r="K15" s="2">
        <f>(0.000591164670939112)*12</f>
        <v>7.0939760512693448E-3</v>
      </c>
      <c r="L15" s="2" t="s">
        <v>42</v>
      </c>
      <c r="M15" s="2">
        <v>0.62259424325227097</v>
      </c>
    </row>
    <row r="16" spans="1:13" x14ac:dyDescent="0.25">
      <c r="A16" s="2">
        <v>15</v>
      </c>
      <c r="B16" s="5" t="s">
        <v>21</v>
      </c>
      <c r="C16" s="6">
        <f>58+(48/60)+(31/3600)</f>
        <v>58.808611111111105</v>
      </c>
      <c r="D16" s="6">
        <f>25+(24/60)+(33/3600)</f>
        <v>25.409166666666664</v>
      </c>
      <c r="E16" s="7" t="s">
        <v>38</v>
      </c>
      <c r="F16" s="2">
        <f t="shared" si="0"/>
        <v>23.839477726574501</v>
      </c>
      <c r="G16" s="8">
        <v>90.806451612903203</v>
      </c>
      <c r="H16" s="8">
        <v>66.966973886328702</v>
      </c>
      <c r="I16" s="2">
        <v>12</v>
      </c>
      <c r="J16" s="2">
        <v>5</v>
      </c>
      <c r="K16" s="2">
        <f>(-0.000732816650200401)*12</f>
        <v>-8.7937998024048107E-3</v>
      </c>
      <c r="L16" s="2" t="s">
        <v>42</v>
      </c>
      <c r="M16" s="2">
        <v>0.54913385692239602</v>
      </c>
    </row>
    <row r="17" spans="1:13" x14ac:dyDescent="0.25">
      <c r="A17" s="2">
        <v>16</v>
      </c>
      <c r="B17" s="5" t="s">
        <v>22</v>
      </c>
      <c r="C17" s="6">
        <f>58+(22/60)+(40/3600)</f>
        <v>58.37777777777778</v>
      </c>
      <c r="D17" s="6">
        <f>25+(36/60)+(1/3600)</f>
        <v>25.60027777777778</v>
      </c>
      <c r="E17" s="7" t="s">
        <v>39</v>
      </c>
      <c r="F17" s="2">
        <f t="shared" si="0"/>
        <v>24.506912442396199</v>
      </c>
      <c r="G17" s="8">
        <v>90.490783410138206</v>
      </c>
      <c r="H17" s="8">
        <v>65.983870967742007</v>
      </c>
      <c r="I17" s="2">
        <v>12</v>
      </c>
      <c r="J17" s="2">
        <v>5</v>
      </c>
      <c r="K17" s="2">
        <f>(0.000792072676026125)*12</f>
        <v>9.5048721123134998E-3</v>
      </c>
      <c r="L17" s="2" t="s">
        <v>42</v>
      </c>
      <c r="M17" s="2">
        <v>0.49706831775896698</v>
      </c>
    </row>
    <row r="18" spans="1:13" x14ac:dyDescent="0.25">
      <c r="A18" s="2">
        <v>17</v>
      </c>
      <c r="B18" s="5" t="s">
        <v>23</v>
      </c>
      <c r="C18" s="6">
        <f>58+(34/60)+(22/3600)</f>
        <v>58.57277777777778</v>
      </c>
      <c r="D18" s="6">
        <f>23+(30/60)+(49/3600)</f>
        <v>23.513611111111111</v>
      </c>
      <c r="E18" s="7" t="s">
        <v>33</v>
      </c>
      <c r="F18" s="2">
        <f t="shared" si="0"/>
        <v>13.841030652749694</v>
      </c>
      <c r="G18" s="8">
        <v>88.5609362389023</v>
      </c>
      <c r="H18" s="8">
        <v>74.719905586152606</v>
      </c>
      <c r="I18" s="2">
        <v>12</v>
      </c>
      <c r="J18" s="2">
        <v>5</v>
      </c>
      <c r="K18" s="2">
        <f>(-0.00451318946696065)*12</f>
        <v>-5.4158273603527797E-2</v>
      </c>
      <c r="L18" s="2" t="s">
        <v>42</v>
      </c>
      <c r="M18" s="2">
        <v>1.33827680893435E-4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7286-1089-45C3-8E1F-5A434EB58BE3}">
  <dimension ref="A1:S40"/>
  <sheetViews>
    <sheetView tabSelected="1" topLeftCell="A14" zoomScale="70" zoomScaleNormal="70" workbookViewId="0">
      <selection activeCell="U26" sqref="U26"/>
    </sheetView>
  </sheetViews>
  <sheetFormatPr defaultRowHeight="15" x14ac:dyDescent="0.25"/>
  <cols>
    <col min="1" max="16384" width="9.140625" style="2"/>
  </cols>
  <sheetData>
    <row r="1" spans="1:19" ht="30" x14ac:dyDescent="0.25">
      <c r="A1" s="11" t="s">
        <v>50</v>
      </c>
      <c r="B1" s="5" t="s">
        <v>8</v>
      </c>
      <c r="C1" s="5" t="s">
        <v>7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11" t="s">
        <v>49</v>
      </c>
    </row>
    <row r="2" spans="1:19" x14ac:dyDescent="0.25">
      <c r="A2" s="2" t="s">
        <v>46</v>
      </c>
      <c r="B2" s="12">
        <v>86.687403993855597</v>
      </c>
      <c r="C2" s="13">
        <v>85.636506687647497</v>
      </c>
      <c r="D2" s="13">
        <v>88.644393241167407</v>
      </c>
      <c r="E2" s="13">
        <v>89.164362519201205</v>
      </c>
      <c r="F2" s="13">
        <v>87.197142857142893</v>
      </c>
      <c r="G2" s="13">
        <v>87.1797235023041</v>
      </c>
      <c r="H2" s="13">
        <v>85.856374807987706</v>
      </c>
      <c r="I2" s="13">
        <v>89.324884792626705</v>
      </c>
      <c r="J2" s="13">
        <v>88.436664044059796</v>
      </c>
      <c r="K2" s="13">
        <v>86.560794044665002</v>
      </c>
      <c r="L2" s="13">
        <v>85.799539170506904</v>
      </c>
      <c r="M2" s="2">
        <v>88.082949310000004</v>
      </c>
      <c r="N2" s="13">
        <v>87.945468509984593</v>
      </c>
      <c r="O2" s="13">
        <v>89.890168970814102</v>
      </c>
      <c r="P2" s="13">
        <v>89.344854070660503</v>
      </c>
      <c r="Q2" s="13">
        <v>89.135944700460797</v>
      </c>
      <c r="R2" s="13">
        <v>88.486290322580601</v>
      </c>
      <c r="S2" s="2">
        <f>AVERAGE(B2:R2)</f>
        <v>87.845497973274433</v>
      </c>
    </row>
    <row r="3" spans="1:19" x14ac:dyDescent="0.25">
      <c r="A3" s="2" t="s">
        <v>47</v>
      </c>
      <c r="B3" s="12">
        <v>84.067396798651998</v>
      </c>
      <c r="C3" s="13">
        <v>85.792924935288994</v>
      </c>
      <c r="D3" s="13">
        <v>86.938500421230003</v>
      </c>
      <c r="E3" s="13">
        <v>86.602358887952803</v>
      </c>
      <c r="F3" s="13">
        <v>87.359001040582697</v>
      </c>
      <c r="G3" s="13">
        <v>86.914911541701798</v>
      </c>
      <c r="H3" s="13">
        <v>84.219882055602397</v>
      </c>
      <c r="I3" s="13">
        <v>86.792754844144895</v>
      </c>
      <c r="J3" s="13">
        <v>86.579810181190695</v>
      </c>
      <c r="K3" s="13">
        <v>85.587755102040802</v>
      </c>
      <c r="L3" s="13">
        <v>85.821398483571997</v>
      </c>
      <c r="M3" s="2">
        <v>85.620050550000002</v>
      </c>
      <c r="N3" s="13">
        <v>86.456613310867695</v>
      </c>
      <c r="O3" s="13">
        <v>87.935973041280505</v>
      </c>
      <c r="P3" s="13">
        <v>86.775716694772299</v>
      </c>
      <c r="Q3" s="13">
        <v>86.421229991575402</v>
      </c>
      <c r="R3" s="13">
        <v>86.839378238341993</v>
      </c>
      <c r="S3" s="2">
        <f t="shared" ref="S3:S13" si="0">AVERAGE(B3:R3)</f>
        <v>86.277979771693936</v>
      </c>
    </row>
    <row r="4" spans="1:19" x14ac:dyDescent="0.25">
      <c r="A4" s="2" t="s">
        <v>48</v>
      </c>
      <c r="B4" s="12">
        <v>77.326420890937001</v>
      </c>
      <c r="C4" s="13">
        <v>83.008654602674994</v>
      </c>
      <c r="D4" s="13">
        <v>80.241167434715805</v>
      </c>
      <c r="E4" s="13">
        <v>80.278033794162795</v>
      </c>
      <c r="F4" s="13">
        <v>83.790322580645196</v>
      </c>
      <c r="G4" s="13">
        <v>85.009216589861794</v>
      </c>
      <c r="H4" s="13">
        <v>78.340245775729599</v>
      </c>
      <c r="I4" s="13">
        <v>81.786482334869405</v>
      </c>
      <c r="J4" s="13">
        <v>81.442171518489403</v>
      </c>
      <c r="K4" s="13">
        <v>83.574441687345001</v>
      </c>
      <c r="L4" s="13">
        <v>83.016129032257993</v>
      </c>
      <c r="M4" s="2">
        <v>79.845622120000002</v>
      </c>
      <c r="N4" s="13">
        <v>81.137480798771094</v>
      </c>
      <c r="O4" s="13">
        <v>81.202764976958505</v>
      </c>
      <c r="P4" s="13">
        <v>79.727342549923193</v>
      </c>
      <c r="Q4" s="13">
        <v>78.708141321044593</v>
      </c>
      <c r="R4" s="13">
        <v>84.4893784421715</v>
      </c>
      <c r="S4" s="2">
        <f t="shared" si="0"/>
        <v>81.348471555915182</v>
      </c>
    </row>
    <row r="5" spans="1:19" x14ac:dyDescent="0.25">
      <c r="A5" s="2" t="s">
        <v>51</v>
      </c>
      <c r="B5" s="12">
        <v>69.506349206349199</v>
      </c>
      <c r="C5" s="13">
        <v>81.053658536585402</v>
      </c>
      <c r="D5" s="13">
        <v>71.879365079365002</v>
      </c>
      <c r="E5" s="13">
        <v>72.843650793650795</v>
      </c>
      <c r="F5" s="13">
        <v>78.442857142857093</v>
      </c>
      <c r="G5" s="13">
        <v>80.576984126984101</v>
      </c>
      <c r="H5" s="13">
        <v>71.620634920634998</v>
      </c>
      <c r="I5" s="13">
        <v>74.862698412698407</v>
      </c>
      <c r="J5" s="13">
        <v>74.265040650406505</v>
      </c>
      <c r="K5" s="13">
        <v>76.753846153846197</v>
      </c>
      <c r="L5" s="13">
        <v>80.893650793650806</v>
      </c>
      <c r="M5" s="2">
        <v>73.120634920000001</v>
      </c>
      <c r="N5" s="13">
        <v>75.585714285714303</v>
      </c>
      <c r="O5" s="13">
        <v>72.729365079365095</v>
      </c>
      <c r="P5" s="13">
        <v>71.380158730158698</v>
      </c>
      <c r="Q5" s="13">
        <v>69.792857142857102</v>
      </c>
      <c r="R5" s="13">
        <v>79.272357723577201</v>
      </c>
      <c r="S5" s="2">
        <f t="shared" si="0"/>
        <v>74.975283746982427</v>
      </c>
    </row>
    <row r="6" spans="1:19" x14ac:dyDescent="0.25">
      <c r="A6" s="2" t="s">
        <v>52</v>
      </c>
      <c r="B6" s="12">
        <v>66.658218125960104</v>
      </c>
      <c r="C6" s="13">
        <v>79.673485444531906</v>
      </c>
      <c r="D6" s="13">
        <v>68.015360983102894</v>
      </c>
      <c r="E6" s="13">
        <v>67.733280881195896</v>
      </c>
      <c r="F6" s="13">
        <v>72.560592044403293</v>
      </c>
      <c r="G6" s="13">
        <v>77.292626728110605</v>
      </c>
      <c r="H6" s="13">
        <v>68.334101382488498</v>
      </c>
      <c r="I6" s="13">
        <v>69.8909370199693</v>
      </c>
      <c r="J6" s="13">
        <v>69.543778801843303</v>
      </c>
      <c r="K6" s="13">
        <v>77.713178294573595</v>
      </c>
      <c r="L6" s="13">
        <v>78.854838709677395</v>
      </c>
      <c r="M6" s="2">
        <v>69.130568359999998</v>
      </c>
      <c r="N6" s="13">
        <v>72.418586789554496</v>
      </c>
      <c r="O6" s="13">
        <v>67.160522273425499</v>
      </c>
      <c r="P6" s="13">
        <v>66.966973886328702</v>
      </c>
      <c r="Q6" s="13">
        <v>65.983870967742007</v>
      </c>
      <c r="R6" s="13">
        <v>74.719905586152606</v>
      </c>
      <c r="S6" s="2">
        <f t="shared" si="0"/>
        <v>71.332401545827068</v>
      </c>
    </row>
    <row r="7" spans="1:19" x14ac:dyDescent="0.25">
      <c r="A7" s="2" t="s">
        <v>53</v>
      </c>
      <c r="B7" s="12">
        <v>71.341463414634106</v>
      </c>
      <c r="C7" s="13">
        <v>81.694999999999993</v>
      </c>
      <c r="D7" s="13">
        <v>73.019047619047598</v>
      </c>
      <c r="E7" s="13">
        <v>73.303174603174597</v>
      </c>
      <c r="F7" s="13">
        <v>76.242156862745006</v>
      </c>
      <c r="G7" s="13">
        <v>79.854761904761901</v>
      </c>
      <c r="H7" s="13">
        <v>72.288095238095195</v>
      </c>
      <c r="I7" s="13">
        <v>74.827777777777797</v>
      </c>
      <c r="J7" s="13">
        <v>73.207142857142898</v>
      </c>
      <c r="K7" s="13">
        <v>78.540000000000006</v>
      </c>
      <c r="L7" s="13">
        <v>79.531746031745996</v>
      </c>
      <c r="M7" s="2">
        <v>73.448412700000006</v>
      </c>
      <c r="N7" s="13">
        <v>75.670373312152506</v>
      </c>
      <c r="O7" s="13">
        <v>72.550793650793693</v>
      </c>
      <c r="P7" s="13">
        <v>71.920634920634996</v>
      </c>
      <c r="Q7" s="13">
        <v>71.501587301587307</v>
      </c>
      <c r="R7" s="13">
        <v>77.205691056910595</v>
      </c>
      <c r="S7" s="2">
        <f t="shared" si="0"/>
        <v>75.067521132423778</v>
      </c>
    </row>
    <row r="8" spans="1:19" x14ac:dyDescent="0.25">
      <c r="A8" s="2" t="s">
        <v>54</v>
      </c>
      <c r="B8" s="12">
        <v>74.147465437788</v>
      </c>
      <c r="C8" s="13">
        <v>80.762096774193594</v>
      </c>
      <c r="D8" s="13">
        <v>76.838709677419402</v>
      </c>
      <c r="E8" s="13">
        <v>76.880184331797196</v>
      </c>
      <c r="F8" s="13">
        <v>78.686907020872894</v>
      </c>
      <c r="G8" s="13">
        <v>79.747311827957006</v>
      </c>
      <c r="H8" s="13">
        <v>75.069892473118301</v>
      </c>
      <c r="I8" s="13">
        <v>77.397081413210401</v>
      </c>
      <c r="J8" s="13">
        <v>75.868663594469993</v>
      </c>
      <c r="K8" s="13">
        <v>79.321295143213007</v>
      </c>
      <c r="L8" s="13">
        <v>80.3713611329662</v>
      </c>
      <c r="M8" s="2">
        <v>76.360215049999994</v>
      </c>
      <c r="N8" s="13">
        <v>79.009984639016906</v>
      </c>
      <c r="O8" s="13">
        <v>76.292626728110605</v>
      </c>
      <c r="P8" s="13">
        <v>75.367127496159796</v>
      </c>
      <c r="Q8" s="13">
        <v>75.172043010752702</v>
      </c>
      <c r="R8" s="13">
        <v>78.889850511408298</v>
      </c>
      <c r="S8" s="2">
        <f t="shared" si="0"/>
        <v>77.42251860367378</v>
      </c>
    </row>
    <row r="9" spans="1:19" x14ac:dyDescent="0.25">
      <c r="A9" s="2" t="s">
        <v>55</v>
      </c>
      <c r="B9" s="12">
        <v>77.528717545239999</v>
      </c>
      <c r="C9" s="13">
        <v>79.820967741935505</v>
      </c>
      <c r="D9" s="13">
        <v>80.211981566820299</v>
      </c>
      <c r="E9" s="13">
        <v>80.487711213517699</v>
      </c>
      <c r="F9" s="13">
        <v>81.168132942326494</v>
      </c>
      <c r="G9" s="13">
        <v>80.003840245775706</v>
      </c>
      <c r="H9" s="13">
        <v>78.220430107526894</v>
      </c>
      <c r="I9" s="13">
        <v>80.832565284178202</v>
      </c>
      <c r="J9" s="13">
        <v>79.092165898617495</v>
      </c>
      <c r="K9" s="13">
        <v>78.808510638297903</v>
      </c>
      <c r="L9" s="13">
        <v>79.411487018095997</v>
      </c>
      <c r="M9" s="2">
        <v>79.607526879999995</v>
      </c>
      <c r="N9" s="13">
        <v>82.2757296466974</v>
      </c>
      <c r="O9" s="13">
        <v>80.047619047618994</v>
      </c>
      <c r="P9" s="13">
        <v>80.864055299539203</v>
      </c>
      <c r="Q9" s="13">
        <v>79.295698924731198</v>
      </c>
      <c r="R9" s="13">
        <v>80.451612903225794</v>
      </c>
      <c r="S9" s="2">
        <f t="shared" si="0"/>
        <v>79.889926641420274</v>
      </c>
    </row>
    <row r="10" spans="1:19" x14ac:dyDescent="0.25">
      <c r="A10" s="2" t="s">
        <v>56</v>
      </c>
      <c r="B10" s="12">
        <v>82.315079365079399</v>
      </c>
      <c r="C10" s="13">
        <v>80.571666666666701</v>
      </c>
      <c r="D10" s="13">
        <v>84.034126984126999</v>
      </c>
      <c r="E10" s="13">
        <v>84.639682539682497</v>
      </c>
      <c r="F10" s="13">
        <v>82.565656565656596</v>
      </c>
      <c r="G10" s="13">
        <v>81.082539682539704</v>
      </c>
      <c r="H10" s="13">
        <v>81.623809523809499</v>
      </c>
      <c r="I10" s="13">
        <v>84.584920634920607</v>
      </c>
      <c r="J10" s="13">
        <v>82.899186991869996</v>
      </c>
      <c r="K10" s="13">
        <v>82.770370370370401</v>
      </c>
      <c r="L10" s="13">
        <v>79.917460317460296</v>
      </c>
      <c r="M10" s="2">
        <v>82.710317459999999</v>
      </c>
      <c r="N10" s="13">
        <v>84.744444444444397</v>
      </c>
      <c r="O10" s="13">
        <v>84.599206349206398</v>
      </c>
      <c r="P10" s="13">
        <v>84.700793650793699</v>
      </c>
      <c r="Q10" s="13">
        <v>83.8611111111111</v>
      </c>
      <c r="R10" s="13">
        <v>82.598373983739805</v>
      </c>
      <c r="S10" s="2">
        <f t="shared" si="0"/>
        <v>82.954043920086946</v>
      </c>
    </row>
    <row r="11" spans="1:19" x14ac:dyDescent="0.25">
      <c r="A11" s="2" t="s">
        <v>57</v>
      </c>
      <c r="B11" s="12">
        <v>83.731182795698999</v>
      </c>
      <c r="C11" s="13">
        <v>81.978225806451604</v>
      </c>
      <c r="D11" s="13">
        <v>86.745007680491597</v>
      </c>
      <c r="E11" s="13">
        <v>87.943164362519198</v>
      </c>
      <c r="F11" s="13">
        <v>84.115347018572805</v>
      </c>
      <c r="G11" s="13">
        <v>82.705069124424</v>
      </c>
      <c r="H11" s="13">
        <v>83.950844854070695</v>
      </c>
      <c r="I11" s="13">
        <v>87.408602150537604</v>
      </c>
      <c r="J11" s="13">
        <v>86.069236821400494</v>
      </c>
      <c r="K11" s="13">
        <v>83.043424317617905</v>
      </c>
      <c r="L11" s="13">
        <v>82.470046082949295</v>
      </c>
      <c r="M11" s="2">
        <v>84.849462369999998</v>
      </c>
      <c r="N11" s="13">
        <v>86.884024577573001</v>
      </c>
      <c r="O11" s="13">
        <v>88.3847926267281</v>
      </c>
      <c r="P11" s="13">
        <v>87.789554531489998</v>
      </c>
      <c r="Q11" s="13">
        <v>86.937788018433196</v>
      </c>
      <c r="R11" s="13">
        <v>84.899212598425194</v>
      </c>
      <c r="S11" s="2">
        <f t="shared" si="0"/>
        <v>85.288528572787285</v>
      </c>
    </row>
    <row r="12" spans="1:19" x14ac:dyDescent="0.25">
      <c r="A12" s="2" t="s">
        <v>58</v>
      </c>
      <c r="B12" s="12">
        <v>88.384920634920604</v>
      </c>
      <c r="C12" s="13">
        <v>84.793495934959395</v>
      </c>
      <c r="D12" s="13">
        <v>89.720634920635007</v>
      </c>
      <c r="E12" s="13">
        <v>90.705555555555506</v>
      </c>
      <c r="F12" s="13">
        <v>86.717171717171695</v>
      </c>
      <c r="G12" s="13">
        <v>85.902380952380994</v>
      </c>
      <c r="H12" s="13">
        <v>86.803174603174597</v>
      </c>
      <c r="I12" s="13">
        <v>90.046825396825398</v>
      </c>
      <c r="J12" s="13">
        <v>88.993495934959398</v>
      </c>
      <c r="K12" s="13">
        <v>85.898717948718001</v>
      </c>
      <c r="L12" s="13">
        <v>84.7777777777778</v>
      </c>
      <c r="M12" s="2">
        <v>88.364285710000004</v>
      </c>
      <c r="N12" s="13">
        <v>89.438888888888897</v>
      </c>
      <c r="O12" s="13">
        <v>91.442857142857093</v>
      </c>
      <c r="P12" s="13">
        <v>90.729365079364996</v>
      </c>
      <c r="Q12" s="13">
        <v>90.159523809523805</v>
      </c>
      <c r="R12" s="13">
        <v>87.8829268292683</v>
      </c>
      <c r="S12" s="2">
        <f t="shared" si="0"/>
        <v>88.280117578645971</v>
      </c>
    </row>
    <row r="13" spans="1:19" x14ac:dyDescent="0.25">
      <c r="A13" s="2" t="s">
        <v>59</v>
      </c>
      <c r="B13" s="12">
        <v>88.695084485406994</v>
      </c>
      <c r="C13" s="13">
        <v>85.222659323367395</v>
      </c>
      <c r="D13" s="13">
        <v>89.674347158218097</v>
      </c>
      <c r="E13" s="13">
        <v>90.668202764976996</v>
      </c>
      <c r="F13" s="13">
        <v>86.626185958254297</v>
      </c>
      <c r="G13" s="13">
        <v>87.098310291858695</v>
      </c>
      <c r="H13" s="13">
        <v>87.299539170507003</v>
      </c>
      <c r="I13" s="13">
        <v>89.812596006144403</v>
      </c>
      <c r="J13" s="13">
        <v>89.413060582218705</v>
      </c>
      <c r="K13" s="13">
        <v>86.665012406947895</v>
      </c>
      <c r="L13" s="13">
        <v>84.600614439324104</v>
      </c>
      <c r="M13" s="2">
        <v>88.580645160000003</v>
      </c>
      <c r="N13" s="13">
        <v>89.456221198156697</v>
      </c>
      <c r="O13" s="13">
        <v>91.097542242703497</v>
      </c>
      <c r="P13" s="13">
        <v>90.806451612903203</v>
      </c>
      <c r="Q13" s="13">
        <v>90.490783410138206</v>
      </c>
      <c r="R13" s="13">
        <v>88.5609362389023</v>
      </c>
      <c r="S13" s="2">
        <f t="shared" si="0"/>
        <v>88.515776026472267</v>
      </c>
    </row>
    <row r="16" spans="1:19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10E2-CBA9-4F4B-9ADB-F2A3817CBE58}">
  <dimension ref="A1:A26"/>
  <sheetViews>
    <sheetView workbookViewId="0">
      <selection activeCell="A26" sqref="A2:A26"/>
    </sheetView>
  </sheetViews>
  <sheetFormatPr defaultRowHeight="15" x14ac:dyDescent="0.25"/>
  <cols>
    <col min="1" max="1" width="21.28515625" customWidth="1"/>
  </cols>
  <sheetData>
    <row r="1" spans="1:1" ht="69.75" customHeight="1" x14ac:dyDescent="0.25">
      <c r="A1" s="1" t="s">
        <v>1</v>
      </c>
    </row>
    <row r="2" spans="1:1" x14ac:dyDescent="0.25">
      <c r="A2">
        <v>22.03686635944689</v>
      </c>
    </row>
    <row r="3" spans="1:1" x14ac:dyDescent="0.25">
      <c r="A3">
        <v>6.1194394907570882</v>
      </c>
    </row>
    <row r="4" spans="1:1" x14ac:dyDescent="0.25">
      <c r="A4">
        <v>14.319648093841693</v>
      </c>
    </row>
    <row r="5" spans="1:1" x14ac:dyDescent="0.25">
      <c r="A5">
        <v>21.705273937532112</v>
      </c>
    </row>
    <row r="6" spans="1:1" x14ac:dyDescent="0.25">
      <c r="A6">
        <v>22.97227467435961</v>
      </c>
    </row>
    <row r="7" spans="1:1" x14ac:dyDescent="0.25">
      <c r="A7">
        <v>14.798408996179404</v>
      </c>
    </row>
    <row r="8" spans="1:1" x14ac:dyDescent="0.25">
      <c r="A8">
        <v>14.188172043010695</v>
      </c>
    </row>
    <row r="9" spans="1:1" x14ac:dyDescent="0.25">
      <c r="A9">
        <v>9.8870967741934948</v>
      </c>
    </row>
    <row r="10" spans="1:1" x14ac:dyDescent="0.25">
      <c r="A10">
        <v>23.233453223932997</v>
      </c>
    </row>
    <row r="11" spans="1:1" x14ac:dyDescent="0.25">
      <c r="A11">
        <v>18.965437788018505</v>
      </c>
    </row>
    <row r="12" spans="1:1" x14ac:dyDescent="0.25">
      <c r="A12">
        <v>20.155888376856097</v>
      </c>
    </row>
    <row r="13" spans="1:1" x14ac:dyDescent="0.25">
      <c r="A13">
        <v>19.869281780375402</v>
      </c>
    </row>
    <row r="14" spans="1:1" x14ac:dyDescent="0.25">
      <c r="A14">
        <v>10.986175115207402</v>
      </c>
    </row>
    <row r="15" spans="1:1" x14ac:dyDescent="0.25">
      <c r="A15">
        <v>9.9111662531016975</v>
      </c>
    </row>
    <row r="16" spans="1:1" x14ac:dyDescent="0.25">
      <c r="A16">
        <v>6.9665597738946019</v>
      </c>
    </row>
    <row r="17" spans="1:1" x14ac:dyDescent="0.25">
      <c r="A17">
        <v>19.450076804915511</v>
      </c>
    </row>
    <row r="18" spans="1:1" x14ac:dyDescent="0.25">
      <c r="A18">
        <v>6.1169724610792997</v>
      </c>
    </row>
    <row r="19" spans="1:1" x14ac:dyDescent="0.25">
      <c r="A19">
        <v>17.037634408602202</v>
      </c>
    </row>
    <row r="20" spans="1:1" x14ac:dyDescent="0.25">
      <c r="A20">
        <v>23.453917050691203</v>
      </c>
    </row>
    <row r="21" spans="1:1" x14ac:dyDescent="0.25">
      <c r="A21">
        <v>25.206612641815198</v>
      </c>
    </row>
    <row r="22" spans="1:1" x14ac:dyDescent="0.25">
      <c r="A22">
        <v>24.282334869431594</v>
      </c>
    </row>
    <row r="23" spans="1:1" x14ac:dyDescent="0.25">
      <c r="A23">
        <v>23.839477726574501</v>
      </c>
    </row>
    <row r="24" spans="1:1" x14ac:dyDescent="0.25">
      <c r="A24">
        <v>24.506912442396199</v>
      </c>
    </row>
    <row r="25" spans="1:1" x14ac:dyDescent="0.25">
      <c r="A25">
        <v>21.629032258064498</v>
      </c>
    </row>
    <row r="26" spans="1:1" x14ac:dyDescent="0.25">
      <c r="A26">
        <v>13.841030652749694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Συγκεντρωτικό</vt:lpstr>
      <vt:lpstr>Average of average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chryssanthie lg</dc:creator>
  <cp:lastModifiedBy>Avgeris Tsironis</cp:lastModifiedBy>
  <dcterms:created xsi:type="dcterms:W3CDTF">2021-06-18T07:07:13Z</dcterms:created>
  <dcterms:modified xsi:type="dcterms:W3CDTF">2021-07-06T21:21:41Z</dcterms:modified>
</cp:coreProperties>
</file>