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EA083CF4-9721-4BF9-AD06-708E290126FE}" xr6:coauthVersionLast="47" xr6:coauthVersionMax="47" xr10:uidLastSave="{00000000-0000-0000-0000-000000000000}"/>
  <bookViews>
    <workbookView xWindow="-110" yWindow="-110" windowWidth="22780" windowHeight="14540" activeTab="11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8" sheetId="27" r:id="rId4"/>
    <sheet name="2023.7" sheetId="26" r:id="rId5"/>
    <sheet name="2023.6" sheetId="22" state="hidden" r:id="rId6"/>
    <sheet name="2023.5" sheetId="19" state="hidden" r:id="rId7"/>
    <sheet name="2023.4" sheetId="18" state="hidden" r:id="rId8"/>
    <sheet name="2023.3" sheetId="17" state="hidden" r:id="rId9"/>
    <sheet name="2023.2" sheetId="16" state="hidden" r:id="rId10"/>
    <sheet name="2023.1" sheetId="15" state="hidden" r:id="rId11"/>
    <sheet name="2023年物販経理" sheetId="23" r:id="rId12"/>
    <sheet name="2022.12" sheetId="14" state="hidden" r:id="rId13"/>
    <sheet name="2022.3" sheetId="2" state="hidden" r:id="rId14"/>
    <sheet name="2022.4" sheetId="5" state="hidden" r:id="rId15"/>
    <sheet name="2022.11" sheetId="13" state="hidden" r:id="rId16"/>
    <sheet name="2022.10" sheetId="12" state="hidden" r:id="rId17"/>
    <sheet name="2022.9" sheetId="11" state="hidden" r:id="rId18"/>
    <sheet name="2022.8" sheetId="10" state="hidden" r:id="rId19"/>
    <sheet name="2022.7" sheetId="9" state="hidden" r:id="rId20"/>
    <sheet name="2022.6" sheetId="7" state="hidden" r:id="rId21"/>
    <sheet name="2022.5" sheetId="6" state="hidden" r:id="rId22"/>
  </sheets>
  <definedNames>
    <definedName name="ExternalData_1" localSheetId="11" hidden="1">'2023年物販経理'!$A$1:$G$15</definedName>
    <definedName name="_xlnm.Print_Area" localSheetId="1">ロイヤルロンドン内訳!$A$1:$D$45</definedName>
    <definedName name="_xlnm.Print_Area" localSheetId="2">一覧!$A$1:$AF$20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C42" i="24"/>
  <c r="D39" i="24"/>
  <c r="D38" i="24"/>
  <c r="D37" i="24"/>
  <c r="D36" i="24"/>
  <c r="AF20" i="1"/>
  <c r="AE20" i="1"/>
  <c r="AD20" i="1"/>
  <c r="AC20" i="1"/>
  <c r="AB20" i="1"/>
  <c r="AA20" i="1"/>
  <c r="Z20" i="1"/>
  <c r="Y20" i="1"/>
  <c r="X20" i="1"/>
  <c r="W20" i="1"/>
  <c r="V20" i="1"/>
  <c r="U20" i="1"/>
  <c r="O20" i="1"/>
  <c r="D20" i="1"/>
  <c r="AC110" i="27"/>
  <c r="AB110" i="27"/>
  <c r="AA110" i="27"/>
  <c r="Z110" i="27"/>
  <c r="W110" i="27"/>
  <c r="V110" i="27"/>
  <c r="U110" i="27"/>
  <c r="T110" i="27"/>
  <c r="Q110" i="27"/>
  <c r="P110" i="27"/>
  <c r="O110" i="27"/>
  <c r="N110" i="27"/>
  <c r="I110" i="27"/>
  <c r="I20" i="1" s="1"/>
  <c r="H110" i="27"/>
  <c r="G110" i="27"/>
  <c r="E110" i="27"/>
  <c r="E20" i="1" s="1"/>
  <c r="D110" i="27"/>
  <c r="C110" i="27"/>
  <c r="C20" i="1" s="1"/>
  <c r="B110" i="27"/>
  <c r="B20" i="1" s="1"/>
  <c r="M20" i="1"/>
  <c r="Q20" i="1"/>
  <c r="R20" i="1"/>
  <c r="T20" i="1"/>
  <c r="F20" i="1" l="1"/>
  <c r="G20" i="1" s="1"/>
  <c r="N20" i="1" s="1"/>
  <c r="S20" i="1" s="1"/>
  <c r="D32" i="24" l="1"/>
  <c r="D31" i="24"/>
  <c r="D21" i="24"/>
  <c r="D30" i="24"/>
  <c r="D29" i="24"/>
  <c r="D28" i="24"/>
  <c r="D27" i="24"/>
  <c r="D26" i="24"/>
  <c r="D25" i="24"/>
  <c r="C35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I19" i="1"/>
  <c r="D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H110" i="26"/>
  <c r="O19" i="1" s="1"/>
  <c r="R19" i="1" s="1"/>
  <c r="G110" i="26"/>
  <c r="E110" i="26"/>
  <c r="E19" i="1" s="1"/>
  <c r="D110" i="26"/>
  <c r="C110" i="26"/>
  <c r="C19" i="1" s="1"/>
  <c r="B110" i="26"/>
  <c r="B19" i="1" s="1"/>
  <c r="T19" i="1"/>
  <c r="M19" i="1"/>
  <c r="Q19" i="1"/>
  <c r="C24" i="24"/>
  <c r="L17" i="1" s="1"/>
  <c r="C19" i="24"/>
  <c r="L16" i="1" s="1"/>
  <c r="C14" i="24"/>
  <c r="L15" i="1" s="1"/>
  <c r="C7" i="24"/>
  <c r="L14" i="1" s="1"/>
  <c r="F19" i="1" l="1"/>
  <c r="G19" i="1" s="1"/>
  <c r="N19" i="1" l="1"/>
  <c r="S19" i="1" s="1"/>
  <c r="Q18" i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<sst xmlns="http://schemas.openxmlformats.org/spreadsheetml/2006/main" count="2671" uniqueCount="268">
  <si>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</si>
  <si>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</si>
  <si>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</si>
  <si>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</si>
  <si>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</si>
  <si>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</si>
  <si>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</si>
  <si>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</si>
  <si>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</si>
  <si>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</si>
  <si>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</si>
  <si>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</si>
  <si>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</si>
  <si>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</si>
  <si>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</si>
  <si>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</si>
  <si>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</si>
  <si>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</si>
  <si>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</si>
  <si>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</si>
  <si>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</si>
  <si>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</si>
  <si>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</si>
  <si>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</si>
  <si>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</si>
  <si>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</si>
  <si>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</si>
  <si>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</si>
  <si>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</si>
  <si>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</si>
  <si>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</si>
  <si>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</si>
  <si>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</si>
  <si>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</si>
  <si>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</si>
  <si>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</si>
  <si>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</si>
  <si>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</si>
  <si>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</si>
  <si>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</si>
  <si>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</si>
  <si>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</si>
  <si>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</si>
  <si>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</si>
  <si>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</si>
  <si>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</si>
  <si>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</si>
  <si>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</si>
  <si>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</si>
  <si>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</si>
  <si>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</si>
  <si>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</si>
  <si>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</si>
  <si>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</si>
  <si>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</si>
  <si>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</si>
  <si>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</si>
  <si>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</si>
  <si>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</si>
  <si>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</si>
  <si>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</si>
  <si>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</si>
  <si>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</si>
  <si>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</si>
  <si>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</si>
  <si>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</si>
  <si>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</si>
  <si>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</si>
  <si>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</si>
  <si>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</si>
  <si>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</si>
  <si>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</si>
  <si>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</si>
  <si>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</si>
  <si>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</si>
  <si>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</si>
  <si>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</si>
  <si>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</si>
  <si>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</si>
  <si>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</si>
  <si>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</si>
  <si>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</si>
  <si>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</si>
  <si>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</si>
  <si>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</si>
  <si>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</si>
  <si>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</si>
  <si>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</si>
  <si>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</si>
  <si>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</si>
  <si>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</si>
  <si>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</si>
  <si>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</si>
  <si>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</si>
  <si>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</si>
  <si>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</si>
  <si>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</si>
  <si>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</si>
  <si>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</si>
  <si>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</si>
  <si>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</si>
  <si>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</si>
  <si>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</si>
  <si>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</si>
  <si>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</si>
  <si>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</si>
  <si>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</si>
  <si>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</si>
  <si>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</si>
  <si>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</si>
  <si>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</si>
  <si>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</si>
  <si>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</si>
  <si>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</si>
  <si>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</si>
  <si>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</si>
  <si>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</si>
  <si>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</si>
  <si>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</si>
  <si>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</si>
  <si>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</si>
  <si>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</si>
  <si>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</si>
  <si>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</si>
  <si>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</si>
  <si>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</si>
  <si>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</si>
  <si>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</si>
  <si>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</si>
  <si>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</si>
  <si>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</si>
  <si>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</si>
  <si>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</si>
  <si>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</si>
  <si>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</si>
  <si>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</si>
  <si>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</si>
  <si>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</si>
  <si>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</si>
  <si>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</si>
  <si>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</si>
  <si>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</si>
  <si>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</si>
  <si>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</si>
  <si>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</si>
  <si>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</si>
  <si>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</si>
  <si>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</si>
  <si>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</si>
  <si>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</si>
  <si>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</si>
  <si>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</si>
  <si>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</si>
  <si>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</si>
  <si>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</si>
  <si>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</si>
  <si>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</si>
  <si>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</si>
  <si>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</si>
  <si>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</si>
  <si>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</si>
  <si>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</si>
  <si>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</si>
  <si>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</si>
  <si>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</si>
  <si>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</si>
  <si>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</si>
  <si>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</si>
  <si>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</si>
  <si>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</si>
  <si>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</si>
  <si>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</si>
  <si>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</si>
  <si>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</si>
  <si>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</si>
  <si>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</si>
  <si>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</si>
  <si>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</si>
  <si>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</si>
  <si>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</si>
  <si>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</si>
  <si>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</si>
  <si>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</si>
  <si>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</si>
  <si>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</si>
  <si>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</si>
  <si>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</si>
  <si>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</si>
  <si>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</si>
  <si>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</si>
  <si>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</si>
  <si>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</si>
  <si>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</si>
  <si>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</si>
  <si>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</si>
  <si>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</si>
  <si>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</si>
  <si>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</si>
  <si>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</si>
  <si>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</si>
  <si>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</si>
  <si>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</si>
  <si>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</si>
  <si>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</si>
  <si>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</si>
  <si>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</si>
  <si>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</si>
  <si>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</si>
  <si>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</si>
  <si>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</si>
  <si>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</si>
  <si>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</si>
  <si>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</si>
  <si>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</si>
  <si>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</si>
  <si>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</si>
  <si>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</si>
  <si>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</si>
  <si>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</si>
  <si>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</si>
  <si>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</si>
  <si>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</si>
  <si>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</si>
  <si>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</si>
  <si>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</si>
  <si>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</si>
  <si>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</si>
  <si>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</si>
  <si>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</si>
  <si>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</si>
  <si>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</si>
  <si>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</si>
  <si>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</si>
  <si>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</si>
  <si>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</si>
  <si>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</si>
  <si>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</si>
  <si>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</si>
  <si>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</si>
  <si>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</si>
  <si>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</si>
  <si>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</si>
  <si>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</si>
  <si>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</si>
  <si>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</si>
  <si>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</si>
  <si>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</si>
  <si>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</si>
  <si>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</si>
  <si>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</si>
  <si>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</si>
  <si>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</si>
  <si>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</si>
  <si>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</si>
  <si>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</si>
  <si>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</si>
  <si>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</si>
  <si>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</si>
  <si>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</si>
  <si>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</si>
  <si>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</si>
  <si>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</si>
  <si>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>業務委託費（RL）Noriyuki Yagi様</t>
  </si>
  <si>
    <t>業務委託費（RL）Kaito Nakagawa様</t>
  </si>
  <si>
    <t>業務委託費（Yamashita Airi様）</t>
    <phoneticPr fontId="2"/>
  </si>
  <si>
    <t>業務委託費(RL)Shinya Kawata様</t>
    <phoneticPr fontId="2"/>
  </si>
  <si>
    <t>業務委託費(RL)Atsushi Kimura様</t>
  </si>
  <si>
    <t>業務委託費(RL)相澤丈様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</si>
</sst>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4" xfId="0" applyNumberFormat="1" applyBorder="1" applyAlignment="1">
      <alignment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2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20" totalsRowShown="0" headerRowDxfId="33">
  <autoFilter ref="A2:S20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B6"/>
  <sheetViews>
    <sheetView workbookViewId="0">
      <selection sqref="A1:B4"/>
    </sheetView>
  </sheetViews>
  <sheetFormatPr defaultRowHeight="18"/>
  <cols>
    <col min="1" max="1" width="33.33203125" bestFit="1" customWidth="1"/>
  </cols>
  <sheetData>
    <row r="1" spans="1:2">
      <c r="A1" t="s">
        <v>253</v>
      </c>
      <c r="B1" s="2">
        <v>22827</v>
      </c>
    </row>
    <row r="2" spans="1:2">
      <c r="A2" t="s">
        <v>254</v>
      </c>
      <c r="B2" s="2">
        <v>22827</v>
      </c>
    </row>
    <row r="3" spans="1:2">
      <c r="A3" t="s">
        <v>255</v>
      </c>
      <c r="B3" s="2">
        <v>22827</v>
      </c>
    </row>
    <row r="4" spans="1:2">
      <c r="A4" t="s">
        <v>256</v>
      </c>
      <c r="B4" s="2">
        <v>36818</v>
      </c>
    </row>
    <row r="5" spans="1:2">
      <c r="B5" s="2"/>
    </row>
    <row r="6" spans="1:2">
      <c r="B6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206</v>
      </c>
      <c r="Q2" t="s">
        <v>213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204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215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204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205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206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207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209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210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tabSelected="1" workbookViewId="0">
      <selection activeCell="C10" sqref="C10"/>
    </sheetView>
  </sheetViews>
  <sheetFormatPr defaultRowHeight="18"/>
  <cols>
    <col min="1" max="1" width="8.9140625" bestFit="1" customWidth="1"/>
    <col min="2" max="3" width="11.4140625" bestFit="1" customWidth="1"/>
    <col min="4" max="4" width="12.33203125" bestFit="1" customWidth="1"/>
    <col min="5" max="5" width="13.25" bestFit="1" customWidth="1"/>
    <col min="6" max="6" width="12.33203125" bestFit="1" customWidth="1"/>
    <col min="7" max="7" width="11.4140625" bestFit="1" customWidth="1"/>
  </cols>
  <sheetData>
    <row r="1" spans="1:7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>
      <c r="B2" t="s">
        <v>229</v>
      </c>
      <c r="C2" t="s">
        <v>230</v>
      </c>
      <c r="D2" t="s">
        <v>231</v>
      </c>
      <c r="E2" t="s">
        <v>232</v>
      </c>
      <c r="F2" t="s">
        <v>241</v>
      </c>
      <c r="G2" t="s">
        <v>242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0.1933287125</v>
      </c>
      <c r="G4">
        <v>65300</v>
      </c>
    </row>
    <row r="5" spans="1:7">
      <c r="A5">
        <v>3</v>
      </c>
      <c r="B5">
        <v>1679828</v>
      </c>
      <c r="C5">
        <v>796797</v>
      </c>
      <c r="D5">
        <v>573528</v>
      </c>
      <c r="E5">
        <v>309503</v>
      </c>
      <c r="F5">
        <v>0.1045073158</v>
      </c>
      <c r="G5">
        <v>43529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0.1091870268</v>
      </c>
      <c r="G6">
        <v>224074</v>
      </c>
    </row>
    <row r="7" spans="1:7">
      <c r="A7">
        <v>5</v>
      </c>
      <c r="B7">
        <v>2637001</v>
      </c>
      <c r="C7">
        <v>941575</v>
      </c>
      <c r="D7">
        <v>742535</v>
      </c>
      <c r="E7">
        <v>952891</v>
      </c>
      <c r="F7">
        <v>7.0564891069999996E-2</v>
      </c>
      <c r="G7">
        <v>130765</v>
      </c>
    </row>
    <row r="8" spans="1:7">
      <c r="A8">
        <v>6</v>
      </c>
      <c r="B8">
        <v>1595576</v>
      </c>
      <c r="C8">
        <v>1279962</v>
      </c>
      <c r="D8">
        <v>586411.4</v>
      </c>
      <c r="E8">
        <v>-270797.40000000002</v>
      </c>
      <c r="F8">
        <v>0.2563725671</v>
      </c>
      <c r="G8">
        <v>477464</v>
      </c>
    </row>
    <row r="9" spans="1:7">
      <c r="A9">
        <v>7</v>
      </c>
      <c r="B9">
        <v>1239002</v>
      </c>
      <c r="C9">
        <v>0</v>
      </c>
      <c r="D9">
        <v>440341.3</v>
      </c>
      <c r="E9">
        <v>798660.7</v>
      </c>
      <c r="F9" t="s">
        <v>16</v>
      </c>
      <c r="G9">
        <v>0</v>
      </c>
    </row>
    <row r="10" spans="1:7">
      <c r="A10">
        <v>8</v>
      </c>
      <c r="B10">
        <v>934105</v>
      </c>
      <c r="C10">
        <v>0</v>
      </c>
      <c r="D10">
        <v>430676</v>
      </c>
      <c r="E10">
        <v>503429</v>
      </c>
      <c r="F10" t="s">
        <v>16</v>
      </c>
      <c r="G10">
        <v>0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233</v>
      </c>
      <c r="B15">
        <v>11428988</v>
      </c>
      <c r="C15">
        <v>7482299</v>
      </c>
      <c r="D15">
        <v>4949114.9759999998</v>
      </c>
      <c r="E15">
        <v>-1002425.976</v>
      </c>
      <c r="F15">
        <v>0.15024484760000001</v>
      </c>
      <c r="G15">
        <v>941132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46"/>
  <sheetViews>
    <sheetView view="pageBreakPreview" zoomScale="145" zoomScaleNormal="100" zoomScaleSheetLayoutView="14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RowHeight="18"/>
  <cols>
    <col min="1" max="1" width="10.25" bestFit="1" customWidth="1"/>
    <col min="2" max="2" width="35.08203125" bestFit="1" customWidth="1"/>
    <col min="3" max="3" width="9.25" customWidth="1"/>
    <col min="4" max="4" width="9.83203125" customWidth="1"/>
  </cols>
  <sheetData>
    <row r="1" spans="1:4">
      <c r="A1" s="23" t="s">
        <v>252</v>
      </c>
      <c r="B1" s="23" t="s">
        <v>250</v>
      </c>
      <c r="C1" s="23" t="s">
        <v>244</v>
      </c>
      <c r="D1" s="30" t="s">
        <v>260</v>
      </c>
    </row>
    <row r="2" spans="1:4">
      <c r="A2" s="37">
        <v>44958</v>
      </c>
      <c r="B2" s="29" t="s">
        <v>247</v>
      </c>
      <c r="C2" s="31">
        <v>73636</v>
      </c>
      <c r="D2" s="32">
        <f>ROUND(C2*1.1,0)</f>
        <v>81000</v>
      </c>
    </row>
    <row r="3" spans="1:4">
      <c r="A3" s="37"/>
      <c r="B3" s="29" t="s">
        <v>248</v>
      </c>
      <c r="C3" s="31">
        <v>73636</v>
      </c>
      <c r="D3" s="32">
        <f t="shared" ref="D3:D4" si="0">ROUND(C3*1.1,0)</f>
        <v>81000</v>
      </c>
    </row>
    <row r="4" spans="1:4">
      <c r="A4" s="37"/>
      <c r="B4" s="29" t="s">
        <v>249</v>
      </c>
      <c r="C4" s="31">
        <v>73636</v>
      </c>
      <c r="D4" s="32">
        <f t="shared" si="0"/>
        <v>81000</v>
      </c>
    </row>
    <row r="5" spans="1:4">
      <c r="A5" s="37"/>
      <c r="B5" s="26" t="s">
        <v>251</v>
      </c>
      <c r="C5" s="24">
        <v>220909</v>
      </c>
      <c r="D5" s="3"/>
    </row>
    <row r="6" spans="1:4">
      <c r="A6" s="37"/>
      <c r="B6" s="26" t="s">
        <v>246</v>
      </c>
      <c r="C6" s="24">
        <v>22091</v>
      </c>
      <c r="D6" s="3"/>
    </row>
    <row r="7" spans="1:4">
      <c r="A7" s="37"/>
      <c r="B7" s="26" t="s">
        <v>245</v>
      </c>
      <c r="C7" s="25">
        <f>SUM(C5:C6)</f>
        <v>243000</v>
      </c>
      <c r="D7" s="3"/>
    </row>
    <row r="8" spans="1:4">
      <c r="A8" s="37">
        <v>44986</v>
      </c>
      <c r="B8" s="29" t="s">
        <v>253</v>
      </c>
      <c r="C8" s="33">
        <v>68482</v>
      </c>
      <c r="D8" s="32">
        <f t="shared" ref="D8:D11" si="1">ROUND(C8*1.1,0)</f>
        <v>75330</v>
      </c>
    </row>
    <row r="9" spans="1:4">
      <c r="A9" s="37"/>
      <c r="B9" s="29" t="s">
        <v>254</v>
      </c>
      <c r="C9" s="33">
        <v>68482</v>
      </c>
      <c r="D9" s="32">
        <f t="shared" si="1"/>
        <v>75330</v>
      </c>
    </row>
    <row r="10" spans="1:4">
      <c r="A10" s="37"/>
      <c r="B10" s="29" t="s">
        <v>255</v>
      </c>
      <c r="C10" s="33">
        <v>68482</v>
      </c>
      <c r="D10" s="32">
        <f t="shared" si="1"/>
        <v>75330</v>
      </c>
    </row>
    <row r="11" spans="1:4">
      <c r="A11" s="37"/>
      <c r="B11" s="29" t="s">
        <v>256</v>
      </c>
      <c r="C11" s="33">
        <v>110455</v>
      </c>
      <c r="D11" s="32">
        <f t="shared" si="1"/>
        <v>121501</v>
      </c>
    </row>
    <row r="12" spans="1:4">
      <c r="A12" s="37"/>
      <c r="B12" s="26" t="s">
        <v>251</v>
      </c>
      <c r="C12" s="28">
        <v>315900</v>
      </c>
      <c r="D12" s="3"/>
    </row>
    <row r="13" spans="1:4">
      <c r="A13" s="37"/>
      <c r="B13" s="26" t="s">
        <v>246</v>
      </c>
      <c r="C13" s="28">
        <v>31590</v>
      </c>
      <c r="D13" s="3"/>
    </row>
    <row r="14" spans="1:4">
      <c r="A14" s="37"/>
      <c r="B14" s="26" t="s">
        <v>245</v>
      </c>
      <c r="C14" s="28">
        <f>SUM(C12:C13)</f>
        <v>347490</v>
      </c>
      <c r="D14" s="3"/>
    </row>
    <row r="15" spans="1:4">
      <c r="A15" s="37">
        <v>45017</v>
      </c>
      <c r="B15" s="29" t="s">
        <v>257</v>
      </c>
      <c r="C15" s="33">
        <v>117818</v>
      </c>
      <c r="D15" s="32">
        <f t="shared" ref="D15:D16" si="2">ROUND(C15*1.1,0)</f>
        <v>129600</v>
      </c>
    </row>
    <row r="16" spans="1:4">
      <c r="A16" s="37"/>
      <c r="B16" s="29" t="s">
        <v>258</v>
      </c>
      <c r="C16" s="33">
        <v>117818</v>
      </c>
      <c r="D16" s="32">
        <f t="shared" si="2"/>
        <v>129600</v>
      </c>
    </row>
    <row r="17" spans="1:4">
      <c r="A17" s="37"/>
      <c r="B17" s="26" t="s">
        <v>251</v>
      </c>
      <c r="C17" s="28">
        <v>235636</v>
      </c>
      <c r="D17" s="3"/>
    </row>
    <row r="18" spans="1:4">
      <c r="A18" s="37"/>
      <c r="B18" s="26" t="s">
        <v>246</v>
      </c>
      <c r="C18" s="28">
        <v>23564</v>
      </c>
      <c r="D18" s="3"/>
    </row>
    <row r="19" spans="1:4">
      <c r="A19" s="37"/>
      <c r="B19" s="26" t="s">
        <v>245</v>
      </c>
      <c r="C19" s="28">
        <f>SUM(C17:C18)</f>
        <v>259200</v>
      </c>
      <c r="D19" s="3"/>
    </row>
    <row r="20" spans="1:4">
      <c r="A20" s="35">
        <v>45047</v>
      </c>
      <c r="B20" s="29" t="s">
        <v>259</v>
      </c>
      <c r="C20" s="33">
        <v>272727</v>
      </c>
      <c r="D20" s="32"/>
    </row>
    <row r="21" spans="1:4">
      <c r="A21" s="36"/>
      <c r="B21" s="29" t="s">
        <v>264</v>
      </c>
      <c r="C21" s="33">
        <v>126818</v>
      </c>
      <c r="D21" s="32">
        <f t="shared" ref="D21" si="3">ROUND(C21*1.1,0)</f>
        <v>139500</v>
      </c>
    </row>
    <row r="22" spans="1:4">
      <c r="A22" s="36"/>
      <c r="B22" s="26" t="s">
        <v>251</v>
      </c>
      <c r="C22" s="28">
        <v>272727</v>
      </c>
      <c r="D22" s="3"/>
    </row>
    <row r="23" spans="1:4">
      <c r="A23" s="36"/>
      <c r="B23" s="26" t="s">
        <v>246</v>
      </c>
      <c r="C23" s="28">
        <v>27273</v>
      </c>
      <c r="D23" s="3"/>
    </row>
    <row r="24" spans="1:4">
      <c r="A24" s="38"/>
      <c r="B24" s="26" t="s">
        <v>245</v>
      </c>
      <c r="C24" s="28">
        <f>SUM(C22:C23)</f>
        <v>300000</v>
      </c>
      <c r="D24" s="3"/>
    </row>
    <row r="25" spans="1:4">
      <c r="A25" s="35">
        <v>45108</v>
      </c>
      <c r="B25" s="29" t="s">
        <v>261</v>
      </c>
      <c r="C25" s="33">
        <v>117818</v>
      </c>
      <c r="D25" s="32">
        <f t="shared" ref="D25:D32" si="4">ROUND(C25*1.1,0)</f>
        <v>129600</v>
      </c>
    </row>
    <row r="26" spans="1:4">
      <c r="A26" s="36"/>
      <c r="B26" s="29" t="s">
        <v>247</v>
      </c>
      <c r="C26" s="33">
        <v>24545</v>
      </c>
      <c r="D26" s="32">
        <f t="shared" si="4"/>
        <v>27000</v>
      </c>
    </row>
    <row r="27" spans="1:4">
      <c r="A27" s="36"/>
      <c r="B27" s="29" t="s">
        <v>248</v>
      </c>
      <c r="C27" s="33">
        <v>24545</v>
      </c>
      <c r="D27" s="32">
        <f t="shared" si="4"/>
        <v>27000</v>
      </c>
    </row>
    <row r="28" spans="1:4">
      <c r="A28" s="36"/>
      <c r="B28" s="29" t="s">
        <v>249</v>
      </c>
      <c r="C28" s="33">
        <v>24545</v>
      </c>
      <c r="D28" s="32">
        <f t="shared" si="4"/>
        <v>27000</v>
      </c>
    </row>
    <row r="29" spans="1:4">
      <c r="A29" s="36"/>
      <c r="B29" s="29" t="s">
        <v>262</v>
      </c>
      <c r="C29" s="33">
        <v>128864</v>
      </c>
      <c r="D29" s="32">
        <f t="shared" si="4"/>
        <v>141750</v>
      </c>
    </row>
    <row r="30" spans="1:4">
      <c r="A30" s="36"/>
      <c r="B30" s="29" t="s">
        <v>263</v>
      </c>
      <c r="C30" s="33">
        <v>114091</v>
      </c>
      <c r="D30" s="32">
        <f t="shared" si="4"/>
        <v>125500</v>
      </c>
    </row>
    <row r="31" spans="1:4">
      <c r="A31" s="36"/>
      <c r="B31" s="29" t="s">
        <v>265</v>
      </c>
      <c r="C31" s="33">
        <v>114136</v>
      </c>
      <c r="D31" s="32">
        <f t="shared" si="4"/>
        <v>125550</v>
      </c>
    </row>
    <row r="32" spans="1:4">
      <c r="A32" s="36"/>
      <c r="B32" s="29" t="s">
        <v>266</v>
      </c>
      <c r="C32" s="33">
        <v>184091</v>
      </c>
      <c r="D32" s="32">
        <f t="shared" si="4"/>
        <v>202500</v>
      </c>
    </row>
    <row r="33" spans="1:4">
      <c r="A33" s="36"/>
      <c r="B33" s="26" t="s">
        <v>251</v>
      </c>
      <c r="C33" s="28">
        <v>461455</v>
      </c>
    </row>
    <row r="34" spans="1:4">
      <c r="A34" s="36"/>
      <c r="B34" s="26" t="s">
        <v>246</v>
      </c>
      <c r="C34" s="28">
        <v>46145</v>
      </c>
    </row>
    <row r="35" spans="1:4">
      <c r="A35" s="38"/>
      <c r="B35" s="26" t="s">
        <v>245</v>
      </c>
      <c r="C35" s="28">
        <f>SUM(C33:C34)</f>
        <v>507600</v>
      </c>
    </row>
    <row r="36" spans="1:4">
      <c r="A36" s="35">
        <v>45139</v>
      </c>
      <c r="B36" s="29" t="s">
        <v>267</v>
      </c>
      <c r="C36" s="33">
        <v>22827</v>
      </c>
      <c r="D36" s="32">
        <f t="shared" ref="D36:D39" si="5">ROUND(C36*1.1,0)</f>
        <v>25110</v>
      </c>
    </row>
    <row r="37" spans="1:4">
      <c r="A37" s="36"/>
      <c r="B37" s="29" t="s">
        <v>254</v>
      </c>
      <c r="C37" s="33">
        <v>22827</v>
      </c>
      <c r="D37" s="32">
        <f t="shared" si="5"/>
        <v>25110</v>
      </c>
    </row>
    <row r="38" spans="1:4">
      <c r="A38" s="36"/>
      <c r="B38" s="29" t="s">
        <v>255</v>
      </c>
      <c r="C38" s="33">
        <v>22827</v>
      </c>
      <c r="D38" s="32">
        <f t="shared" si="5"/>
        <v>25110</v>
      </c>
    </row>
    <row r="39" spans="1:4">
      <c r="A39" s="36"/>
      <c r="B39" s="29" t="s">
        <v>256</v>
      </c>
      <c r="C39" s="33">
        <v>36818</v>
      </c>
      <c r="D39" s="32">
        <f t="shared" si="5"/>
        <v>40500</v>
      </c>
    </row>
    <row r="40" spans="1:4">
      <c r="A40" s="36"/>
      <c r="B40" s="26" t="s">
        <v>251</v>
      </c>
      <c r="C40" s="28">
        <v>105300</v>
      </c>
    </row>
    <row r="41" spans="1:4">
      <c r="A41" s="36"/>
      <c r="B41" s="26" t="s">
        <v>246</v>
      </c>
      <c r="C41" s="28">
        <v>10530</v>
      </c>
    </row>
    <row r="42" spans="1:4">
      <c r="A42" s="36"/>
      <c r="B42" s="26" t="s">
        <v>245</v>
      </c>
      <c r="C42" s="28">
        <f>SUM(C40:C41)</f>
        <v>115830</v>
      </c>
    </row>
    <row r="43" spans="1:4">
      <c r="A43" s="34"/>
    </row>
    <row r="44" spans="1:4">
      <c r="A44" s="34"/>
    </row>
    <row r="45" spans="1:4">
      <c r="A45" s="34"/>
    </row>
    <row r="46" spans="1:4">
      <c r="A46" s="27"/>
    </row>
  </sheetData>
  <mergeCells count="6">
    <mergeCell ref="A36:A42"/>
    <mergeCell ref="A2:A7"/>
    <mergeCell ref="A8:A14"/>
    <mergeCell ref="A15:A19"/>
    <mergeCell ref="A20:A24"/>
    <mergeCell ref="A25:A3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35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"/>
  <sheetViews>
    <sheetView view="pageBreakPreview" zoomScaleNormal="100" zoomScaleSheetLayoutView="100" workbookViewId="0">
      <pane ySplit="2" topLeftCell="A9" activePane="bottomLeft" state="frozen"/>
      <selection pane="bottomLeft" activeCell="L21" sqref="L21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4" width="11.5" customWidth="1"/>
    <col min="15" max="15" width="13.33203125" customWidth="1"/>
    <col min="16" max="16" width="10.75" customWidth="1"/>
    <col min="17" max="17" width="16.58203125" bestFit="1" customWidth="1"/>
    <col min="18" max="18" width="13" customWidth="1"/>
    <col min="19" max="19" width="11.83203125" bestFit="1" customWidth="1"/>
    <col min="20" max="20" width="11.33203125" bestFit="1" customWidth="1"/>
    <col min="21" max="21" width="13.33203125" customWidth="1"/>
    <col min="22" max="23" width="14" customWidth="1"/>
    <col min="24" max="24" width="17.58203125" customWidth="1"/>
    <col min="25" max="27" width="19.58203125" customWidth="1"/>
    <col min="28" max="28" width="19.3320312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F1" t="s">
        <v>186</v>
      </c>
      <c r="T1" t="s">
        <v>35</v>
      </c>
    </row>
    <row r="2" spans="1:38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196</v>
      </c>
      <c r="J2" s="18" t="s">
        <v>211</v>
      </c>
      <c r="K2" s="18" t="s">
        <v>212</v>
      </c>
      <c r="L2" s="18" t="s">
        <v>217</v>
      </c>
      <c r="M2" s="18" t="s">
        <v>218</v>
      </c>
      <c r="N2" s="18" t="s">
        <v>219</v>
      </c>
      <c r="O2" s="18" t="s">
        <v>220</v>
      </c>
      <c r="P2" s="18" t="s">
        <v>221</v>
      </c>
      <c r="Q2" s="18" t="s">
        <v>223</v>
      </c>
      <c r="R2" s="18" t="s">
        <v>222</v>
      </c>
      <c r="S2" s="17" t="s">
        <v>172</v>
      </c>
      <c r="T2" t="s">
        <v>3</v>
      </c>
      <c r="U2" s="6" t="s">
        <v>199</v>
      </c>
      <c r="V2" s="6" t="s">
        <v>198</v>
      </c>
      <c r="W2" s="6" t="s">
        <v>36</v>
      </c>
      <c r="X2" s="6" t="s">
        <v>201</v>
      </c>
      <c r="Y2" s="6" t="s">
        <v>37</v>
      </c>
      <c r="Z2" s="6" t="s">
        <v>38</v>
      </c>
      <c r="AA2" s="6" t="s">
        <v>202</v>
      </c>
      <c r="AB2" s="6" t="s">
        <v>39</v>
      </c>
      <c r="AC2" s="6" t="s">
        <v>40</v>
      </c>
      <c r="AD2" s="6" t="s">
        <v>197</v>
      </c>
      <c r="AE2" s="6" t="s">
        <v>200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309503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ロイヤルロンドン内訳!C24</f>
        <v>300000</v>
      </c>
      <c r="M17" s="7">
        <f>'2023年物販経理'!E7</f>
        <v>952891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-270797.40000000002</v>
      </c>
      <c r="N18" s="7">
        <f>SUM(振込額一覧[[#This Row],[①振込合計]:[⑥RL]])</f>
        <v>1873831.1</v>
      </c>
      <c r="O18" s="7">
        <f>'2023.6'!H$110</f>
        <v>4136684</v>
      </c>
      <c r="P18" s="7">
        <v>1691119</v>
      </c>
      <c r="Q18" s="7">
        <f>'2023年物販経理'!C8</f>
        <v>1279962</v>
      </c>
      <c r="R18" s="7">
        <f>SUM(振込額一覧[[#This Row],[①出金額
(PayPay口座)]],振込額一覧[[#This Row],[②出金額
（AMEX）]])</f>
        <v>5827803</v>
      </c>
      <c r="S18" s="4">
        <f>振込額一覧[[#This Row],[①～⑦
合計額]]-振込額一覧[[#This Row],[①+②
出金合計額]]</f>
        <v>-3953971.9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12000</v>
      </c>
      <c r="D19" s="7">
        <f>'2023.7'!D$110</f>
        <v>32780</v>
      </c>
      <c r="E19" s="7">
        <f>'2023.7'!E$110</f>
        <v>232100</v>
      </c>
      <c r="F19" s="7">
        <f>'2023.7'!G$110-SUM(振込額一覧[[#This Row],[メルレ（AI）]:[物販]])</f>
        <v>1468654</v>
      </c>
      <c r="G19" s="4">
        <f>SUM(振込額一覧[[#This Row],[メルレ（AI）]:[物販]])+振込額一覧[[#This Row],[メルレ～物販以外の振込額]]</f>
        <v>1754334</v>
      </c>
      <c r="H19" s="7">
        <v>671805</v>
      </c>
      <c r="I19" s="7">
        <f>'2023.7'!I$110</f>
        <v>0</v>
      </c>
      <c r="J19" s="7"/>
      <c r="K19" s="7">
        <v>25445</v>
      </c>
      <c r="L19" s="7">
        <v>507600</v>
      </c>
      <c r="M19" s="7">
        <f>'2023年物販経理'!E9</f>
        <v>798660.7</v>
      </c>
      <c r="N19" s="7">
        <f>SUM(振込額一覧[[#This Row],[①振込合計]:[⑥RL]])</f>
        <v>2959184</v>
      </c>
      <c r="O19" s="7">
        <f>'2023.7'!H$110</f>
        <v>686310</v>
      </c>
      <c r="P19" s="7">
        <v>832914</v>
      </c>
      <c r="Q19" s="7">
        <f>'2023年物販経理'!C9</f>
        <v>0</v>
      </c>
      <c r="R19" s="7">
        <f>SUM(振込額一覧[[#This Row],[①出金額
(PayPay口座)]],振込額一覧[[#This Row],[②出金額
（AMEX）]])</f>
        <v>1519224</v>
      </c>
      <c r="S19" s="4">
        <f>振込額一覧[[#This Row],[①～⑦
合計額]]-振込額一覧[[#This Row],[①+②
出金合計額]]</f>
        <v>1439960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  <row r="20" spans="1:38">
      <c r="A20" s="1">
        <v>45139</v>
      </c>
      <c r="B20" s="7">
        <f>'2023.8'!B$110</f>
        <v>8800</v>
      </c>
      <c r="C20" s="7">
        <f>'2023.8'!C$110</f>
        <v>12000</v>
      </c>
      <c r="D20" s="7">
        <f>'2023.8'!D$110</f>
        <v>0</v>
      </c>
      <c r="E20" s="7">
        <f>'2023.8'!E$110</f>
        <v>164900</v>
      </c>
      <c r="F20" s="7">
        <f>'2023.8'!G$110-SUM(振込額一覧[[#This Row],[メルレ（AI）]:[物販]])</f>
        <v>-185700</v>
      </c>
      <c r="G20" s="4">
        <f>SUM(振込額一覧[[#This Row],[メルレ（AI）]:[物販]])+振込額一覧[[#This Row],[メルレ～物販以外の振込額]]</f>
        <v>0</v>
      </c>
      <c r="H20" s="7"/>
      <c r="I20" s="7">
        <f>'2023.8'!I$110</f>
        <v>61000</v>
      </c>
      <c r="J20" s="7"/>
      <c r="K20" s="7">
        <v>11027.800000000003</v>
      </c>
      <c r="L20" s="7">
        <f>ロイヤルロンドン内訳!C42</f>
        <v>115830</v>
      </c>
      <c r="M20" s="7">
        <f>'2023年物販経理'!E10</f>
        <v>503429</v>
      </c>
      <c r="N20" s="7">
        <f>SUM(振込額一覧[[#This Row],[①振込合計]:[⑥RL]])</f>
        <v>187857.8</v>
      </c>
      <c r="O20" s="7">
        <f>'2023.8'!H$110</f>
        <v>0</v>
      </c>
      <c r="P20" s="7"/>
      <c r="Q20" s="7">
        <f>'2023年物販経理'!C10</f>
        <v>0</v>
      </c>
      <c r="R20" s="7">
        <f>SUM(振込額一覧[[#This Row],[①出金額
(PayPay口座)]],振込額一覧[[#This Row],[②出金額
（AMEX）]])</f>
        <v>0</v>
      </c>
      <c r="S20" s="4">
        <f>振込額一覧[[#This Row],[①～⑦
合計額]]-振込額一覧[[#This Row],[①+②
出金合計額]]</f>
        <v>187857.8</v>
      </c>
      <c r="T20" s="1">
        <f>振込額一覧[[#This Row],[年月]]</f>
        <v>45139</v>
      </c>
      <c r="U20" s="13">
        <f>'2023.8'!N$110</f>
        <v>0</v>
      </c>
      <c r="V20" s="13">
        <f>'2023.8'!T$110</f>
        <v>5</v>
      </c>
      <c r="W20" s="13">
        <f>'2023.8'!Z$110</f>
        <v>0</v>
      </c>
      <c r="X20" s="13">
        <f>'2023.8'!O$110</f>
        <v>0</v>
      </c>
      <c r="Y20" s="13">
        <f>'2023.8'!U$110</f>
        <v>2</v>
      </c>
      <c r="Z20" s="13">
        <f>'2023.8'!AA$110</f>
        <v>0</v>
      </c>
      <c r="AA20" s="13">
        <f>'2023.8'!P$110</f>
        <v>0</v>
      </c>
      <c r="AB20" s="13">
        <f>'2023.8'!V$110</f>
        <v>3</v>
      </c>
      <c r="AC20" s="13">
        <f>'2023.8'!AB$110</f>
        <v>0</v>
      </c>
      <c r="AD20" s="13">
        <f>'2023.8'!Q$110</f>
        <v>0</v>
      </c>
      <c r="AE20" s="13">
        <f>'2023.8'!W$110</f>
        <v>93</v>
      </c>
      <c r="AF20" s="13">
        <f>'2023.8'!AC$110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9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D9E4-C339-4CF8-B969-3900199A14E5}">
  <dimension ref="A1:AD110"/>
  <sheetViews>
    <sheetView zoomScaleNormal="100" workbookViewId="0">
      <selection activeCell="E4" sqref="E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13200</v>
      </c>
      <c r="G2" s="2"/>
      <c r="H2" s="8"/>
      <c r="I2" s="2">
        <v>7500</v>
      </c>
      <c r="J2" t="s">
        <v>209</v>
      </c>
      <c r="V2" t="s">
        <v>77</v>
      </c>
      <c r="W2" t="s">
        <v>89</v>
      </c>
    </row>
    <row r="3" spans="1:30">
      <c r="B3" s="21"/>
      <c r="C3" s="21"/>
      <c r="D3" s="3"/>
      <c r="E3" s="3">
        <v>13200</v>
      </c>
      <c r="H3" s="8"/>
      <c r="I3" s="2">
        <v>53500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9900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10000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9900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9900</v>
      </c>
      <c r="W13" t="s">
        <v>101</v>
      </c>
    </row>
    <row r="14" spans="1:30">
      <c r="B14" s="3"/>
      <c r="C14" s="3"/>
      <c r="D14" s="3"/>
      <c r="E14" s="3">
        <v>12100</v>
      </c>
      <c r="W14" t="s">
        <v>102</v>
      </c>
    </row>
    <row r="15" spans="1:30">
      <c r="B15" s="3"/>
      <c r="C15" s="3"/>
      <c r="D15" s="3"/>
      <c r="E15" s="3">
        <v>12000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164900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61000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/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1754334</v>
      </c>
      <c r="H2" s="8">
        <v>686310</v>
      </c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9900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9900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21">
        <v>10000</v>
      </c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232100</v>
      </c>
      <c r="F110" s="11"/>
      <c r="G110" s="12">
        <f t="shared" si="0"/>
        <v>1754334</v>
      </c>
      <c r="H110" s="12">
        <f t="shared" si="0"/>
        <v>686310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226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243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204</v>
      </c>
      <c r="Q2" t="s">
        <v>228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207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225</v>
      </c>
      <c r="Q2" t="s">
        <v>224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226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214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216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206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207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215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Q Z k f V 5 t u 0 T K l A A A A 9 g A A A B I A H A B D b 2 5 m a W c v U G F j a 2 F n Z S 5 4 b W w g o h g A K K A U A A A A A A A A A A A A A A A A A A A A A A A A A A A A h Y + 9 D o I w G E V f h X S n P 8 i g 5 K M M b k Y S E h P j 2 t Q K V S i G F s u 7 O f h I v o I Y R d 0 c 7 7 l n u P d + v U E 2 N H V w U Z 3 V r U k R w x Q F y s h 2 r 0 2 Z o t 4 d w j n K O B R C n k S p g l E 2 N h n s P k W V c + e E E O 8 9 9 j P c d i W J K G V k l 6 8 3 s l K N Q B 9 Z / 5 d D b a w T R i r E Y f s a w y P M 2 A L H N M Y U y A Q h 1 + Y r R O P e Z / s D Y d n X r u 8 U P 4 p w V Q C Z I p D 3 B / 4 A U E s D B B Q A A g A I A E G Z H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m R 9 X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E G Z H 1 e b b t E y p Q A A A P Y A A A A S A A A A A A A A A A A A A A A A A A A A A A B D b 2 5 m a W c v U G F j a 2 F n Z S 5 4 b W x Q S w E C L Q A U A A I A C A B B m R 9 X D 8 r p q 6 Q A A A D p A A A A E w A A A A A A A A A A A A A A A A D x A A A A W 0 N v b n R l b n R f V H l w Z X N d L n h t b F B L A Q I t A B Q A A g A I A E G Z H 1 f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l F 1 Z X J 5 S U Q i I F Z h b H V l P S J z Y z l m Y j k w Y j g t Z j k x M i 0 0 M z E z L T h m M T I t N T I x Z W Z j M D Q 2 M T A 0 I i A v P j x F b n R y e S B U e X B l P S J G a W x s T G F z d F V w Z G F 0 Z W Q i I F Z h b H V l P S J k M j A y M y 0 w O C 0 z M V Q x M D o x M D o w M y 4 2 N T c 4 M T A y W i I g L z 4 8 R W 5 0 c n k g V H l w Z T 0 i R m l s b E N v b H V t b l R 5 c G V z I i B W Y W x 1 Z T 0 i c 0 F B Q U F B Q U F B Q U E 9 P S I g L z 4 8 R W 5 0 c n k g V H l w Z T 0 i R m l s b E V y c m 9 y Q 2 9 1 b n Q i I F Z h b H V l P S J s M C I g L z 4 8 R W 5 0 c n k g V H l w Z T 0 i R m l s b E N v b H V t b k 5 h b W V z I i B W Y W x 1 Z T 0 i c 1 s m c X V v d D v k u I D o p q f o o a g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e + 9 n j E y 5 p y I 4 4 G u 5 a O y 5 L i K I O i y q e e u o e i y u y A o M i k v 5 Y m K 6 Z m k 4 4 G V 4 4 K M 4 4 G f 5 L i L 4 4 G u 6 K G M L n v k u I D o p q f o o a g s M H 0 m c X V v d D s s J n F 1 b 3 Q 7 U 2 V j d G l v b j E v M e + 9 n j E y 5 p y I 4 4 G u 5 a O y 5 L i K I O i y q e e u o e i y u y A o M i k v 5 Y m K 6 Z m k 4 4 G V 4 4 K M 4 4 G f 5 L i L 4 4 G u 6 K G M L n t D b 2 x 1 b W 4 y L D F 9 J n F 1 b 3 Q 7 L C Z x d W 9 0 O 1 N l Y 3 R p b 2 4 x L z H v v Z 4 x M u a c i O O B r u W j s u S 4 i i D o s q n n r q H o s r s g K D I p L + W J i u m Z p O O B l e O C j O O B n + S 4 i + O B r u i h j C 5 7 Q 2 9 s d W 1 u M y w y f S Z x d W 9 0 O y w m c X V v d D t T Z W N 0 a W 9 u M S 8 x 7 7 2 e M T L m n I j j g a 7 l o 7 L k u I o g 6 L K p 5 6 6 h 6 L K 7 I C g y K S / l i Y r p m a T j g Z X j g o z j g Z / k u I v j g a 7 o o Y w u e 0 N v b H V t b j Q s M 3 0 m c X V v d D s s J n F 1 b 3 Q 7 U 2 V j d G l v b j E v M e + 9 n j E y 5 p y I 4 4 G u 5 a O y 5 L i K I O i y q e e u o e i y u y A o M i k v 5 Y m K 6 Z m k 4 4 G V 4 4 K M 4 4 G f 5 L i L 4 4 G u 6 K G M L n t D b 2 x 1 b W 4 1 L D R 9 J n F 1 b 3 Q 7 L C Z x d W 9 0 O 1 N l Y 3 R p b 2 4 x L z H v v Z 4 x M u a c i O O B r u W j s u S 4 i i D o s q n n r q H o s r s g K D I p L + W J i u m Z p O O B l e O C j O O B n + S 4 i + O B r u i h j C 5 7 Q 2 9 s d W 1 u N i w 1 f S Z x d W 9 0 O y w m c X V v d D t T Z W N 0 a W 9 u M S 8 x 7 7 2 e M T L m n I j j g a 7 l o 7 L k u I o g 6 L K p 5 6 6 h 6 L K 7 I C g y K S / l i Y r p m a T j g Z X j g o z j g Z / k u I v j g a 7 o o Y w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e + 9 n j E y 5 p y I 4 4 G u 5 a O y 5 L i K I O i y q e e u o e i y u y A o M i k v 5 Y m K 6 Z m k 4 4 G V 4 4 K M 4 4 G f 5 L i L 4 4 G u 6 K G M L n v k u I D o p q f o o a g s M H 0 m c X V v d D s s J n F 1 b 3 Q 7 U 2 V j d G l v b j E v M e + 9 n j E y 5 p y I 4 4 G u 5 a O y 5 L i K I O i y q e e u o e i y u y A o M i k v 5 Y m K 6 Z m k 4 4 G V 4 4 K M 4 4 G f 5 L i L 4 4 G u 6 K G M L n t D b 2 x 1 b W 4 y L D F 9 J n F 1 b 3 Q 7 L C Z x d W 9 0 O 1 N l Y 3 R p b 2 4 x L z H v v Z 4 x M u a c i O O B r u W j s u S 4 i i D o s q n n r q H o s r s g K D I p L + W J i u m Z p O O B l e O C j O O B n + S 4 i + O B r u i h j C 5 7 Q 2 9 s d W 1 u M y w y f S Z x d W 9 0 O y w m c X V v d D t T Z W N 0 a W 9 u M S 8 x 7 7 2 e M T L m n I j j g a 7 l o 7 L k u I o g 6 L K p 5 6 6 h 6 L K 7 I C g y K S / l i Y r p m a T j g Z X j g o z j g Z / k u I v j g a 7 o o Y w u e 0 N v b H V t b j Q s M 3 0 m c X V v d D s s J n F 1 b 3 Q 7 U 2 V j d G l v b j E v M e + 9 n j E y 5 p y I 4 4 G u 5 a O y 5 L i K I O i y q e e u o e i y u y A o M i k v 5 Y m K 6 Z m k 4 4 G V 4 4 K M 4 4 G f 5 L i L 4 4 G u 6 K G M L n t D b 2 x 1 b W 4 1 L D R 9 J n F 1 b 3 Q 7 L C Z x d W 9 0 O 1 N l Y 3 R p b 2 4 x L z H v v Z 4 x M u a c i O O B r u W j s u S 4 i i D o s q n n r q H o s r s g K D I p L + W J i u m Z p O O B l e O C j O O B n + S 4 i + O B r u i h j C 5 7 Q 2 9 s d W 1 u N i w 1 f S Z x d W 9 0 O y w m c X V v d D t T Z W N 0 a W 9 u M S 8 x 7 7 2 e M T L m n I j j g a 7 l o 7 L k u I o g 6 L K p 5 6 6 h 6 L K 7 I C g y K S / l i Y r p m a T j g Z X j g o z j g Z / k u I v j g a 7 o o Y w u e 0 N v b H V t b j c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3 5 u 7 W O 2 d P t N I M y m P S 4 r Q A A A A A A g A A A A A A E G Y A A A A B A A A g A A A A F R 9 m m c 8 A K I T K p B m H W r p p v V y y 2 e G K b f m r 4 j c O Q H 7 U s G o A A A A A D o A A A A A C A A A g A A A A v T J K 2 h t g K Z r W 3 p z n G 3 u q w D I g E i 5 u t 2 p E V P C X / S I T Q b t Q A A A A X B 0 L W U a P r j M k Y 5 v M A E f 2 T d + i Y h 2 + x W h I e E 4 y R t j Z 2 Y 8 f J u A L N S a E 4 O 4 0 y C f M B n / v Y g r A 0 o A Q X h p v / V R r 6 t 2 5 F 2 1 D m Q 5 Z x 7 b R i / l C Z p S w X 2 R A A A A A K m A p H v A R c x / 7 c 6 6 j J A g N 9 q Z D l K p b + s o p T q 2 7 f k x r T + M p n m T P Y W 9 y G P K a l x s E L b Z 2 1 J b f J 2 I b 2 4 / z g x M K s i j q d A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4</vt:i4>
      </vt:variant>
    </vt:vector>
  </HeadingPairs>
  <TitlesOfParts>
    <vt:vector size="26" baseType="lpstr">
      <vt:lpstr>データ区切り</vt:lpstr>
      <vt:lpstr>ロイヤルロンドン内訳</vt:lpstr>
      <vt:lpstr>一覧</vt:lpstr>
      <vt:lpstr>2023.8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2023-08-03T10:50:25Z</cp:lastPrinted>
  <dcterms:created xsi:type="dcterms:W3CDTF">2015-06-05T18:19:34Z</dcterms:created>
  <dcterms:modified xsi:type="dcterms:W3CDTF">2023-08-31T10:11:10Z</dcterms:modified>
</cp:coreProperties>
</file>