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8789BA04-047A-4325-86FE-3EC40A245B6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A10" i="2"/>
  <c r="H11" i="2"/>
  <c r="H9" i="2"/>
  <c r="A9" i="2"/>
  <c r="B13" i="2"/>
  <c r="B11" i="2"/>
  <c r="B10" i="2"/>
  <c r="B9" i="2"/>
  <c r="F9" i="2"/>
  <c r="F10" i="2"/>
  <c r="G10" i="2" s="1"/>
  <c r="G16" i="2" s="1"/>
  <c r="F11" i="2"/>
  <c r="G11" i="2" s="1"/>
  <c r="A8" i="2"/>
  <c r="A7" i="2"/>
  <c r="C6" i="2"/>
  <c r="B15" i="2"/>
  <c r="B14" i="2"/>
  <c r="B12" i="2"/>
  <c r="F12" i="2"/>
  <c r="G12" i="2" s="1"/>
  <c r="F13" i="2"/>
  <c r="G13" i="2" s="1"/>
  <c r="F14" i="2"/>
  <c r="G14" i="2" s="1"/>
  <c r="H20" i="1"/>
  <c r="F10" i="1"/>
  <c r="I9" i="1"/>
  <c r="V6" i="1"/>
  <c r="B5" i="1"/>
  <c r="Q1" i="2"/>
  <c r="H10" i="2" l="1"/>
  <c r="H12" i="2"/>
  <c r="H13" i="2"/>
  <c r="H14" i="2"/>
  <c r="B7" i="1"/>
  <c r="B8" i="2"/>
  <c r="B7" i="2"/>
  <c r="B6" i="2"/>
  <c r="B5" i="2"/>
  <c r="B4" i="2"/>
  <c r="B3" i="2"/>
  <c r="B2" i="2"/>
  <c r="F15" i="2"/>
  <c r="H15" i="2" s="1"/>
  <c r="F8" i="2"/>
  <c r="H8" i="2" s="1"/>
  <c r="F7" i="2"/>
  <c r="G7" i="2" s="1"/>
  <c r="F6" i="2"/>
  <c r="H6" i="2" s="1"/>
  <c r="F5" i="2"/>
  <c r="H5" i="2" s="1"/>
  <c r="F4" i="2"/>
  <c r="H4" i="2" s="1"/>
  <c r="F3" i="2"/>
  <c r="H3" i="2" s="1"/>
  <c r="F2" i="2"/>
  <c r="H2" i="2" s="1"/>
  <c r="N8" i="1"/>
  <c r="R4" i="1"/>
  <c r="H7" i="2" l="1"/>
  <c r="H16" i="2"/>
  <c r="G5" i="2"/>
  <c r="G6" i="2"/>
  <c r="G8" i="2"/>
  <c r="G15" i="2"/>
  <c r="G2" i="2"/>
  <c r="G3" i="2"/>
  <c r="G4" i="2"/>
  <c r="B8" i="1"/>
  <c r="B11" i="1"/>
</calcChain>
</file>

<file path=xl/sharedStrings.xml><?xml version="1.0" encoding="utf-8"?>
<sst xmlns="http://schemas.openxmlformats.org/spreadsheetml/2006/main" count="55" uniqueCount="40">
  <si>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</si>
  <si>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</si>
  <si>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</si>
  <si>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</si>
  <si>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</si>
  <si>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澁谷貴嗣</t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</si>
  <si>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</si>
  <si>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</si>
  <si>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</si>
  <si>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</si>
  <si>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</si>
  <si>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</si>
  <si>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</si>
  <si>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</si>
  <si>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</si>
  <si>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</si>
  <si>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</si>
  <si>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</si>
  <si>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</si>
  <si>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</si>
  <si>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</si>
  <si>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</si>
  <si>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</si>
  <si>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</si>
  <si>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</si>
  <si>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</si>
  <si>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</si>
  <si>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</si>
  <si>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</si>
  <si>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</si>
  <si>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</si>
  <si>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</si>
  <si>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</si>
  <si>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</si>
  <si>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</si>
  <si>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</si>
  <si>
    <t>あまり6094円を元金から差引 結果は9行目</t>
    <rPh sb="7" eb="8">
      <t>エン</t>
    </rPh>
    <rPh sb="9" eb="11">
      <t>ガンキン</t>
    </rPh>
    <rPh sb="13" eb="15">
      <t>サシヒキ</t>
    </rPh>
    <phoneticPr fontId="2"/>
  </si>
  <si>
    <t>キャンセル代金残り</t>
    <rPh sb="5" eb="7">
      <t>ダイキン</t>
    </rPh>
    <rPh sb="7" eb="8">
      <t>ノコ</t>
    </rPh>
    <phoneticPr fontId="2"/>
  </si>
  <si>
    <t>有効遅延損害金</t>
    <rPh sb="0" eb="2">
      <t>ユウコウ</t>
    </rPh>
    <rPh sb="2" eb="4">
      <t>チエン</t>
    </rPh>
    <rPh sb="4" eb="7">
      <t>ソンガイキン</t>
    </rPh>
    <phoneticPr fontId="2"/>
  </si>
  <si>
    <t>2023/4/23～2023/5/30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</si>
</sst>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12">
    <dxf>
      <numFmt numFmtId="6" formatCode="#,##0;[Red]\-#,##0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6" totalsRowCount="1">
  <autoFilter ref="A1:I15" xr:uid="{0174D2C6-A372-4ADE-8814-E0809C8EEF8C}"/>
  <tableColumns count="9">
    <tableColumn id="1" xr3:uid="{24D0B452-0A01-40B9-AE5F-A19B0CB5AA6B}" name="元金" totalsRowDxfId="6" dataCellStyle="桁区切り"/>
    <tableColumn id="2" xr3:uid="{A0713569-F3F2-40D6-B92A-3779BD571269}" name="バック発生日付" dataDxfId="11" totalsRowDxfId="5"/>
    <tableColumn id="3" xr3:uid="{87647371-B749-40EF-B56C-16BC83B19DA2}" name="バック金額" totalsRowDxfId="4" dataCellStyle="桁区切り"/>
    <tableColumn id="4" xr3:uid="{CC8257B6-0772-4146-AD35-FECE84A92386}" name="開始日" dataDxfId="10" totalsRowDxfId="3"/>
    <tableColumn id="5" xr3:uid="{2DCC1243-BA94-4FE4-A884-2B3DFFB31DE9}" name="終了日" dataDxfId="9" totalsRowDxfId="2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8" totalsRowDxfId="1" dataCellStyle="桁区切り">
      <calculatedColumnFormula>A2*$M$1*F2/$M$2</calculatedColumnFormula>
      <totalsRowFormula>SUM(テーブル1[遅延損害金])-SUM(テーブル1[バック金額])+SUM(8820,8844,6094)</totalsRowFormula>
    </tableColumn>
    <tableColumn id="9" xr3:uid="{A28E5F15-27A4-4CEA-B731-3693778A5630}" name="差引" totalsRowFunction="sum" totalsRowDxfId="0" dataCellStyle="桁区切り"/>
    <tableColumn id="10" xr3:uid="{EE300F96-88E8-4F19-8BAF-378E6527C3B1}" name="備考" dataDxfId="7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zoomScale="115" zoomScaleNormal="115" workbookViewId="0">
      <selection activeCell="B8" sqref="B8"/>
    </sheetView>
  </sheetViews>
  <sheetFormatPr defaultColWidth="9" defaultRowHeight="18.75"/>
  <cols>
    <col min="1" max="1" width="9" style="1"/>
    <col min="2" max="2" width="16.125" style="1" customWidth="1"/>
    <col min="3" max="3" width="17.125" style="1" bestFit="1" customWidth="1"/>
    <col min="4" max="5" width="9" style="1"/>
    <col min="6" max="6" width="11.25" style="1" bestFit="1" customWidth="1"/>
    <col min="7" max="7" width="9" style="1"/>
    <col min="8" max="8" width="14.375" style="1" bestFit="1" customWidth="1"/>
    <col min="9" max="11" width="9" style="1"/>
    <col min="12" max="12" width="11.625" style="1" customWidth="1"/>
    <col min="13" max="13" width="9" style="1"/>
    <col min="14" max="14" width="13.625" style="1" customWidth="1"/>
    <col min="15" max="15" width="9" style="1"/>
    <col min="16" max="16" width="12.37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13200</v>
      </c>
      <c r="D1" s="13" t="s">
        <v>12</v>
      </c>
      <c r="F1" s="1" t="s">
        <v>6</v>
      </c>
      <c r="G1" s="1" t="s">
        <v>4</v>
      </c>
      <c r="L1" s="1" t="s">
        <v>6</v>
      </c>
      <c r="M1" s="1" t="s">
        <v>4</v>
      </c>
      <c r="P1" s="1" t="s">
        <v>6</v>
      </c>
      <c r="Q1" s="1" t="s">
        <v>4</v>
      </c>
      <c r="T1" s="1" t="s">
        <v>6</v>
      </c>
      <c r="U1" s="1" t="s">
        <v>4</v>
      </c>
    </row>
    <row r="2" spans="1:22">
      <c r="A2" s="1" t="s">
        <v>14</v>
      </c>
      <c r="B2" s="1">
        <v>0.14599999999999999</v>
      </c>
      <c r="F2" s="1" t="s">
        <v>5</v>
      </c>
      <c r="G2" s="20">
        <v>44562</v>
      </c>
      <c r="H2" s="11">
        <v>7835.64</v>
      </c>
      <c r="L2" s="1" t="s">
        <v>8</v>
      </c>
      <c r="M2" s="6">
        <v>44715</v>
      </c>
      <c r="N2" s="7">
        <v>14007.84</v>
      </c>
      <c r="P2" s="1" t="s">
        <v>10</v>
      </c>
      <c r="Q2" s="6">
        <v>44825</v>
      </c>
      <c r="R2" s="7">
        <v>10066</v>
      </c>
      <c r="T2" s="1" t="s">
        <v>25</v>
      </c>
      <c r="U2" s="6">
        <v>44901</v>
      </c>
      <c r="V2" s="1">
        <v>33408</v>
      </c>
    </row>
    <row r="3" spans="1:22">
      <c r="A3" s="1" t="s">
        <v>18</v>
      </c>
      <c r="B3" s="19">
        <v>45013</v>
      </c>
      <c r="F3" s="1" t="s">
        <v>7</v>
      </c>
      <c r="G3" s="20">
        <v>44593</v>
      </c>
      <c r="H3" s="11">
        <v>11131.56</v>
      </c>
      <c r="L3" s="1" t="s">
        <v>9</v>
      </c>
      <c r="M3" s="6">
        <v>44745</v>
      </c>
      <c r="N3" s="7">
        <v>13849.44</v>
      </c>
      <c r="P3" s="1" t="s">
        <v>7</v>
      </c>
      <c r="Q3" s="6">
        <v>44855</v>
      </c>
      <c r="R3" s="4">
        <v>9948</v>
      </c>
      <c r="T3" s="1" t="s">
        <v>26</v>
      </c>
      <c r="U3" s="6">
        <v>44932</v>
      </c>
      <c r="V3" s="3">
        <v>33011.199999999997</v>
      </c>
    </row>
    <row r="4" spans="1:22">
      <c r="A4" s="1" t="s">
        <v>19</v>
      </c>
      <c r="B4" s="19">
        <v>45047</v>
      </c>
      <c r="F4" s="1" t="s">
        <v>24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11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34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15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11</v>
      </c>
      <c r="V6" s="7">
        <f>SUM(V2:V5)</f>
        <v>130777.60000000001</v>
      </c>
    </row>
    <row r="7" spans="1:22">
      <c r="A7" s="1" t="s">
        <v>2</v>
      </c>
      <c r="B7" s="3">
        <f>B1*B2*B5/B6</f>
        <v>179.51999999999998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13379.52</v>
      </c>
      <c r="G8" s="20">
        <v>44743</v>
      </c>
      <c r="H8" s="11">
        <v>10751.4</v>
      </c>
      <c r="K8" s="9"/>
      <c r="M8" s="6" t="s">
        <v>11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28</v>
      </c>
      <c r="K9" s="9"/>
    </row>
    <row r="10" spans="1:22">
      <c r="E10" s="1" t="s">
        <v>16</v>
      </c>
      <c r="F10" s="1">
        <f>9900-5622</f>
        <v>4278</v>
      </c>
      <c r="G10" s="6">
        <v>44805</v>
      </c>
      <c r="H10" s="9">
        <v>4608.2615999999998</v>
      </c>
      <c r="I10" s="14"/>
      <c r="K10" s="14"/>
    </row>
    <row r="11" spans="1:22">
      <c r="A11" s="1" t="s">
        <v>13</v>
      </c>
      <c r="B11" s="1" t="str">
        <f>B1&amp;"×"&amp;"0.146 ×"&amp;B5&amp;"÷ 365 ="&amp;ROUNDUP(B7,0)</f>
        <v>13200×0.146 ×34÷ 365 =180</v>
      </c>
      <c r="G11" s="6">
        <v>44835</v>
      </c>
      <c r="H11" s="9">
        <v>10545.48</v>
      </c>
    </row>
    <row r="12" spans="1:22">
      <c r="G12" s="6">
        <v>44866</v>
      </c>
      <c r="H12" s="9">
        <v>10422.719999999999</v>
      </c>
    </row>
    <row r="13" spans="1:22">
      <c r="G13" s="6">
        <v>44896</v>
      </c>
      <c r="H13" s="9">
        <v>10303.92</v>
      </c>
      <c r="J13" s="12"/>
    </row>
    <row r="14" spans="1:22">
      <c r="G14" s="6">
        <v>44957</v>
      </c>
      <c r="H14" s="9">
        <v>10181.16</v>
      </c>
    </row>
    <row r="15" spans="1:22">
      <c r="G15" s="6">
        <v>44985</v>
      </c>
      <c r="H15" s="9">
        <v>10058.4</v>
      </c>
      <c r="J15" s="12"/>
      <c r="L15" s="12"/>
    </row>
    <row r="16" spans="1:22">
      <c r="A16" s="14"/>
      <c r="G16" s="6">
        <v>44986</v>
      </c>
      <c r="H16" s="9">
        <v>9947.52</v>
      </c>
    </row>
    <row r="17" spans="7:32">
      <c r="G17" s="6"/>
      <c r="H17" s="9"/>
    </row>
    <row r="18" spans="7:32">
      <c r="G18" s="6"/>
      <c r="H18" s="9"/>
    </row>
    <row r="19" spans="7:32">
      <c r="G19" s="6"/>
      <c r="H19" s="10"/>
    </row>
    <row r="20" spans="7:32">
      <c r="G20" s="6" t="s">
        <v>11</v>
      </c>
      <c r="H20" s="10">
        <f>SUM(H10:H16)</f>
        <v>66067.461599999995</v>
      </c>
      <c r="AF20" s="21" t="s">
        <v>27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6"/>
  <sheetViews>
    <sheetView tabSelected="1" workbookViewId="0">
      <selection activeCell="N7" sqref="N7"/>
    </sheetView>
  </sheetViews>
  <sheetFormatPr defaultRowHeight="18.75"/>
  <cols>
    <col min="1" max="1" width="9.5" bestFit="1" customWidth="1"/>
    <col min="2" max="2" width="15.375" customWidth="1"/>
    <col min="3" max="3" width="11.75" customWidth="1"/>
    <col min="4" max="4" width="10.25" bestFit="1" customWidth="1"/>
    <col min="5" max="5" width="10.375" customWidth="1"/>
    <col min="6" max="6" width="9.875" customWidth="1"/>
    <col min="7" max="7" width="14.625" customWidth="1"/>
    <col min="9" max="9" width="40" bestFit="1" customWidth="1"/>
    <col min="11" max="11" width="8.625" customWidth="1"/>
    <col min="13" max="13" width="10.375" bestFit="1" customWidth="1"/>
    <col min="14" max="14" width="22" bestFit="1" customWidth="1"/>
    <col min="16" max="16" width="10.375" bestFit="1" customWidth="1"/>
  </cols>
  <sheetData>
    <row r="1" spans="1:19">
      <c r="A1" t="s">
        <v>16</v>
      </c>
      <c r="B1" t="s">
        <v>23</v>
      </c>
      <c r="C1" t="s">
        <v>22</v>
      </c>
      <c r="D1" t="s">
        <v>18</v>
      </c>
      <c r="E1" t="s">
        <v>19</v>
      </c>
      <c r="F1" t="s">
        <v>17</v>
      </c>
      <c r="G1" t="s">
        <v>20</v>
      </c>
      <c r="H1" t="s">
        <v>32</v>
      </c>
      <c r="I1" t="s">
        <v>33</v>
      </c>
      <c r="L1" t="s">
        <v>14</v>
      </c>
      <c r="M1">
        <v>0.14599999999999999</v>
      </c>
      <c r="P1" t="s">
        <v>21</v>
      </c>
      <c r="Q1" s="17">
        <f ca="1">SUM(INDIRECT("A"&amp;COUNTA(A:A)),SUM(O7:O16))+$N$5</f>
        <v>391664</v>
      </c>
      <c r="S1" t="s">
        <v>31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5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15</v>
      </c>
      <c r="M2">
        <v>365</v>
      </c>
      <c r="S2" t="s">
        <v>29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5" si="1">A3*$M$1*F3/$M$2</f>
        <v>959.99999999999989</v>
      </c>
      <c r="H3" s="18">
        <f>A3*$M$1*F3/$M$2-960</f>
        <v>0</v>
      </c>
      <c r="I3" s="18"/>
      <c r="J3" s="18"/>
      <c r="S3" t="s">
        <v>30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4"/>
      <c r="M4" s="24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  <c r="L5" t="s">
        <v>37</v>
      </c>
      <c r="N5">
        <v>9854</v>
      </c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34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35</v>
      </c>
      <c r="J7" s="18"/>
      <c r="L7" t="s">
        <v>38</v>
      </c>
      <c r="N7" t="s">
        <v>39</v>
      </c>
      <c r="O7">
        <v>5568</v>
      </c>
    </row>
    <row r="8" spans="1:19">
      <c r="A8" s="18">
        <f>391180-8844</f>
        <v>382336</v>
      </c>
      <c r="B8" s="16">
        <f>テーブル1[[#This Row],[終了日]]</f>
        <v>45025</v>
      </c>
      <c r="C8" s="18">
        <v>9000</v>
      </c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8:H11" si="2">A8*$M$1*F8/$M$2</f>
        <v>2905.7536</v>
      </c>
      <c r="I8" s="18" t="s">
        <v>36</v>
      </c>
      <c r="J8" s="18"/>
    </row>
    <row r="9" spans="1:19">
      <c r="A9" s="18">
        <f>382336-6094</f>
        <v>376242</v>
      </c>
      <c r="B9" s="16">
        <f>テーブル1[[#This Row],[終了日]]</f>
        <v>45031</v>
      </c>
      <c r="C9" s="18">
        <v>0</v>
      </c>
      <c r="D9" s="16">
        <v>45026</v>
      </c>
      <c r="E9" s="16">
        <v>45031</v>
      </c>
      <c r="F9">
        <f>E9-D9</f>
        <v>5</v>
      </c>
      <c r="G9" s="18">
        <f>A9*$M$1*F9/$M$2+150+150</f>
        <v>1052.4839999999999</v>
      </c>
      <c r="H9" s="18">
        <f t="shared" si="2"/>
        <v>752.48399999999992</v>
      </c>
      <c r="I9" s="18"/>
      <c r="J9" s="18"/>
    </row>
    <row r="10" spans="1:19">
      <c r="A10" s="18">
        <f>376242</f>
        <v>376242</v>
      </c>
      <c r="B10" s="16">
        <f>テーブル1[[#This Row],[終了日]]</f>
        <v>45076</v>
      </c>
      <c r="C10" s="18"/>
      <c r="D10" s="16">
        <v>45039</v>
      </c>
      <c r="E10" s="16">
        <v>45076</v>
      </c>
      <c r="F10">
        <f>E10-D10</f>
        <v>37</v>
      </c>
      <c r="G10" s="18">
        <f>A10*$M$1*F10/$M$2</f>
        <v>5568.3815999999997</v>
      </c>
      <c r="H10" s="18">
        <f t="shared" si="2"/>
        <v>5568.3815999999997</v>
      </c>
      <c r="I10" s="18"/>
      <c r="J10" s="18"/>
    </row>
    <row r="11" spans="1:19">
      <c r="A11" s="18"/>
      <c r="B11" s="16">
        <f>テーブル1[[#This Row],[終了日]]</f>
        <v>0</v>
      </c>
      <c r="C11" s="18"/>
      <c r="D11" s="16"/>
      <c r="E11" s="16"/>
      <c r="F11">
        <f>E11-D11</f>
        <v>0</v>
      </c>
      <c r="G11" s="18">
        <f>A11*$M$1*F11/$M$2</f>
        <v>0</v>
      </c>
      <c r="H11" s="18">
        <f t="shared" si="2"/>
        <v>0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>E12-D12</f>
        <v>0</v>
      </c>
      <c r="G12" s="18">
        <f>A12*$M$1*F12/$M$2</f>
        <v>0</v>
      </c>
      <c r="H12" s="18">
        <f t="shared" ref="H12:H15" si="3">A12*$M$1*F12/$M$2</f>
        <v>0</v>
      </c>
      <c r="I12" s="18"/>
      <c r="J12" s="18"/>
    </row>
    <row r="13" spans="1:19">
      <c r="A13" s="18"/>
      <c r="B13" s="16">
        <f>テーブル1[[#This Row],[終了日]]</f>
        <v>0</v>
      </c>
      <c r="C13" s="18"/>
      <c r="D13" s="16"/>
      <c r="E13" s="16"/>
      <c r="F13">
        <f>E13-D13</f>
        <v>0</v>
      </c>
      <c r="G13" s="18">
        <f>A13*$M$1*F13/$M$2</f>
        <v>0</v>
      </c>
      <c r="H13" s="18">
        <f t="shared" si="3"/>
        <v>0</v>
      </c>
      <c r="I13" s="18"/>
      <c r="J13" s="18"/>
    </row>
    <row r="14" spans="1:19">
      <c r="A14" s="18"/>
      <c r="B14" s="16">
        <f>テーブル1[[#This Row],[終了日]]</f>
        <v>0</v>
      </c>
      <c r="C14" s="18"/>
      <c r="D14" s="16"/>
      <c r="E14" s="16"/>
      <c r="F14">
        <f>E14-D14</f>
        <v>0</v>
      </c>
      <c r="G14" s="18">
        <f>A14*$M$1*F14/$M$2</f>
        <v>0</v>
      </c>
      <c r="H14" s="18">
        <f t="shared" si="3"/>
        <v>0</v>
      </c>
      <c r="I14" s="18"/>
      <c r="J14" s="18"/>
    </row>
    <row r="15" spans="1:19">
      <c r="A15" s="18"/>
      <c r="B15" s="16">
        <f>テーブル1[[#This Row],[終了日]]</f>
        <v>0</v>
      </c>
      <c r="C15" s="18"/>
      <c r="D15" s="16"/>
      <c r="E15" s="16"/>
      <c r="F15">
        <f t="shared" si="0"/>
        <v>0</v>
      </c>
      <c r="G15" s="18">
        <f t="shared" si="1"/>
        <v>0</v>
      </c>
      <c r="H15" s="18">
        <f t="shared" si="3"/>
        <v>0</v>
      </c>
      <c r="I15" s="18"/>
      <c r="J15" s="18"/>
    </row>
    <row r="16" spans="1:19">
      <c r="A16" s="23"/>
      <c r="B16" s="16"/>
      <c r="C16" s="23"/>
      <c r="D16" s="16"/>
      <c r="E16" s="16"/>
      <c r="G16" s="23">
        <f>SUM(テーブル1[遅延損害金])-SUM(テーブル1[バック金額])+SUM(8820,8844,6094)</f>
        <v>6621.091199999988</v>
      </c>
      <c r="H16" s="23">
        <f>SUBTOTAL(109,テーブル1[差引])</f>
        <v>9227.0911999999989</v>
      </c>
      <c r="J16" s="23"/>
    </row>
    <row r="26" spans="1:1">
      <c r="A26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2023-06-01T12:41:07Z</dcterms:modified>
</cp:coreProperties>
</file>