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7FEF60CA-FECE-4AED-84AB-CAA63F9B2EE6}" xr6:coauthVersionLast="47" xr6:coauthVersionMax="47" xr10:uidLastSave="{00000000-0000-0000-0000-000000000000}"/>
  <bookViews>
    <workbookView xWindow="-110" yWindow="-110" windowWidth="22780" windowHeight="14540" activeTab="3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10" sheetId="29" r:id="rId4"/>
    <sheet name="2023.9" sheetId="28" r:id="rId5"/>
    <sheet name="2023.8" sheetId="27" r:id="rId6"/>
    <sheet name="2023.7" sheetId="26" r:id="rId7"/>
    <sheet name="2023.6" sheetId="22" state="hidden" r:id="rId8"/>
    <sheet name="2023.5" sheetId="19" state="hidden" r:id="rId9"/>
    <sheet name="2023.4" sheetId="18" state="hidden" r:id="rId10"/>
    <sheet name="2023.3" sheetId="17" state="hidden" r:id="rId11"/>
    <sheet name="2023.2" sheetId="16" state="hidden" r:id="rId12"/>
    <sheet name="2023.1" sheetId="15" state="hidden" r:id="rId13"/>
    <sheet name="2023年物販経理" sheetId="23" r:id="rId14"/>
    <sheet name="2022.12" sheetId="14" state="hidden" r:id="rId15"/>
    <sheet name="2022.3" sheetId="2" state="hidden" r:id="rId16"/>
    <sheet name="2022.4" sheetId="5" state="hidden" r:id="rId17"/>
    <sheet name="2022.11" sheetId="13" state="hidden" r:id="rId18"/>
    <sheet name="2022.10" sheetId="12" state="hidden" r:id="rId19"/>
    <sheet name="2022.9" sheetId="11" state="hidden" r:id="rId20"/>
    <sheet name="2022.8" sheetId="10" state="hidden" r:id="rId21"/>
    <sheet name="2022.7" sheetId="9" state="hidden" r:id="rId22"/>
    <sheet name="2022.6" sheetId="7" state="hidden" r:id="rId23"/>
    <sheet name="2022.5" sheetId="6" state="hidden" r:id="rId24"/>
  </sheets>
  <definedNames>
    <definedName name="ExternalData_1" localSheetId="13" hidden="1">'2023年物販経理'!$A$1:$G$15</definedName>
    <definedName name="_xlnm.Print_Area" localSheetId="1">ロイヤルロンドン内訳!$A$1:$D$57</definedName>
    <definedName name="_xlnm.Print_Area" localSheetId="2">一覧!$A$1:$AF$21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" i="1" l="1"/>
  <c r="AE22" i="1"/>
  <c r="AD22" i="1"/>
  <c r="AC22" i="1"/>
  <c r="AB22" i="1"/>
  <c r="AA22" i="1"/>
  <c r="Z22" i="1"/>
  <c r="Y22" i="1"/>
  <c r="X22" i="1"/>
  <c r="W22" i="1"/>
  <c r="V22" i="1"/>
  <c r="U22" i="1"/>
  <c r="O22" i="1"/>
  <c r="I22" i="1"/>
  <c r="D22" i="1"/>
  <c r="C22" i="1"/>
  <c r="B22" i="1"/>
  <c r="AC110" i="29"/>
  <c r="AB110" i="29"/>
  <c r="AA110" i="29"/>
  <c r="Z110" i="29"/>
  <c r="W110" i="29"/>
  <c r="V110" i="29"/>
  <c r="U110" i="29"/>
  <c r="T110" i="29"/>
  <c r="Q110" i="29"/>
  <c r="P110" i="29"/>
  <c r="O110" i="29"/>
  <c r="N110" i="29"/>
  <c r="I110" i="29"/>
  <c r="H110" i="29"/>
  <c r="G110" i="29"/>
  <c r="E110" i="29"/>
  <c r="E22" i="1" s="1"/>
  <c r="F22" i="1" s="1"/>
  <c r="G22" i="1" s="1"/>
  <c r="N22" i="1" s="1"/>
  <c r="S22" i="1" s="1"/>
  <c r="D110" i="29"/>
  <c r="C110" i="29"/>
  <c r="B110" i="29"/>
  <c r="T22" i="1"/>
  <c r="R22" i="1"/>
  <c r="Q22" i="1"/>
  <c r="M22" i="1"/>
  <c r="L22" i="1"/>
  <c r="H110" i="28"/>
  <c r="O21" i="1" s="1"/>
  <c r="R21" i="1" s="1"/>
  <c r="L21" i="1"/>
  <c r="C50" i="24"/>
  <c r="D47" i="24"/>
  <c r="D46" i="24"/>
  <c r="D45" i="24"/>
  <c r="D44" i="24"/>
  <c r="D37" i="24"/>
  <c r="D43" i="24"/>
  <c r="AF21" i="1"/>
  <c r="AE21" i="1"/>
  <c r="AD21" i="1"/>
  <c r="AC21" i="1"/>
  <c r="AA21" i="1"/>
  <c r="X21" i="1"/>
  <c r="W21" i="1"/>
  <c r="V21" i="1"/>
  <c r="U21" i="1"/>
  <c r="D21" i="1"/>
  <c r="C21" i="1"/>
  <c r="B21" i="1"/>
  <c r="M21" i="1"/>
  <c r="Q21" i="1"/>
  <c r="T21" i="1"/>
  <c r="AC110" i="28"/>
  <c r="AB110" i="28"/>
  <c r="AA110" i="28"/>
  <c r="Z21" i="1" s="1"/>
  <c r="Z110" i="28"/>
  <c r="W110" i="28"/>
  <c r="V110" i="28"/>
  <c r="AB21" i="1" s="1"/>
  <c r="U110" i="28"/>
  <c r="Y21" i="1" s="1"/>
  <c r="T110" i="28"/>
  <c r="Q110" i="28"/>
  <c r="P110" i="28"/>
  <c r="O110" i="28"/>
  <c r="N110" i="28"/>
  <c r="I110" i="28"/>
  <c r="I21" i="1" s="1"/>
  <c r="G110" i="28"/>
  <c r="E110" i="28"/>
  <c r="E21" i="1" s="1"/>
  <c r="D110" i="28"/>
  <c r="C110" i="28"/>
  <c r="B110" i="28"/>
  <c r="F21" i="1" l="1"/>
  <c r="G21" i="1" s="1"/>
  <c r="N21" i="1" s="1"/>
  <c r="S21" i="1" s="1"/>
  <c r="L20" i="1"/>
  <c r="C42" i="24"/>
  <c r="D39" i="24"/>
  <c r="D38" i="24"/>
  <c r="D36" i="24"/>
  <c r="AF20" i="1"/>
  <c r="AE20" i="1"/>
  <c r="AD20" i="1"/>
  <c r="AA20" i="1"/>
  <c r="Z20" i="1"/>
  <c r="Y20" i="1"/>
  <c r="X20" i="1"/>
  <c r="W20" i="1"/>
  <c r="V20" i="1"/>
  <c r="U20" i="1"/>
  <c r="O20" i="1"/>
  <c r="R20" i="1" s="1"/>
  <c r="D20" i="1"/>
  <c r="AC110" i="27"/>
  <c r="AB110" i="27"/>
  <c r="AC20" i="1" s="1"/>
  <c r="AA110" i="27"/>
  <c r="Z110" i="27"/>
  <c r="W110" i="27"/>
  <c r="V110" i="27"/>
  <c r="AB20" i="1" s="1"/>
  <c r="U110" i="27"/>
  <c r="T110" i="27"/>
  <c r="Q110" i="27"/>
  <c r="P110" i="27"/>
  <c r="O110" i="27"/>
  <c r="N110" i="27"/>
  <c r="I110" i="27"/>
  <c r="I20" i="1" s="1"/>
  <c r="H110" i="27"/>
  <c r="G110" i="27"/>
  <c r="E110" i="27"/>
  <c r="E20" i="1" s="1"/>
  <c r="D110" i="27"/>
  <c r="C110" i="27"/>
  <c r="C20" i="1" s="1"/>
  <c r="B110" i="27"/>
  <c r="B20" i="1" s="1"/>
  <c r="M20" i="1"/>
  <c r="Q20" i="1"/>
  <c r="T20" i="1"/>
  <c r="F20" i="1" l="1"/>
  <c r="G20" i="1" s="1"/>
  <c r="N20" i="1" s="1"/>
  <c r="S20" i="1" s="1"/>
  <c r="D32" i="24" l="1"/>
  <c r="D31" i="24"/>
  <c r="D21" i="24"/>
  <c r="D30" i="24"/>
  <c r="D29" i="24"/>
  <c r="D28" i="24"/>
  <c r="D27" i="24"/>
  <c r="D26" i="24"/>
  <c r="D25" i="24"/>
  <c r="C35" i="24"/>
  <c r="I4" i="22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D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I19" i="1" s="1"/>
  <c r="H110" i="26"/>
  <c r="O19" i="1" s="1"/>
  <c r="R19" i="1" s="1"/>
  <c r="G110" i="26"/>
  <c r="E110" i="26"/>
  <c r="E19" i="1" s="1"/>
  <c r="D110" i="26"/>
  <c r="C110" i="26"/>
  <c r="C19" i="1" s="1"/>
  <c r="B110" i="26"/>
  <c r="B19" i="1" s="1"/>
  <c r="T19" i="1"/>
  <c r="M19" i="1"/>
  <c r="Q19" i="1"/>
  <c r="C24" i="24"/>
  <c r="L17" i="1" s="1"/>
  <c r="C19" i="24"/>
  <c r="L16" i="1" s="1"/>
  <c r="C14" i="24"/>
  <c r="L15" i="1" s="1"/>
  <c r="C7" i="24"/>
  <c r="L14" i="1" s="1"/>
  <c r="F19" i="1" l="1"/>
  <c r="G19" i="1" s="1"/>
  <c r="N19" i="1" l="1"/>
  <c r="S19" i="1" s="1"/>
  <c r="Q18" i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<sst xmlns="http://schemas.openxmlformats.org/spreadsheetml/2006/main" count="2930" uniqueCount="277">
  <si>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</si>
  <si>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</si>
  <si>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</si>
  <si>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</si>
  <si>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</si>
  <si>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</si>
  <si>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</si>
  <si>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</si>
  <si>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</si>
  <si>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</si>
  <si>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</si>
  <si>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</si>
  <si>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</si>
  <si>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</si>
  <si>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</si>
  <si>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</si>
  <si>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</si>
  <si>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</si>
  <si>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</si>
  <si>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</si>
  <si>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</si>
  <si>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</si>
  <si>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</si>
  <si>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</si>
  <si>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</si>
  <si>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</si>
  <si>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</si>
  <si>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</si>
  <si>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</si>
  <si>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</si>
  <si>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</si>
  <si>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</si>
  <si>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</si>
  <si>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</si>
  <si>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</si>
  <si>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</si>
  <si>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</si>
  <si>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</si>
  <si>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</si>
  <si>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</si>
  <si>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</si>
  <si>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</si>
  <si>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</si>
  <si>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</si>
  <si>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</si>
  <si>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</si>
  <si>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</si>
  <si>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</si>
  <si>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</si>
  <si>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</si>
  <si>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</si>
  <si>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</si>
  <si>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</si>
  <si>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</si>
  <si>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</si>
  <si>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</si>
  <si>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</si>
  <si>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</si>
  <si>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</si>
  <si>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</si>
  <si>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</si>
  <si>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</si>
  <si>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</si>
  <si>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</si>
  <si>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</si>
  <si>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</si>
  <si>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</si>
  <si>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</si>
  <si>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</si>
  <si>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</si>
  <si>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</si>
  <si>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</si>
  <si>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</si>
  <si>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</si>
  <si>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</si>
  <si>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</si>
  <si>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</si>
  <si>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</si>
  <si>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</si>
  <si>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</si>
  <si>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</si>
  <si>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</si>
  <si>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</si>
  <si>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</si>
  <si>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</si>
  <si>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</si>
  <si>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</si>
  <si>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</si>
  <si>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</si>
  <si>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</si>
  <si>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</si>
  <si>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</si>
  <si>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</si>
  <si>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</si>
  <si>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</si>
  <si>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</si>
  <si>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</si>
  <si>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</si>
  <si>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</si>
  <si>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</si>
  <si>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</si>
  <si>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</si>
  <si>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</si>
  <si>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</si>
  <si>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</si>
  <si>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</si>
  <si>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</si>
  <si>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</si>
  <si>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</si>
  <si>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</si>
  <si>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</si>
  <si>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</si>
  <si>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</si>
  <si>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</si>
  <si>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</si>
  <si>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</si>
  <si>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</si>
  <si>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</si>
  <si>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</si>
  <si>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</si>
  <si>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</si>
  <si>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</si>
  <si>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</si>
  <si>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</si>
  <si>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</si>
  <si>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</si>
  <si>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</si>
  <si>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</si>
  <si>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</si>
  <si>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</si>
  <si>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</si>
  <si>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</si>
  <si>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</si>
  <si>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</si>
  <si>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</si>
  <si>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</si>
  <si>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</si>
  <si>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</si>
  <si>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</si>
  <si>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</si>
  <si>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</si>
  <si>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</si>
  <si>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</si>
  <si>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</si>
  <si>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</si>
  <si>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</si>
  <si>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</si>
  <si>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</si>
  <si>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</si>
  <si>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</si>
  <si>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</si>
  <si>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</si>
  <si>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</si>
  <si>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</si>
  <si>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</si>
  <si>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</si>
  <si>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</si>
  <si>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</si>
  <si>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</si>
  <si>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</si>
  <si>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</si>
  <si>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</si>
  <si>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</si>
  <si>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</si>
  <si>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</si>
  <si>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</si>
  <si>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</si>
  <si>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</si>
  <si>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</si>
  <si>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</si>
  <si>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</si>
  <si>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</si>
  <si>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</si>
  <si>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</si>
  <si>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</si>
  <si>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</si>
  <si>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</si>
  <si>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</si>
  <si>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</si>
  <si>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</si>
  <si>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</si>
  <si>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</si>
  <si>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</si>
  <si>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</si>
  <si>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</si>
  <si>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</si>
  <si>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</si>
  <si>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</si>
  <si>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</si>
  <si>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</si>
  <si>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</si>
  <si>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</si>
  <si>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</si>
  <si>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</si>
  <si>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</si>
  <si>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</si>
  <si>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</si>
  <si>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</si>
  <si>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</si>
  <si>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</si>
  <si>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</si>
  <si>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</si>
  <si>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</si>
  <si>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</si>
  <si>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</si>
  <si>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</si>
  <si>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</si>
  <si>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</si>
  <si>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</si>
  <si>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</si>
  <si>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</si>
  <si>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</si>
  <si>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</si>
  <si>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</si>
  <si>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</si>
  <si>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</si>
  <si>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</si>
  <si>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</si>
  <si>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</si>
  <si>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</si>
  <si>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</si>
  <si>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</si>
  <si>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</si>
  <si>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</si>
  <si>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</si>
  <si>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</si>
  <si>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</si>
  <si>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</si>
  <si>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</si>
  <si>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</si>
  <si>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</si>
  <si>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</si>
  <si>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</si>
  <si>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</si>
  <si>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</si>
  <si>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</si>
  <si>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</si>
  <si>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</si>
  <si>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</si>
  <si>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</si>
  <si>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</si>
  <si>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</si>
  <si>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</si>
  <si>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</si>
  <si>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</si>
  <si>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</si>
  <si>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</si>
  <si>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</si>
  <si>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</si>
  <si>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</si>
  <si>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</si>
  <si>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</si>
  <si>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</si>
  <si>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</si>
  <si>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</si>
  <si>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</si>
  <si>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</si>
  <si>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</si>
  <si>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</si>
  <si>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</si>
  <si>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>金額×1.1%</t>
    <rPh sb="0" eb="2">
      <t>キンガク</t>
    </rPh>
    <phoneticPr fontId="2"/>
  </si>
  <si>
    <t>業務委託費(RL)宮本剛輔様</t>
  </si>
  <si>
    <t>業務委託費（RL）Noriyuki Yagi様</t>
  </si>
  <si>
    <t>業務委託費（RL）Kaito Nakagawa様</t>
  </si>
  <si>
    <t>業務委託費（Yamashita Airi様）</t>
    <phoneticPr fontId="2"/>
  </si>
  <si>
    <t>業務委託費(RL)Shinya Kawata様</t>
    <phoneticPr fontId="2"/>
  </si>
  <si>
    <t>業務委託費(RL)Atsushi Kimura様</t>
  </si>
  <si>
    <t>業務委託費(RL)相澤丈様</t>
    <phoneticPr fontId="2"/>
  </si>
  <si>
    <t>ファイブ北新地</t>
    <rPh sb="4" eb="7">
      <t>キタシンチ</t>
    </rPh>
    <phoneticPr fontId="2"/>
  </si>
  <si>
    <t>業務委託費(RL)岡友亮様</t>
  </si>
  <si>
    <t>業務委託費(RL)猪野恭佑様</t>
  </si>
  <si>
    <t>業務委託費(RL)山本匠真様</t>
  </si>
  <si>
    <t>業務委託費(RL)岡友亮様</t>
    <phoneticPr fontId="2"/>
  </si>
  <si>
    <t>業務委託費(RL)猪野恭佑様</t>
    <phoneticPr fontId="2"/>
  </si>
  <si>
    <t>業務委託費(RL)山本匠真様</t>
    <phoneticPr fontId="2"/>
  </si>
  <si>
    <t>業務委託費(RL)富永晃介様</t>
    <phoneticPr fontId="2"/>
  </si>
  <si>
    <t>業務委託費(RL)小椋孝太様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</si>
</sst>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2" xfId="0" applyNumberFormat="1" applyBorder="1" applyAlignment="1">
      <alignment horizontal="center"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22" totalsRowShown="0" headerRowDxfId="33">
  <autoFilter ref="A2:S22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B6"/>
  <sheetViews>
    <sheetView zoomScaleNormal="100" workbookViewId="0">
      <selection activeCell="A7" sqref="A7"/>
    </sheetView>
  </sheetViews>
  <sheetFormatPr defaultRowHeight="18"/>
  <cols>
    <col min="1" max="1" width="33.33203125" bestFit="1" customWidth="1"/>
  </cols>
  <sheetData>
    <row r="1" spans="1:2">
      <c r="A1" t="s">
        <v>269</v>
      </c>
      <c r="B1" s="2">
        <v>73047</v>
      </c>
    </row>
    <row r="2" spans="1:2">
      <c r="A2" t="s">
        <v>270</v>
      </c>
      <c r="B2" s="2">
        <v>82473</v>
      </c>
    </row>
    <row r="3" spans="1:2">
      <c r="A3" t="s">
        <v>271</v>
      </c>
      <c r="B3" s="2">
        <v>110749</v>
      </c>
    </row>
    <row r="4" spans="1:2">
      <c r="A4" t="s">
        <v>257</v>
      </c>
      <c r="B4" s="2">
        <v>39273</v>
      </c>
    </row>
    <row r="5" spans="1:2">
      <c r="A5" t="s">
        <v>258</v>
      </c>
      <c r="B5" s="2">
        <v>39273</v>
      </c>
    </row>
    <row r="6" spans="1:2">
      <c r="B6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225</v>
      </c>
      <c r="Q2" t="s">
        <v>224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226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214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216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206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207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215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206</v>
      </c>
      <c r="Q2" t="s">
        <v>213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204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215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204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205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206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207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209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210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>
      <selection activeCell="E11" sqref="E11"/>
    </sheetView>
  </sheetViews>
  <sheetFormatPr defaultRowHeight="18"/>
  <cols>
    <col min="1" max="1" width="8.9140625" bestFit="1" customWidth="1"/>
    <col min="2" max="3" width="11.4140625" bestFit="1" customWidth="1"/>
    <col min="4" max="4" width="12.33203125" bestFit="1" customWidth="1"/>
    <col min="5" max="5" width="12.1640625" bestFit="1" customWidth="1"/>
    <col min="6" max="6" width="12.33203125" bestFit="1" customWidth="1"/>
    <col min="7" max="7" width="11.4140625" bestFit="1" customWidth="1"/>
  </cols>
  <sheetData>
    <row r="1" spans="1:7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</row>
    <row r="2" spans="1:7">
      <c r="B2" t="s">
        <v>229</v>
      </c>
      <c r="C2" t="s">
        <v>230</v>
      </c>
      <c r="D2" t="s">
        <v>231</v>
      </c>
      <c r="E2" t="s">
        <v>232</v>
      </c>
      <c r="F2" t="s">
        <v>241</v>
      </c>
      <c r="G2" t="s">
        <v>242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0.20114954290000001</v>
      </c>
      <c r="G4">
        <v>0</v>
      </c>
    </row>
    <row r="5" spans="1:7">
      <c r="A5">
        <v>3</v>
      </c>
      <c r="B5">
        <v>1781463</v>
      </c>
      <c r="C5">
        <v>796797</v>
      </c>
      <c r="D5">
        <v>585673</v>
      </c>
      <c r="E5">
        <v>398993</v>
      </c>
      <c r="F5">
        <v>0.1211209365</v>
      </c>
      <c r="G5">
        <v>0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0.1187596747</v>
      </c>
      <c r="G6">
        <v>0</v>
      </c>
    </row>
    <row r="7" spans="1:7">
      <c r="A7">
        <v>5</v>
      </c>
      <c r="B7">
        <v>2884659</v>
      </c>
      <c r="C7">
        <v>941575</v>
      </c>
      <c r="D7">
        <v>783751</v>
      </c>
      <c r="E7">
        <v>1159333</v>
      </c>
      <c r="F7">
        <v>5.9838566340000003E-2</v>
      </c>
      <c r="G7">
        <v>0</v>
      </c>
    </row>
    <row r="8" spans="1:7">
      <c r="A8">
        <v>6</v>
      </c>
      <c r="B8">
        <v>1779935</v>
      </c>
      <c r="C8">
        <v>1279962</v>
      </c>
      <c r="D8">
        <v>615604.4</v>
      </c>
      <c r="E8">
        <v>-115631.4</v>
      </c>
      <c r="F8">
        <v>0.14982263030000001</v>
      </c>
      <c r="G8">
        <v>53299</v>
      </c>
    </row>
    <row r="9" spans="1:7">
      <c r="A9">
        <v>7</v>
      </c>
      <c r="B9">
        <v>1337768</v>
      </c>
      <c r="C9">
        <v>0</v>
      </c>
      <c r="D9">
        <v>458781.6</v>
      </c>
      <c r="E9">
        <v>878986.4</v>
      </c>
      <c r="F9" t="s">
        <v>16</v>
      </c>
      <c r="G9">
        <v>0</v>
      </c>
    </row>
    <row r="10" spans="1:7">
      <c r="A10">
        <v>8</v>
      </c>
      <c r="B10">
        <v>1103350</v>
      </c>
      <c r="C10">
        <v>0</v>
      </c>
      <c r="D10">
        <v>455635</v>
      </c>
      <c r="E10">
        <v>647715</v>
      </c>
      <c r="F10" t="s">
        <v>16</v>
      </c>
      <c r="G10">
        <v>0</v>
      </c>
    </row>
    <row r="11" spans="1:7">
      <c r="A11">
        <v>9</v>
      </c>
      <c r="B11">
        <v>202108</v>
      </c>
      <c r="C11">
        <v>0</v>
      </c>
      <c r="D11">
        <v>188175</v>
      </c>
      <c r="E11">
        <v>13933</v>
      </c>
      <c r="F11" t="s">
        <v>16</v>
      </c>
      <c r="G11">
        <v>0</v>
      </c>
    </row>
    <row r="12" spans="1:7">
      <c r="A12">
        <v>10</v>
      </c>
      <c r="B12">
        <v>120619</v>
      </c>
      <c r="C12">
        <v>0</v>
      </c>
      <c r="D12">
        <v>168078</v>
      </c>
      <c r="E12">
        <v>-47459</v>
      </c>
      <c r="F12" t="s">
        <v>16</v>
      </c>
      <c r="G12">
        <v>0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233</v>
      </c>
      <c r="B15">
        <v>12553378</v>
      </c>
      <c r="C15">
        <v>7482299</v>
      </c>
      <c r="D15">
        <v>5431321.2759999996</v>
      </c>
      <c r="E15">
        <v>-360242.27600000001</v>
      </c>
      <c r="F15">
        <v>0.1363666539</v>
      </c>
      <c r="G15">
        <v>53299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D50"/>
  <sheetViews>
    <sheetView view="pageBreakPreview" zoomScale="145" zoomScaleNormal="100" zoomScaleSheetLayoutView="14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50" sqref="B50"/>
    </sheetView>
  </sheetViews>
  <sheetFormatPr defaultRowHeight="18"/>
  <cols>
    <col min="1" max="1" width="10.25" bestFit="1" customWidth="1"/>
    <col min="2" max="2" width="35.08203125" bestFit="1" customWidth="1"/>
    <col min="3" max="3" width="9.25" customWidth="1"/>
    <col min="4" max="4" width="9.83203125" customWidth="1"/>
  </cols>
  <sheetData>
    <row r="1" spans="1:4">
      <c r="A1" s="23" t="s">
        <v>252</v>
      </c>
      <c r="B1" s="23" t="s">
        <v>250</v>
      </c>
      <c r="C1" s="23" t="s">
        <v>244</v>
      </c>
      <c r="D1" s="29" t="s">
        <v>260</v>
      </c>
    </row>
    <row r="2" spans="1:4">
      <c r="A2" s="33">
        <v>44958</v>
      </c>
      <c r="B2" s="28" t="s">
        <v>247</v>
      </c>
      <c r="C2" s="30">
        <v>73636</v>
      </c>
      <c r="D2" s="31">
        <f>ROUND(C2*1.1,0)</f>
        <v>81000</v>
      </c>
    </row>
    <row r="3" spans="1:4">
      <c r="A3" s="33"/>
      <c r="B3" s="28" t="s">
        <v>248</v>
      </c>
      <c r="C3" s="30">
        <v>73636</v>
      </c>
      <c r="D3" s="31">
        <f t="shared" ref="D3:D4" si="0">ROUND(C3*1.1,0)</f>
        <v>81000</v>
      </c>
    </row>
    <row r="4" spans="1:4">
      <c r="A4" s="33"/>
      <c r="B4" s="28" t="s">
        <v>249</v>
      </c>
      <c r="C4" s="30">
        <v>73636</v>
      </c>
      <c r="D4" s="31">
        <f t="shared" si="0"/>
        <v>81000</v>
      </c>
    </row>
    <row r="5" spans="1:4">
      <c r="A5" s="33"/>
      <c r="B5" s="26" t="s">
        <v>251</v>
      </c>
      <c r="C5" s="24">
        <v>220909</v>
      </c>
      <c r="D5" s="3"/>
    </row>
    <row r="6" spans="1:4">
      <c r="A6" s="33"/>
      <c r="B6" s="26" t="s">
        <v>246</v>
      </c>
      <c r="C6" s="24">
        <v>22091</v>
      </c>
      <c r="D6" s="3"/>
    </row>
    <row r="7" spans="1:4">
      <c r="A7" s="33"/>
      <c r="B7" s="26" t="s">
        <v>245</v>
      </c>
      <c r="C7" s="25">
        <f>SUM(C5:C6)</f>
        <v>243000</v>
      </c>
      <c r="D7" s="3"/>
    </row>
    <row r="8" spans="1:4">
      <c r="A8" s="33">
        <v>44986</v>
      </c>
      <c r="B8" s="28" t="s">
        <v>253</v>
      </c>
      <c r="C8" s="32">
        <v>68482</v>
      </c>
      <c r="D8" s="31">
        <f t="shared" ref="D8:D11" si="1">ROUND(C8*1.1,0)</f>
        <v>75330</v>
      </c>
    </row>
    <row r="9" spans="1:4">
      <c r="A9" s="33"/>
      <c r="B9" s="28" t="s">
        <v>254</v>
      </c>
      <c r="C9" s="32">
        <v>68482</v>
      </c>
      <c r="D9" s="31">
        <f t="shared" si="1"/>
        <v>75330</v>
      </c>
    </row>
    <row r="10" spans="1:4">
      <c r="A10" s="33"/>
      <c r="B10" s="28" t="s">
        <v>255</v>
      </c>
      <c r="C10" s="32">
        <v>68482</v>
      </c>
      <c r="D10" s="31">
        <f t="shared" si="1"/>
        <v>75330</v>
      </c>
    </row>
    <row r="11" spans="1:4">
      <c r="A11" s="33"/>
      <c r="B11" s="28" t="s">
        <v>256</v>
      </c>
      <c r="C11" s="32">
        <v>110455</v>
      </c>
      <c r="D11" s="31">
        <f t="shared" si="1"/>
        <v>121501</v>
      </c>
    </row>
    <row r="12" spans="1:4">
      <c r="A12" s="33"/>
      <c r="B12" s="26" t="s">
        <v>251</v>
      </c>
      <c r="C12" s="27">
        <v>315900</v>
      </c>
      <c r="D12" s="3"/>
    </row>
    <row r="13" spans="1:4">
      <c r="A13" s="33"/>
      <c r="B13" s="26" t="s">
        <v>246</v>
      </c>
      <c r="C13" s="27">
        <v>31590</v>
      </c>
      <c r="D13" s="3"/>
    </row>
    <row r="14" spans="1:4">
      <c r="A14" s="33"/>
      <c r="B14" s="26" t="s">
        <v>245</v>
      </c>
      <c r="C14" s="27">
        <f>SUM(C12:C13)</f>
        <v>347490</v>
      </c>
      <c r="D14" s="3"/>
    </row>
    <row r="15" spans="1:4">
      <c r="A15" s="33">
        <v>45017</v>
      </c>
      <c r="B15" s="28" t="s">
        <v>257</v>
      </c>
      <c r="C15" s="32">
        <v>117818</v>
      </c>
      <c r="D15" s="31">
        <f t="shared" ref="D15:D16" si="2">ROUND(C15*1.1,0)</f>
        <v>129600</v>
      </c>
    </row>
    <row r="16" spans="1:4">
      <c r="A16" s="33"/>
      <c r="B16" s="28" t="s">
        <v>258</v>
      </c>
      <c r="C16" s="32">
        <v>117818</v>
      </c>
      <c r="D16" s="31">
        <f t="shared" si="2"/>
        <v>129600</v>
      </c>
    </row>
    <row r="17" spans="1:4">
      <c r="A17" s="33"/>
      <c r="B17" s="26" t="s">
        <v>251</v>
      </c>
      <c r="C17" s="27">
        <v>235636</v>
      </c>
      <c r="D17" s="3"/>
    </row>
    <row r="18" spans="1:4">
      <c r="A18" s="33"/>
      <c r="B18" s="26" t="s">
        <v>246</v>
      </c>
      <c r="C18" s="27">
        <v>23564</v>
      </c>
      <c r="D18" s="3"/>
    </row>
    <row r="19" spans="1:4">
      <c r="A19" s="33"/>
      <c r="B19" s="26" t="s">
        <v>245</v>
      </c>
      <c r="C19" s="27">
        <f>SUM(C17:C18)</f>
        <v>259200</v>
      </c>
      <c r="D19" s="3"/>
    </row>
    <row r="20" spans="1:4">
      <c r="A20" s="34">
        <v>45047</v>
      </c>
      <c r="B20" s="28" t="s">
        <v>259</v>
      </c>
      <c r="C20" s="32">
        <v>272727</v>
      </c>
      <c r="D20" s="31"/>
    </row>
    <row r="21" spans="1:4">
      <c r="A21" s="35"/>
      <c r="B21" s="28" t="s">
        <v>264</v>
      </c>
      <c r="C21" s="32">
        <v>126818</v>
      </c>
      <c r="D21" s="31">
        <f t="shared" ref="D21" si="3">ROUND(C21*1.1,0)</f>
        <v>139500</v>
      </c>
    </row>
    <row r="22" spans="1:4">
      <c r="A22" s="35"/>
      <c r="B22" s="26" t="s">
        <v>251</v>
      </c>
      <c r="C22" s="27">
        <v>272727</v>
      </c>
      <c r="D22" s="3"/>
    </row>
    <row r="23" spans="1:4">
      <c r="A23" s="35"/>
      <c r="B23" s="26" t="s">
        <v>246</v>
      </c>
      <c r="C23" s="27">
        <v>27273</v>
      </c>
      <c r="D23" s="3"/>
    </row>
    <row r="24" spans="1:4">
      <c r="A24" s="36"/>
      <c r="B24" s="26" t="s">
        <v>245</v>
      </c>
      <c r="C24" s="27">
        <f>SUM(C22:C23)</f>
        <v>300000</v>
      </c>
      <c r="D24" s="3"/>
    </row>
    <row r="25" spans="1:4">
      <c r="A25" s="34">
        <v>45108</v>
      </c>
      <c r="B25" s="28" t="s">
        <v>261</v>
      </c>
      <c r="C25" s="32">
        <v>117818</v>
      </c>
      <c r="D25" s="31">
        <f t="shared" ref="D25:D32" si="4">ROUND(C25*1.1,0)</f>
        <v>129600</v>
      </c>
    </row>
    <row r="26" spans="1:4">
      <c r="A26" s="35"/>
      <c r="B26" s="28" t="s">
        <v>247</v>
      </c>
      <c r="C26" s="32">
        <v>24545</v>
      </c>
      <c r="D26" s="31">
        <f t="shared" si="4"/>
        <v>27000</v>
      </c>
    </row>
    <row r="27" spans="1:4">
      <c r="A27" s="35"/>
      <c r="B27" s="28" t="s">
        <v>248</v>
      </c>
      <c r="C27" s="32">
        <v>24545</v>
      </c>
      <c r="D27" s="31">
        <f t="shared" si="4"/>
        <v>27000</v>
      </c>
    </row>
    <row r="28" spans="1:4">
      <c r="A28" s="35"/>
      <c r="B28" s="28" t="s">
        <v>249</v>
      </c>
      <c r="C28" s="32">
        <v>24545</v>
      </c>
      <c r="D28" s="31">
        <f t="shared" si="4"/>
        <v>27000</v>
      </c>
    </row>
    <row r="29" spans="1:4">
      <c r="A29" s="35"/>
      <c r="B29" s="28" t="s">
        <v>262</v>
      </c>
      <c r="C29" s="32">
        <v>128864</v>
      </c>
      <c r="D29" s="31">
        <f t="shared" si="4"/>
        <v>141750</v>
      </c>
    </row>
    <row r="30" spans="1:4">
      <c r="A30" s="35"/>
      <c r="B30" s="28" t="s">
        <v>263</v>
      </c>
      <c r="C30" s="32">
        <v>114091</v>
      </c>
      <c r="D30" s="31">
        <f t="shared" si="4"/>
        <v>125500</v>
      </c>
    </row>
    <row r="31" spans="1:4">
      <c r="A31" s="35"/>
      <c r="B31" s="28" t="s">
        <v>265</v>
      </c>
      <c r="C31" s="32">
        <v>114136</v>
      </c>
      <c r="D31" s="31">
        <f t="shared" si="4"/>
        <v>125550</v>
      </c>
    </row>
    <row r="32" spans="1:4">
      <c r="A32" s="35"/>
      <c r="B32" s="28" t="s">
        <v>266</v>
      </c>
      <c r="C32" s="32">
        <v>184091</v>
      </c>
      <c r="D32" s="31">
        <f t="shared" si="4"/>
        <v>202500</v>
      </c>
    </row>
    <row r="33" spans="1:4">
      <c r="A33" s="35"/>
      <c r="B33" s="26" t="s">
        <v>251</v>
      </c>
      <c r="C33" s="27">
        <v>461455</v>
      </c>
    </row>
    <row r="34" spans="1:4">
      <c r="A34" s="35"/>
      <c r="B34" s="26" t="s">
        <v>246</v>
      </c>
      <c r="C34" s="27">
        <v>46145</v>
      </c>
    </row>
    <row r="35" spans="1:4">
      <c r="A35" s="36"/>
      <c r="B35" s="26" t="s">
        <v>245</v>
      </c>
      <c r="C35" s="27">
        <f>SUM(C33:C34)</f>
        <v>507600</v>
      </c>
    </row>
    <row r="36" spans="1:4">
      <c r="A36" s="34">
        <v>45139</v>
      </c>
      <c r="B36" s="28" t="s">
        <v>267</v>
      </c>
      <c r="C36" s="32">
        <v>22827</v>
      </c>
      <c r="D36" s="31">
        <f t="shared" ref="D36:D39" si="5">ROUND(C36*1.1,0)</f>
        <v>25110</v>
      </c>
    </row>
    <row r="37" spans="1:4">
      <c r="A37" s="35"/>
      <c r="B37" s="28" t="s">
        <v>254</v>
      </c>
      <c r="C37" s="32">
        <v>22827</v>
      </c>
      <c r="D37" s="31">
        <f t="shared" si="5"/>
        <v>25110</v>
      </c>
    </row>
    <row r="38" spans="1:4">
      <c r="A38" s="35"/>
      <c r="B38" s="28" t="s">
        <v>255</v>
      </c>
      <c r="C38" s="32">
        <v>22827</v>
      </c>
      <c r="D38" s="31">
        <f t="shared" si="5"/>
        <v>25110</v>
      </c>
    </row>
    <row r="39" spans="1:4">
      <c r="A39" s="35"/>
      <c r="B39" s="28" t="s">
        <v>256</v>
      </c>
      <c r="C39" s="32">
        <v>36818</v>
      </c>
      <c r="D39" s="31">
        <f t="shared" si="5"/>
        <v>40500</v>
      </c>
    </row>
    <row r="40" spans="1:4">
      <c r="A40" s="35"/>
      <c r="B40" s="26" t="s">
        <v>251</v>
      </c>
      <c r="C40" s="27">
        <v>105300</v>
      </c>
    </row>
    <row r="41" spans="1:4">
      <c r="A41" s="35"/>
      <c r="B41" s="26" t="s">
        <v>246</v>
      </c>
      <c r="C41" s="27">
        <v>10530</v>
      </c>
    </row>
    <row r="42" spans="1:4">
      <c r="A42" s="35"/>
      <c r="B42" s="26" t="s">
        <v>245</v>
      </c>
      <c r="C42" s="27">
        <f>SUM(C40:C41)</f>
        <v>115830</v>
      </c>
    </row>
    <row r="43" spans="1:4">
      <c r="A43" s="33">
        <v>45170</v>
      </c>
      <c r="B43" s="28" t="s">
        <v>272</v>
      </c>
      <c r="C43" s="32">
        <v>73047</v>
      </c>
      <c r="D43" s="31">
        <f t="shared" ref="D43:D47" si="6">ROUND(C43*1.1,0)</f>
        <v>80352</v>
      </c>
    </row>
    <row r="44" spans="1:4">
      <c r="A44" s="33"/>
      <c r="B44" s="28" t="s">
        <v>273</v>
      </c>
      <c r="C44" s="32">
        <v>82473</v>
      </c>
      <c r="D44" s="31">
        <f t="shared" si="6"/>
        <v>90720</v>
      </c>
    </row>
    <row r="45" spans="1:4">
      <c r="A45" s="33"/>
      <c r="B45" s="28" t="s">
        <v>274</v>
      </c>
      <c r="C45" s="32">
        <v>110749</v>
      </c>
      <c r="D45" s="31">
        <f t="shared" si="6"/>
        <v>121824</v>
      </c>
    </row>
    <row r="46" spans="1:4">
      <c r="A46" s="33"/>
      <c r="B46" s="28" t="s">
        <v>275</v>
      </c>
      <c r="C46" s="32">
        <v>39273</v>
      </c>
      <c r="D46" s="31">
        <f t="shared" si="6"/>
        <v>43200</v>
      </c>
    </row>
    <row r="47" spans="1:4">
      <c r="A47" s="33"/>
      <c r="B47" s="28" t="s">
        <v>276</v>
      </c>
      <c r="C47" s="32">
        <v>39273</v>
      </c>
      <c r="D47" s="31">
        <f t="shared" si="6"/>
        <v>43200</v>
      </c>
    </row>
    <row r="48" spans="1:4">
      <c r="A48" s="33"/>
      <c r="B48" s="26" t="s">
        <v>251</v>
      </c>
      <c r="C48" s="27">
        <v>344815</v>
      </c>
    </row>
    <row r="49" spans="1:3">
      <c r="A49" s="33"/>
      <c r="B49" s="26" t="s">
        <v>246</v>
      </c>
      <c r="C49" s="27">
        <v>34481</v>
      </c>
    </row>
    <row r="50" spans="1:3">
      <c r="A50" s="33"/>
      <c r="B50" s="26" t="s">
        <v>245</v>
      </c>
      <c r="C50" s="27">
        <f>SUM(C48:C49)</f>
        <v>379296</v>
      </c>
    </row>
  </sheetData>
  <mergeCells count="7">
    <mergeCell ref="A43:A50"/>
    <mergeCell ref="A36:A42"/>
    <mergeCell ref="A2:A7"/>
    <mergeCell ref="A8:A14"/>
    <mergeCell ref="A15:A19"/>
    <mergeCell ref="A20:A24"/>
    <mergeCell ref="A25:A3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35" max="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"/>
  <sheetViews>
    <sheetView view="pageBreakPreview" zoomScaleNormal="100" zoomScaleSheetLayoutView="100" workbookViewId="0">
      <pane ySplit="2" topLeftCell="A12" activePane="bottomLeft" state="frozen"/>
      <selection pane="bottomLeft" activeCell="C20" sqref="C20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4" width="11.5" customWidth="1"/>
    <col min="15" max="15" width="13.33203125" customWidth="1"/>
    <col min="16" max="16" width="10.75" customWidth="1"/>
    <col min="17" max="17" width="16.58203125" bestFit="1" customWidth="1"/>
    <col min="18" max="18" width="13" customWidth="1"/>
    <col min="19" max="19" width="11.83203125" bestFit="1" customWidth="1"/>
    <col min="20" max="20" width="11.33203125" bestFit="1" customWidth="1"/>
    <col min="21" max="21" width="13.33203125" customWidth="1"/>
    <col min="22" max="23" width="14" customWidth="1"/>
    <col min="24" max="24" width="17.58203125" customWidth="1"/>
    <col min="25" max="27" width="19.58203125" customWidth="1"/>
    <col min="28" max="28" width="19.3320312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F1" t="s">
        <v>186</v>
      </c>
      <c r="T1" t="s">
        <v>35</v>
      </c>
    </row>
    <row r="2" spans="1:38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196</v>
      </c>
      <c r="J2" s="18" t="s">
        <v>211</v>
      </c>
      <c r="K2" s="18" t="s">
        <v>212</v>
      </c>
      <c r="L2" s="18" t="s">
        <v>217</v>
      </c>
      <c r="M2" s="18" t="s">
        <v>218</v>
      </c>
      <c r="N2" s="18" t="s">
        <v>219</v>
      </c>
      <c r="O2" s="18" t="s">
        <v>220</v>
      </c>
      <c r="P2" s="18" t="s">
        <v>221</v>
      </c>
      <c r="Q2" s="18" t="s">
        <v>223</v>
      </c>
      <c r="R2" s="18" t="s">
        <v>222</v>
      </c>
      <c r="S2" s="17" t="s">
        <v>172</v>
      </c>
      <c r="T2" t="s">
        <v>3</v>
      </c>
      <c r="U2" s="6" t="s">
        <v>199</v>
      </c>
      <c r="V2" s="6" t="s">
        <v>198</v>
      </c>
      <c r="W2" s="6" t="s">
        <v>36</v>
      </c>
      <c r="X2" s="6" t="s">
        <v>201</v>
      </c>
      <c r="Y2" s="6" t="s">
        <v>37</v>
      </c>
      <c r="Z2" s="6" t="s">
        <v>38</v>
      </c>
      <c r="AA2" s="6" t="s">
        <v>202</v>
      </c>
      <c r="AB2" s="6" t="s">
        <v>39</v>
      </c>
      <c r="AC2" s="6" t="s">
        <v>40</v>
      </c>
      <c r="AD2" s="6" t="s">
        <v>197</v>
      </c>
      <c r="AE2" s="6" t="s">
        <v>200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398993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ロイヤルロンドン内訳!C24</f>
        <v>300000</v>
      </c>
      <c r="M17" s="7">
        <f>'2023年物販経理'!E7</f>
        <v>1159333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-115631.4</v>
      </c>
      <c r="N18" s="7">
        <f>SUM(振込額一覧[[#This Row],[①振込合計]:[⑥RL]])</f>
        <v>1873831.1</v>
      </c>
      <c r="O18" s="7">
        <f>'2023.6'!H$110</f>
        <v>4136684</v>
      </c>
      <c r="P18" s="7">
        <v>1691119</v>
      </c>
      <c r="Q18" s="7">
        <f>'2023年物販経理'!C8</f>
        <v>1279962</v>
      </c>
      <c r="R18" s="7">
        <f>SUM(振込額一覧[[#This Row],[①出金額
(PayPay口座)]],振込額一覧[[#This Row],[②出金額
（AMEX）]])</f>
        <v>5827803</v>
      </c>
      <c r="S18" s="4">
        <f>振込額一覧[[#This Row],[①～⑦
合計額]]-振込額一覧[[#This Row],[①+②
出金合計額]]</f>
        <v>-3953971.9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8800</v>
      </c>
      <c r="C19" s="7">
        <f>'2023.7'!C$110</f>
        <v>12000</v>
      </c>
      <c r="D19" s="7">
        <f>'2023.7'!D$110</f>
        <v>32780</v>
      </c>
      <c r="E19" s="7">
        <f>'2023.7'!E$110</f>
        <v>232100</v>
      </c>
      <c r="F19" s="7">
        <f>'2023.7'!G$110-SUM(振込額一覧[[#This Row],[メルレ（AI）]:[物販]])</f>
        <v>1468654</v>
      </c>
      <c r="G19" s="4">
        <f>SUM(振込額一覧[[#This Row],[メルレ（AI）]:[物販]])+振込額一覧[[#This Row],[メルレ～物販以外の振込額]]</f>
        <v>1754334</v>
      </c>
      <c r="H19" s="7">
        <v>671805</v>
      </c>
      <c r="I19" s="7">
        <f>'2023.7'!I$110</f>
        <v>61000</v>
      </c>
      <c r="J19" s="7"/>
      <c r="K19" s="7">
        <v>25445</v>
      </c>
      <c r="L19" s="7">
        <v>507600</v>
      </c>
      <c r="M19" s="7">
        <f>'2023年物販経理'!E9</f>
        <v>878986.4</v>
      </c>
      <c r="N19" s="7">
        <f>SUM(振込額一覧[[#This Row],[①振込合計]:[⑥RL]])</f>
        <v>3020184</v>
      </c>
      <c r="O19" s="7">
        <f>'2023.7'!H$110</f>
        <v>686310</v>
      </c>
      <c r="P19" s="7">
        <v>832914</v>
      </c>
      <c r="Q19" s="7">
        <f>'2023年物販経理'!C9</f>
        <v>0</v>
      </c>
      <c r="R19" s="7">
        <f>SUM(振込額一覧[[#This Row],[①出金額
(PayPay口座)]],振込額一覧[[#This Row],[②出金額
（AMEX）]])</f>
        <v>1519224</v>
      </c>
      <c r="S19" s="4">
        <f>振込額一覧[[#This Row],[①～⑦
合計額]]-振込額一覧[[#This Row],[①+②
出金合計額]]</f>
        <v>1500960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  <row r="20" spans="1:38">
      <c r="A20" s="1">
        <v>45139</v>
      </c>
      <c r="B20" s="7">
        <f>'2023.8'!B$110</f>
        <v>8800</v>
      </c>
      <c r="C20" s="7">
        <f>'2023.8'!C$110</f>
        <v>12000</v>
      </c>
      <c r="D20" s="7">
        <f>'2023.8'!D$110</f>
        <v>0</v>
      </c>
      <c r="E20" s="7">
        <f>'2023.8'!E$110</f>
        <v>164900</v>
      </c>
      <c r="F20" s="7">
        <f>'2023.8'!G$110-SUM(振込額一覧[[#This Row],[メルレ（AI）]:[物販]])</f>
        <v>532774</v>
      </c>
      <c r="G20" s="4">
        <f>SUM(振込額一覧[[#This Row],[メルレ（AI）]:[物販]])+振込額一覧[[#This Row],[メルレ～物販以外の振込額]]</f>
        <v>718474</v>
      </c>
      <c r="H20" s="7">
        <v>654355</v>
      </c>
      <c r="I20" s="7">
        <f>'2023.8'!I$110</f>
        <v>62000</v>
      </c>
      <c r="J20" s="7"/>
      <c r="K20" s="7">
        <v>11027.800000000003</v>
      </c>
      <c r="L20" s="7">
        <f>ロイヤルロンドン内訳!C42</f>
        <v>115830</v>
      </c>
      <c r="M20" s="7">
        <f>'2023年物販経理'!E10</f>
        <v>647715</v>
      </c>
      <c r="N20" s="7">
        <f>SUM(振込額一覧[[#This Row],[①振込合計]:[⑥RL]])</f>
        <v>1561686.8</v>
      </c>
      <c r="O20" s="7">
        <f>'2023.8'!H$110</f>
        <v>496627</v>
      </c>
      <c r="P20" s="7"/>
      <c r="Q20" s="7">
        <f>'2023年物販経理'!C10</f>
        <v>0</v>
      </c>
      <c r="R20" s="7">
        <f>SUM(振込額一覧[[#This Row],[①出金額
(PayPay口座)]],振込額一覧[[#This Row],[②出金額
（AMEX）]])</f>
        <v>496627</v>
      </c>
      <c r="S20" s="4">
        <f>振込額一覧[[#This Row],[①～⑦
合計額]]-振込額一覧[[#This Row],[①+②
出金合計額]]</f>
        <v>1065059.8</v>
      </c>
      <c r="T20" s="1">
        <f>振込額一覧[[#This Row],[年月]]</f>
        <v>45139</v>
      </c>
      <c r="U20" s="13">
        <f>'2023.8'!N$110</f>
        <v>0</v>
      </c>
      <c r="V20" s="13">
        <f>'2023.8'!T$110</f>
        <v>5</v>
      </c>
      <c r="W20" s="13">
        <f>'2023.8'!Z$110</f>
        <v>0</v>
      </c>
      <c r="X20" s="13">
        <f>'2023.8'!O$110</f>
        <v>0</v>
      </c>
      <c r="Y20" s="13">
        <f>'2023.8'!U$110</f>
        <v>2</v>
      </c>
      <c r="Z20" s="13">
        <f>'2023.8'!AA$110</f>
        <v>0</v>
      </c>
      <c r="AA20" s="13">
        <f>'2023.8'!P$110</f>
        <v>0</v>
      </c>
      <c r="AB20" s="13">
        <f>'2023.8'!V$110</f>
        <v>2</v>
      </c>
      <c r="AC20" s="13">
        <f>'2023.8'!AB$110</f>
        <v>1</v>
      </c>
      <c r="AD20" s="13">
        <f>'2023.8'!Q$110</f>
        <v>0</v>
      </c>
      <c r="AE20" s="13">
        <f>'2023.8'!W$110</f>
        <v>93</v>
      </c>
      <c r="AF20" s="13">
        <f>'2023.8'!AC$110</f>
        <v>0</v>
      </c>
    </row>
    <row r="21" spans="1:38">
      <c r="A21" s="1">
        <v>45170</v>
      </c>
      <c r="B21" s="7">
        <f>'2023.9'!B$110</f>
        <v>8800</v>
      </c>
      <c r="C21" s="7">
        <f>'2023.9'!C$110</f>
        <v>12000</v>
      </c>
      <c r="D21" s="7">
        <f>'2023.9'!D$110</f>
        <v>0</v>
      </c>
      <c r="E21" s="7">
        <f>'2023.9'!E$110</f>
        <v>548800</v>
      </c>
      <c r="F21" s="7">
        <f>'2023.9'!G$110-SUM(振込額一覧[[#This Row],[メルレ（AI）]:[物販]])</f>
        <v>641989</v>
      </c>
      <c r="G21" s="4">
        <f>SUM(振込額一覧[[#This Row],[メルレ（AI）]:[物販]])+振込額一覧[[#This Row],[メルレ～物販以外の振込額]]</f>
        <v>1211589</v>
      </c>
      <c r="H21" s="7">
        <v>620730</v>
      </c>
      <c r="I21" s="7">
        <f>'2023.9'!I$110</f>
        <v>192700</v>
      </c>
      <c r="J21" s="7"/>
      <c r="K21" s="7"/>
      <c r="L21" s="7">
        <f>ロイヤルロンドン内訳!C50</f>
        <v>379296</v>
      </c>
      <c r="M21" s="7">
        <f>'2023年物販経理'!E11</f>
        <v>13933</v>
      </c>
      <c r="N21" s="7">
        <f>SUM(振込額一覧[[#This Row],[①振込合計]:[⑥RL]])</f>
        <v>2404315</v>
      </c>
      <c r="O21" s="7">
        <f>'2023.9'!H$110</f>
        <v>505202</v>
      </c>
      <c r="P21" s="7"/>
      <c r="Q21" s="7">
        <f>'2023年物販経理'!C11</f>
        <v>0</v>
      </c>
      <c r="R21" s="7">
        <f>SUM(振込額一覧[[#This Row],[①出金額
(PayPay口座)]],振込額一覧[[#This Row],[②出金額
（AMEX）]])</f>
        <v>505202</v>
      </c>
      <c r="S21" s="4">
        <f>振込額一覧[[#This Row],[①～⑦
合計額]]-振込額一覧[[#This Row],[①+②
出金合計額]]</f>
        <v>1899113</v>
      </c>
      <c r="T21" s="1">
        <f>振込額一覧[[#This Row],[年月]]</f>
        <v>45170</v>
      </c>
      <c r="U21" s="13">
        <f>'2023.9'!N$110</f>
        <v>0</v>
      </c>
      <c r="V21" s="13">
        <f>'2023.9'!T$110</f>
        <v>5</v>
      </c>
      <c r="W21" s="13">
        <f>'2023.9'!Z$110</f>
        <v>0</v>
      </c>
      <c r="X21" s="13">
        <f>'2023.9'!O$110</f>
        <v>0</v>
      </c>
      <c r="Y21" s="13">
        <f>'2023.9'!U$110</f>
        <v>1</v>
      </c>
      <c r="Z21" s="13">
        <f>'2023.9'!AA$110</f>
        <v>1</v>
      </c>
      <c r="AA21" s="13">
        <f>'2023.9'!P$110</f>
        <v>0</v>
      </c>
      <c r="AB21" s="13">
        <f>'2023.9'!V$110</f>
        <v>1</v>
      </c>
      <c r="AC21" s="13">
        <f>'2023.9'!AB$110</f>
        <v>0</v>
      </c>
      <c r="AD21" s="13">
        <f>'2023.9'!Q$110</f>
        <v>0</v>
      </c>
      <c r="AE21" s="13">
        <f>'2023.9'!W$110</f>
        <v>93</v>
      </c>
      <c r="AF21" s="13">
        <f>'2023.9'!AC$110</f>
        <v>0</v>
      </c>
    </row>
    <row r="22" spans="1:38">
      <c r="A22" s="1">
        <v>45200</v>
      </c>
      <c r="B22" s="7">
        <f>'2023.10'!B$110</f>
        <v>0</v>
      </c>
      <c r="C22" s="7">
        <f>'2023.10'!C$110</f>
        <v>0</v>
      </c>
      <c r="D22" s="7">
        <f>'2023.10'!D$110</f>
        <v>0</v>
      </c>
      <c r="E22" s="7">
        <f>'2023.10'!E$110</f>
        <v>36300</v>
      </c>
      <c r="F22" s="7">
        <f>'2023.10'!G$110-SUM(振込額一覧[[#This Row],[メルレ（AI）]:[物販]])</f>
        <v>-36300</v>
      </c>
      <c r="G22" s="4">
        <f>SUM(振込額一覧[[#This Row],[メルレ（AI）]:[物販]])+振込額一覧[[#This Row],[メルレ～物販以外の振込額]]</f>
        <v>0</v>
      </c>
      <c r="H22" s="7"/>
      <c r="I22" s="7">
        <f>'2023.10'!I$110</f>
        <v>0</v>
      </c>
      <c r="J22" s="7"/>
      <c r="K22" s="7"/>
      <c r="L22" s="7">
        <f>ロイヤルロンドン内訳!C51</f>
        <v>0</v>
      </c>
      <c r="M22" s="7">
        <f>'2023年物販経理'!E12</f>
        <v>-47459</v>
      </c>
      <c r="N22" s="7">
        <f>SUM(振込額一覧[[#This Row],[①振込合計]:[⑥RL]])</f>
        <v>0</v>
      </c>
      <c r="O22" s="7">
        <f>'2023.10'!H$110</f>
        <v>0</v>
      </c>
      <c r="P22" s="7"/>
      <c r="Q22" s="7">
        <f>'2023年物販経理'!C12</f>
        <v>0</v>
      </c>
      <c r="R22" s="7">
        <f>SUM(振込額一覧[[#This Row],[①出金額
(PayPay口座)]],振込額一覧[[#This Row],[②出金額
（AMEX）]])</f>
        <v>0</v>
      </c>
      <c r="S22" s="4">
        <f>振込額一覧[[#This Row],[①～⑦
合計額]]-振込額一覧[[#This Row],[①+②
出金合計額]]</f>
        <v>0</v>
      </c>
      <c r="T22" s="1">
        <f>振込額一覧[[#This Row],[年月]]</f>
        <v>45200</v>
      </c>
      <c r="U22" s="13">
        <f>'2023.10'!N$110</f>
        <v>0</v>
      </c>
      <c r="V22" s="13">
        <f>'2023.10'!T$110</f>
        <v>5</v>
      </c>
      <c r="W22" s="13">
        <f>'2023.10'!Z$110</f>
        <v>0</v>
      </c>
      <c r="X22" s="13">
        <f>'2023.10'!O$110</f>
        <v>0</v>
      </c>
      <c r="Y22" s="13">
        <f>'2023.10'!U$110</f>
        <v>1</v>
      </c>
      <c r="Z22" s="13">
        <f>'2023.10'!AA$110</f>
        <v>0</v>
      </c>
      <c r="AA22" s="13">
        <f>'2023.10'!P$110</f>
        <v>0</v>
      </c>
      <c r="AB22" s="13">
        <f>'2023.10'!V$110</f>
        <v>1</v>
      </c>
      <c r="AC22" s="13">
        <f>'2023.10'!AB$110</f>
        <v>0</v>
      </c>
      <c r="AD22" s="13">
        <f>'2023.10'!Q$110</f>
        <v>0</v>
      </c>
      <c r="AE22" s="13">
        <f>'2023.10'!W$110</f>
        <v>93</v>
      </c>
      <c r="AF22" s="13">
        <f>'2023.10'!AC$110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20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5F07-9ED2-4561-A192-317D90DD8DD0}">
  <dimension ref="A1:AD110"/>
  <sheetViews>
    <sheetView tabSelected="1" zoomScaleNormal="100" workbookViewId="0">
      <selection activeCell="E5" sqref="E5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/>
      <c r="C2" s="21"/>
      <c r="D2" s="3"/>
      <c r="E2" s="3">
        <v>13200</v>
      </c>
      <c r="G2" s="2"/>
      <c r="H2" s="8"/>
      <c r="I2" s="2"/>
      <c r="J2" s="2"/>
      <c r="U2" t="s">
        <v>177</v>
      </c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3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36300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1</v>
      </c>
      <c r="V110" s="12">
        <f>COUNTA(V2:V109)</f>
        <v>1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6458-AC95-4F69-B995-7828AE18475C}">
  <dimension ref="A1:AD110"/>
  <sheetViews>
    <sheetView zoomScaleNormal="100" workbookViewId="0">
      <selection activeCell="G4" sqref="G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9900</v>
      </c>
      <c r="G2" s="2">
        <v>1211589</v>
      </c>
      <c r="H2" s="8">
        <v>505202</v>
      </c>
      <c r="I2" s="2">
        <v>52200</v>
      </c>
      <c r="J2" t="s">
        <v>214</v>
      </c>
      <c r="U2" t="s">
        <v>177</v>
      </c>
      <c r="V2" t="s">
        <v>77</v>
      </c>
      <c r="W2" t="s">
        <v>89</v>
      </c>
    </row>
    <row r="3" spans="1:30">
      <c r="B3" s="21"/>
      <c r="C3" s="21"/>
      <c r="D3" s="3"/>
      <c r="E3" s="3">
        <v>13200</v>
      </c>
      <c r="H3" s="8"/>
      <c r="I3" s="2">
        <v>86500</v>
      </c>
      <c r="J3" t="s">
        <v>205</v>
      </c>
      <c r="T3" t="s">
        <v>52</v>
      </c>
      <c r="W3" t="s">
        <v>90</v>
      </c>
    </row>
    <row r="4" spans="1:30">
      <c r="B4" s="21"/>
      <c r="C4" s="21"/>
      <c r="D4" s="21"/>
      <c r="E4" s="3">
        <v>290400</v>
      </c>
      <c r="H4" s="8"/>
      <c r="I4" s="2">
        <v>14500</v>
      </c>
      <c r="J4" t="s">
        <v>207</v>
      </c>
      <c r="W4" t="s">
        <v>91</v>
      </c>
      <c r="AA4" t="s">
        <v>67</v>
      </c>
    </row>
    <row r="5" spans="1:30">
      <c r="B5" s="3"/>
      <c r="C5" s="21"/>
      <c r="D5" s="21"/>
      <c r="E5" s="3">
        <v>13200</v>
      </c>
      <c r="H5" s="8"/>
      <c r="I5" s="2">
        <v>39500</v>
      </c>
      <c r="J5" t="s">
        <v>215</v>
      </c>
      <c r="T5" t="s">
        <v>20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13200</v>
      </c>
      <c r="H9" s="15"/>
      <c r="W9" t="s">
        <v>96</v>
      </c>
    </row>
    <row r="10" spans="1:30">
      <c r="B10" s="3"/>
      <c r="C10" s="21"/>
      <c r="D10" s="3"/>
      <c r="E10" s="3">
        <v>12000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12100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>
        <v>9900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3">
        <v>13200</v>
      </c>
      <c r="W20" t="s">
        <v>109</v>
      </c>
    </row>
    <row r="21" spans="2:23">
      <c r="B21" s="3"/>
      <c r="C21" s="3"/>
      <c r="D21" s="3"/>
      <c r="E21" s="3">
        <v>13200</v>
      </c>
      <c r="W21" t="s">
        <v>110</v>
      </c>
    </row>
    <row r="22" spans="2:23">
      <c r="B22" s="3"/>
      <c r="C22" s="3"/>
      <c r="D22" s="3"/>
      <c r="E22" s="3">
        <v>9900</v>
      </c>
      <c r="W22" t="s">
        <v>111</v>
      </c>
    </row>
    <row r="23" spans="2:23">
      <c r="B23" s="3"/>
      <c r="C23" s="3"/>
      <c r="D23" s="3"/>
      <c r="E23" s="3">
        <v>13200</v>
      </c>
      <c r="W23" t="s">
        <v>112</v>
      </c>
    </row>
    <row r="24" spans="2:23">
      <c r="B24" s="3"/>
      <c r="C24" s="3"/>
      <c r="D24" s="3"/>
      <c r="E24" s="3">
        <v>9900</v>
      </c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548800</v>
      </c>
      <c r="F110" s="11"/>
      <c r="G110" s="12">
        <f t="shared" si="0"/>
        <v>1211589</v>
      </c>
      <c r="H110" s="12">
        <f t="shared" si="0"/>
        <v>505202</v>
      </c>
      <c r="I110" s="12">
        <f t="shared" si="0"/>
        <v>192700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1</v>
      </c>
      <c r="V110" s="12">
        <f>COUNTA(V2:V109)</f>
        <v>1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D9E4-C339-4CF8-B969-3900199A14E5}">
  <dimension ref="A1:AD110"/>
  <sheetViews>
    <sheetView topLeftCell="F1" zoomScaleNormal="100" workbookViewId="0">
      <selection activeCell="N4" sqref="N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13200</v>
      </c>
      <c r="G2" s="2">
        <v>718474</v>
      </c>
      <c r="H2" s="8">
        <v>496627</v>
      </c>
      <c r="I2" s="2">
        <v>31000</v>
      </c>
      <c r="J2" t="s">
        <v>205</v>
      </c>
      <c r="V2" t="s">
        <v>77</v>
      </c>
      <c r="W2" t="s">
        <v>89</v>
      </c>
      <c r="AB2" t="s">
        <v>86</v>
      </c>
    </row>
    <row r="3" spans="1:30">
      <c r="B3" s="21"/>
      <c r="C3" s="21"/>
      <c r="D3" s="3"/>
      <c r="E3" s="3">
        <v>13200</v>
      </c>
      <c r="H3" s="8"/>
      <c r="I3" s="2">
        <v>22000</v>
      </c>
      <c r="J3" t="s">
        <v>207</v>
      </c>
      <c r="T3" t="s">
        <v>52</v>
      </c>
      <c r="V3" t="s">
        <v>82</v>
      </c>
      <c r="W3" t="s">
        <v>90</v>
      </c>
    </row>
    <row r="4" spans="1:30">
      <c r="B4" s="21"/>
      <c r="C4" s="21"/>
      <c r="D4" s="21"/>
      <c r="E4" s="3">
        <v>9900</v>
      </c>
      <c r="H4" s="8"/>
      <c r="I4" s="2">
        <v>9000</v>
      </c>
      <c r="J4" t="s">
        <v>268</v>
      </c>
      <c r="U4" t="s">
        <v>67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10000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9900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9900</v>
      </c>
      <c r="W13" t="s">
        <v>101</v>
      </c>
    </row>
    <row r="14" spans="1:30">
      <c r="B14" s="3"/>
      <c r="C14" s="3"/>
      <c r="D14" s="3"/>
      <c r="E14" s="3">
        <v>12100</v>
      </c>
      <c r="W14" t="s">
        <v>102</v>
      </c>
    </row>
    <row r="15" spans="1:30">
      <c r="B15" s="3"/>
      <c r="C15" s="3"/>
      <c r="D15" s="3"/>
      <c r="E15" s="3">
        <v>12000</v>
      </c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164900</v>
      </c>
      <c r="F110" s="11"/>
      <c r="G110" s="12">
        <f t="shared" si="0"/>
        <v>718474</v>
      </c>
      <c r="H110" s="12">
        <f t="shared" si="0"/>
        <v>496627</v>
      </c>
      <c r="I110" s="12">
        <f t="shared" si="0"/>
        <v>62000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2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zoomScaleNormal="100" workbookViewId="0">
      <selection activeCell="J3" sqref="J3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1754334</v>
      </c>
      <c r="H2" s="8">
        <v>686310</v>
      </c>
      <c r="I2" s="2">
        <v>53500</v>
      </c>
      <c r="J2" t="s">
        <v>205</v>
      </c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>
        <v>7500</v>
      </c>
      <c r="J3" t="s">
        <v>215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12000</v>
      </c>
      <c r="H9" s="15"/>
      <c r="W9" t="s">
        <v>96</v>
      </c>
    </row>
    <row r="10" spans="1:30">
      <c r="B10" s="3"/>
      <c r="C10" s="21"/>
      <c r="D10" s="3"/>
      <c r="E10" s="3">
        <v>12100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9900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9900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21">
        <v>10000</v>
      </c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232100</v>
      </c>
      <c r="F110" s="11"/>
      <c r="G110" s="12">
        <f t="shared" si="0"/>
        <v>1754334</v>
      </c>
      <c r="H110" s="12">
        <f t="shared" si="0"/>
        <v>686310</v>
      </c>
      <c r="I110" s="12">
        <f t="shared" si="0"/>
        <v>61000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226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243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204</v>
      </c>
      <c r="Q2" t="s">
        <v>228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207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o F A A B Q S w M E F A A C A A g A M o 1 I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A y j U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o 1 I V / A s u m y V A g A A b g Y A A B M A H A B G b 3 J t d W x h c y 9 T Z W N 0 a W 9 u M S 5 t I K I Y A C i g F A A A A A A A A A A A A A A A A A A A A A A A A A A A A J 2 U T U 8 T Q R j H 7 0 3 6 H T b r Z Z s s L V N 8 Q U l j C B B p 0 E Y t E b U h Z N s O U N n d a W a m W m y a l G 6 i L X D w g o I a t B F F o i E G O J R Y 4 o c Z W s q J r + B s W s o A u 4 1 x L 5 v 8 5 3 m Z 3 / 9 5 d g l M 0 B Q y p W j r D Q a 8 H q + H z G o Y J i V m v W J W j V l v m f U j K I U k H V K v R + I P K x 7 Y B 8 V 9 L o 5 k E 1 D 3 D 2 U w h i a d Q H g u j t C c 4 s v F I p o B Q / K 5 G v J k P j a E T M o j J 9 V W q f p G u f F h j y 2 s s O I y W / h U X 1 / i N c e 1 u A 7 9 4 1 g z y T T C x h D S M 4 Y 5 P p + G R O m 0 V n M 5 u b 6 / 1 / h Y k l W J 8 j N J M + f z q p T j L S u 8 G b N + n t R K g + G T W r l b Q P 3 r b q O w e b z 2 p r 7 9 3 i H U z i + x 4 g a z d n l P V v z j E H N U 3 m r u b I l q 3 u f 1 p E w 3 Q N H i K z I 4 O V g H Q Y 7 B F r b r X 3 Y O q 4 s S r 3 a 0 X W n u / J a U o E / u b n z H 8 Q k Y 9 7 e 9 J Y o 8 S 2 m a 3 A o E k i h B / D M I z X A / E 8 g I k D S G W p L M Q k h J I B k A 4 O m 9 4 V 7 c E 5 k K R 8 Z 6 n o w Y o x F E s 8 k H 2 W n y 7 N G d q J m g R n y w b + x F 3 8 v H K A C z a Y T p b X s i G g 1 l d Z K V f a p k Z n S d o + M M 9 L V H 2 p 1 p K m o 3 t 6 k 6 M L l Y m E I j 1 D V N V s d S Z j I k t 7 L 5 H g 1 r V D t d o s b q 6 8 b n W s d j Z q 0 y y 2 J W g Z d v r P z q L N R 9 j A x E 4 S h 3 A G K i / N M 9 V S n W T h v U 9 W h C 0 z V M Q j b t p O 8 / N 7 j 7 Z e 2 1 P q w W m t 8 2 m 5 X v F z e t V S b o L P c 5 y 1 e d 5 W v O 8 n V n + Y a z 3 O 8 s 3 3 S W Q a + L D l x 0 F 1 D g Q g p c U I E L K 3 C B B S 6 0 o P / 8 N 3 4 6 / / L i 8 d r G 2 f x L 7 z r z f w g N 9 B y 2 s o l y e V F U 0 U j B P N E w 0 S T R G N E M 0 Q A R W g Q V 4 c 6 A 3 C g O q 0 v 8 m 2 h W l i + w 3 N U I j S i X k V X Q K / 7 z X I o N / A V Q S w E C L Q A U A A I A C A A y j U h X g B r b A a M A A A D 2 A A A A E g A A A A A A A A A A A A A A A A A A A A A A Q 2 9 u Z m l n L 1 B h Y 2 t h Z 2 U u e G 1 s U E s B A i 0 A F A A C A A g A M o 1 I V w / K 6 a u k A A A A 6 Q A A A B M A A A A A A A A A A A A A A A A A 7 w A A A F t D b 2 5 0 Z W 5 0 X 1 R 5 c G V z X S 5 4 b W x Q S w E C L Q A U A A I A C A A y j U h X 8 C y 6 b J U C A A B u B g A A E w A A A A A A A A A A A A A A A A D g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H Q A A A A A A A P g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B U M T Q 6 M T A 6 N D g u M z A x N z E 0 M 1 o i I C 8 + P E V u d H J 5 I F R 5 c G U 9 I k Z p b G x D b 2 x 1 b W 5 U e X B l c y I g V m F s d W U 9 I n N B Q U F B Q U F B P S I g L z 4 8 R W 5 0 c n k g V H l w Z T 0 i R m l s b E N v b H V t b k 5 h b W V z I i B W Y W x 1 Z T 0 i c 1 s m c X V v d D v l u b T m n I g m c X V v d D s s J n F 1 b 3 Q 7 4 4 O h 4 4 O r 4 4 O s 7 7 y I Q U n v v I k m c X V v d D s s J n F 1 b 3 Q 7 4 4 O h 4 4 O r 4 4 O s 7 7 y I 5 a W z 5 o C n 6 Z m Q 5 a 6 a 7 7 y J J n F 1 b 3 Q 7 L C Z x d W 9 0 O 0 F J 7 7 y I 4 4 K k 4 4 O z 4 4 K 5 4 4 K / 7 7 y J J n F 1 b 3 Q 7 L C Z x d W 9 0 O + e J q e i y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D h u O D v O O D l u O D q z I v 5 a S J 5 p u 0 4 4 G V 4 4 K M 4 4 G f 5 Z 6 L L n v l u b T m n I g s M H 0 m c X V v d D s s J n F 1 b 3 Q 7 U 2 V j d G l v b j E v 4 4 O G 4 4 O 8 4 4 O W 4 4 O r M i / l p I n m m 7 T j g Z X j g o z j g Z / l n o s u e + O D o e O D q + O D r O + 8 i E F J 7 7 y J L D F 9 J n F 1 b 3 Q 7 L C Z x d W 9 0 O 1 N l Y 3 R p b 2 4 x L + O D h u O D v O O D l u O D q z I v 5 a S J 5 p u 0 4 4 G V 4 4 K M 4 4 G f 5 Z 6 L L n v j g 6 H j g 6 v j g 6 z v v I j l p b P m g K f p m Z D l r p r v v I k s M n 0 m c X V v d D s s J n F 1 b 3 Q 7 U 2 V j d G l v b j E v 4 4 O G 4 4 O 8 4 4 O W 4 4 O r M i / l p I n m m 7 T j g Z X j g o z j g Z / l n o s u e 0 F J 7 7 y I 4 4 K k 4 4 O z 4 4 K 5 4 4 K / 7 7 y J L D N 9 J n F 1 b 3 Q 7 L C Z x d W 9 0 O 1 N l Y 3 R p b 2 4 x L + O D h u O D v O O D l u O D q z I v 5 a S J 5 p u 0 4 4 G V 4 4 K M 4 4 G f 5 Z 6 L L n v n i a n o s q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+ O D h u O D v O O D l u O D q 1 8 x X z E y 5 p y I 4 4 G u 5 a O y 5 L i K X + i y q e e u o e i y u 1 9 f M i I g L z 4 8 R W 5 0 c n k g V H l w Z T 0 i R m l s b G V k Q 2 9 t c G x l d G V S Z X N 1 b H R U b 1 d v c m t z a G V l d C I g V m F s d W U 9 I m w x I i A v P j x F b n R y e S B U e X B l P S J R d W V y e U l E I i B W Y W x 1 Z T 0 i c 2 M 5 Z m I 5 M G I 4 L W Y 5 M T I t N D M x M y 0 4 Z j E y L T U y M W V m Y z A 0 N j E w N C I g L z 4 8 R W 5 0 c n k g V H l w Z T 0 i R m l s b E x h c 3 R V c G R h d G V k I i B W Y W x 1 Z T 0 i Z D I w M j M t M T A t M D h U M D g 6 N D E 6 M z Y u N D g 1 N z I 2 N F o i I C 8 + P E V u d H J 5 I F R 5 c G U 9 I k Z p b G x F c n J v c k N v d W 5 0 I i B W Y W x 1 Z T 0 i b D A i I C 8 + P E V u d H J 5 I F R 5 c G U 9 I k Z p b G x D b 2 x 1 b W 5 U e X B l c y I g V m F s d W U 9 I n N B Q U F B Q U F B Q U F B P T 0 i I C 8 + P E V u d H J 5 I F R 5 c G U 9 I k Z p b G x F c n J v c k N v Z G U i I F Z h b H V l P S J z V W 5 r b m 9 3 b i I g L z 4 8 R W 5 0 c n k g V H l w Z T 0 i R m l s b E N v b H V t b k 5 h b W V z I i B W Y W x 1 Z T 0 i c 1 s m c X V v d D v k u I D o p q f o o a g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e + 9 n j E y 5 p y I 4 4 G u 5 a O y 5 L i K I O i y q e e u o e i y u y A o M i k v 5 Y m K 6 Z m k 4 4 G V 4 4 K M 4 4 G f 5 L i L 4 4 G u 6 K G M L n v k u I D o p q f o o a g s M H 0 m c X V v d D s s J n F 1 b 3 Q 7 U 2 V j d G l v b j E v M e + 9 n j E y 5 p y I 4 4 G u 5 a O y 5 L i K I O i y q e e u o e i y u y A o M i k v 5 Y m K 6 Z m k 4 4 G V 4 4 K M 4 4 G f 5 L i L 4 4 G u 6 K G M L n t D b 2 x 1 b W 4 y L D F 9 J n F 1 b 3 Q 7 L C Z x d W 9 0 O 1 N l Y 3 R p b 2 4 x L z H v v Z 4 x M u a c i O O B r u W j s u S 4 i i D o s q n n r q H o s r s g K D I p L + W J i u m Z p O O B l e O C j O O B n + S 4 i + O B r u i h j C 5 7 Q 2 9 s d W 1 u M y w y f S Z x d W 9 0 O y w m c X V v d D t T Z W N 0 a W 9 u M S 8 x 7 7 2 e M T L m n I j j g a 7 l o 7 L k u I o g 6 L K p 5 6 6 h 6 L K 7 I C g y K S / l i Y r p m a T j g Z X j g o z j g Z / k u I v j g a 7 o o Y w u e 0 N v b H V t b j Q s M 3 0 m c X V v d D s s J n F 1 b 3 Q 7 U 2 V j d G l v b j E v M e + 9 n j E y 5 p y I 4 4 G u 5 a O y 5 L i K I O i y q e e u o e i y u y A o M i k v 5 Y m K 6 Z m k 4 4 G V 4 4 K M 4 4 G f 5 L i L 4 4 G u 6 K G M L n t D b 2 x 1 b W 4 1 L D R 9 J n F 1 b 3 Q 7 L C Z x d W 9 0 O 1 N l Y 3 R p b 2 4 x L z H v v Z 4 x M u a c i O O B r u W j s u S 4 i i D o s q n n r q H o s r s g K D I p L + W J i u m Z p O O B l e O C j O O B n + S 4 i + O B r u i h j C 5 7 Q 2 9 s d W 1 u N i w 1 f S Z x d W 9 0 O y w m c X V v d D t T Z W N 0 a W 9 u M S 8 x 7 7 2 e M T L m n I j j g a 7 l o 7 L k u I o g 6 L K p 5 6 6 h 6 L K 7 I C g y K S / l i Y r p m a T j g Z X j g o z j g Z / k u I v j g a 7 o o Y w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e + 9 n j E y 5 p y I 4 4 G u 5 a O y 5 L i K I O i y q e e u o e i y u y A o M i k v 5 Y m K 6 Z m k 4 4 G V 4 4 K M 4 4 G f 5 L i L 4 4 G u 6 K G M L n v k u I D o p q f o o a g s M H 0 m c X V v d D s s J n F 1 b 3 Q 7 U 2 V j d G l v b j E v M e + 9 n j E y 5 p y I 4 4 G u 5 a O y 5 L i K I O i y q e e u o e i y u y A o M i k v 5 Y m K 6 Z m k 4 4 G V 4 4 K M 4 4 G f 5 L i L 4 4 G u 6 K G M L n t D b 2 x 1 b W 4 y L D F 9 J n F 1 b 3 Q 7 L C Z x d W 9 0 O 1 N l Y 3 R p b 2 4 x L z H v v Z 4 x M u a c i O O B r u W j s u S 4 i i D o s q n n r q H o s r s g K D I p L + W J i u m Z p O O B l e O C j O O B n + S 4 i + O B r u i h j C 5 7 Q 2 9 s d W 1 u M y w y f S Z x d W 9 0 O y w m c X V v d D t T Z W N 0 a W 9 u M S 8 x 7 7 2 e M T L m n I j j g a 7 l o 7 L k u I o g 6 L K p 5 6 6 h 6 L K 7 I C g y K S / l i Y r p m a T j g Z X j g o z j g Z / k u I v j g a 7 o o Y w u e 0 N v b H V t b j Q s M 3 0 m c X V v d D s s J n F 1 b 3 Q 7 U 2 V j d G l v b j E v M e + 9 n j E y 5 p y I 4 4 G u 5 a O y 5 L i K I O i y q e e u o e i y u y A o M i k v 5 Y m K 6 Z m k 4 4 G V 4 4 K M 4 4 G f 5 L i L 4 4 G u 6 K G M L n t D b 2 x 1 b W 4 1 L D R 9 J n F 1 b 3 Q 7 L C Z x d W 9 0 O 1 N l Y 3 R p b 2 4 x L z H v v Z 4 x M u a c i O O B r u W j s u S 4 i i D o s q n n r q H o s r s g K D I p L + W J i u m Z p O O B l e O C j O O B n + S 4 i + O B r u i h j C 5 7 Q 2 9 s d W 1 u N i w 1 f S Z x d W 9 0 O y w m c X V v d D t T Z W N 0 a W 9 u M S 8 x 7 7 2 e M T L m n I j j g a 7 l o 7 L k u I o g 6 L K p 5 6 6 h 6 L K 7 I C g y K S / l i Y r p m a T j g Z X j g o z j g Z / k u I v j g a 7 o o Y w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M S V F R i V C R C U 5 R T E y J U U 2 J T l D J T g 4 J U U z J T g x J U F F J U U 1 J U E z J U I y J U U 0 J U I 4 J T h B J T I w J U U 4 J U I y J U E 5 J U U 3 J U F F J U E x J U U 4 J U I y J U J C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U 4 O S U 4 Q S V F O S U 5 O S V B N C V F M y U 4 M S U 5 N S V F M y U 4 M i U 4 Q y V F M y U 4 M S U 5 R i V F N C V C O C U 4 Q i V F M y U 4 M S V B R S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d + b u 1 j t n T 7 T S D M p j 0 u K 0 A A A A A A I A A A A A A B B m A A A A A Q A A I A A A A O z N D y F x b j z F 2 9 D z i S Y Z v n a V 3 A P O F H y u t A A 9 L 1 k m G c 2 / A A A A A A 6 A A A A A A g A A I A A A A C 5 F b Q 3 N U 8 I y H A w H 3 C z + J G 3 4 Y W X 2 n q 3 D d U W S i F l V a l d 3 U A A A A G z u 2 f M 2 n K w d O + A f 4 / p / o 5 o O h L L z t I K f t 2 g M L K W N k 2 2 h L k g R X 8 e L a W 1 X 4 7 g K 2 Z b 5 N q 7 9 S k w k P V a t J s s 9 Y u 2 U 6 s y w A v w x o H 4 e O 0 l M Z w 6 I p K U x Q A A A A M F O T v h x W 4 k e O O f n x i o h m Y x 3 k e B N 5 s K I e l B 0 Y l p B I r I U c b r Q W E 8 e F m F 7 h m w m w s d V q c Z e u 5 j Z 6 b R 1 7 4 5 T s 5 8 l R A A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4</vt:i4>
      </vt:variant>
    </vt:vector>
  </HeadingPairs>
  <TitlesOfParts>
    <vt:vector size="28" baseType="lpstr">
      <vt:lpstr>データ区切り</vt:lpstr>
      <vt:lpstr>ロイヤルロンドン内訳</vt:lpstr>
      <vt:lpstr>一覧</vt:lpstr>
      <vt:lpstr>2023.10</vt:lpstr>
      <vt:lpstr>2023.9</vt:lpstr>
      <vt:lpstr>2023.8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2023-08-03T10:50:25Z</cp:lastPrinted>
  <dcterms:created xsi:type="dcterms:W3CDTF">2015-06-05T18:19:34Z</dcterms:created>
  <dcterms:modified xsi:type="dcterms:W3CDTF">2023-10-08T08:41:36Z</dcterms:modified>
</cp:coreProperties>
</file>