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58CD0D62-827E-426B-AA5F-AC3D6EF5761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7" sheetId="26" r:id="rId4"/>
    <sheet name="2023.6" sheetId="22" r:id="rId5"/>
    <sheet name="2023.5" sheetId="19" r:id="rId6"/>
    <sheet name="2023.4" sheetId="18" state="hidden" r:id="rId7"/>
    <sheet name="2023.3" sheetId="17" state="hidden" r:id="rId8"/>
    <sheet name="2023.2" sheetId="16" state="hidden" r:id="rId9"/>
    <sheet name="2023.1" sheetId="15" state="hidden" r:id="rId10"/>
    <sheet name="2023年物販経理" sheetId="23" r:id="rId11"/>
    <sheet name="2022.12" sheetId="14" state="hidden" r:id="rId12"/>
    <sheet name="2022.3" sheetId="2" state="hidden" r:id="rId13"/>
    <sheet name="2022.4" sheetId="5" state="hidden" r:id="rId14"/>
    <sheet name="2022.11" sheetId="13" state="hidden" r:id="rId15"/>
    <sheet name="2022.10" sheetId="12" state="hidden" r:id="rId16"/>
    <sheet name="2022.9" sheetId="11" state="hidden" r:id="rId17"/>
    <sheet name="2022.8" sheetId="10" state="hidden" r:id="rId18"/>
    <sheet name="2022.7" sheetId="9" state="hidden" r:id="rId19"/>
    <sheet name="2022.6" sheetId="7" state="hidden" r:id="rId20"/>
    <sheet name="2022.5" sheetId="6" state="hidden" r:id="rId21"/>
  </sheets>
  <definedNames>
    <definedName name="ExternalData_1" localSheetId="10" hidden="1">'2023年物販経理'!$A$1:$G$15</definedName>
    <definedName name="_xlnm.Print_Area" localSheetId="1">ロイヤルロンドン内訳!$A$1:$D$23</definedName>
    <definedName name="_xlnm.Print_Area" localSheetId="2">一覧!$A$1:$AF$18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2" l="1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O19" i="1"/>
  <c r="I19" i="1"/>
  <c r="D19" i="1"/>
  <c r="C19" i="1"/>
  <c r="B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G110" i="26"/>
  <c r="E110" i="26"/>
  <c r="E19" i="1" s="1"/>
  <c r="F19" i="1" s="1"/>
  <c r="D110" i="26"/>
  <c r="C110" i="26"/>
  <c r="B110" i="26"/>
  <c r="T19" i="1"/>
  <c r="M19" i="1"/>
  <c r="Q19" i="1"/>
  <c r="R19" i="1"/>
  <c r="L17" i="1"/>
  <c r="L16" i="1"/>
  <c r="L15" i="1"/>
  <c r="L14" i="1"/>
  <c r="C23" i="24"/>
  <c r="C19" i="24"/>
  <c r="C14" i="24"/>
  <c r="C7" i="24"/>
  <c r="G19" i="1" l="1"/>
  <c r="S19" i="1" s="1"/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<sst xmlns="http://schemas.openxmlformats.org/spreadsheetml/2006/main" count="2529" uniqueCount="263">
  <si>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</si>
  <si>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</si>
  <si>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</si>
  <si>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</si>
  <si>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</si>
  <si>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</si>
  <si>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</si>
  <si>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</si>
  <si>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</si>
  <si>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</si>
  <si>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</si>
  <si>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</si>
  <si>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</si>
  <si>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</si>
  <si>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</si>
  <si>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</si>
  <si>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</si>
  <si>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</si>
  <si>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</si>
  <si>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</si>
  <si>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</si>
  <si>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</si>
  <si>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</si>
  <si>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</si>
  <si>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</si>
  <si>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</si>
  <si>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</si>
  <si>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</si>
  <si>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</si>
  <si>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</si>
  <si>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</si>
  <si>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</si>
  <si>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</si>
  <si>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</si>
  <si>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</si>
  <si>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</si>
  <si>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</si>
  <si>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</si>
  <si>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</si>
  <si>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</si>
  <si>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</si>
  <si>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</si>
  <si>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</si>
  <si>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</si>
  <si>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</si>
  <si>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</si>
  <si>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</si>
  <si>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</si>
  <si>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</si>
  <si>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</si>
  <si>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</si>
  <si>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</si>
  <si>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</si>
  <si>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</si>
  <si>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</si>
  <si>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</si>
  <si>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</si>
  <si>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</si>
  <si>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</si>
  <si>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</si>
  <si>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</si>
  <si>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</si>
  <si>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</si>
  <si>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</si>
  <si>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</si>
  <si>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</si>
  <si>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</si>
  <si>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</si>
  <si>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</si>
  <si>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</si>
  <si>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</si>
  <si>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</si>
  <si>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</si>
  <si>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</si>
  <si>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</si>
  <si>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</si>
  <si>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</si>
  <si>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</si>
  <si>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</si>
  <si>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</si>
  <si>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</si>
  <si>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</si>
  <si>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</si>
  <si>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</si>
  <si>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</si>
  <si>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</si>
  <si>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</si>
  <si>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</si>
  <si>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</si>
  <si>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</si>
  <si>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</si>
  <si>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</si>
  <si>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</si>
  <si>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</si>
  <si>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</si>
  <si>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</si>
  <si>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</si>
  <si>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</si>
  <si>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</si>
  <si>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</si>
  <si>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</si>
  <si>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</si>
  <si>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</si>
  <si>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</si>
  <si>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</si>
  <si>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</si>
  <si>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</si>
  <si>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</si>
  <si>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</si>
  <si>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</si>
  <si>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</si>
  <si>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</si>
  <si>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</si>
  <si>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</si>
  <si>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</si>
  <si>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</si>
  <si>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</si>
  <si>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</si>
  <si>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</si>
  <si>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</si>
  <si>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</si>
  <si>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</si>
  <si>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</si>
  <si>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</si>
  <si>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</si>
  <si>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</si>
  <si>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</si>
  <si>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</si>
  <si>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</si>
  <si>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</si>
  <si>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</si>
  <si>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</si>
  <si>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</si>
  <si>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</si>
  <si>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</si>
  <si>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</si>
  <si>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</si>
  <si>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</si>
  <si>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</si>
  <si>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</si>
  <si>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</si>
  <si>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</si>
  <si>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</si>
  <si>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</si>
  <si>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</si>
  <si>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</si>
  <si>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</si>
  <si>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</si>
  <si>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</si>
  <si>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</si>
  <si>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</si>
  <si>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</si>
  <si>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</si>
  <si>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</si>
  <si>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</si>
  <si>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</si>
  <si>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</si>
  <si>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</si>
  <si>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</si>
  <si>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</si>
  <si>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</si>
  <si>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</si>
  <si>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</si>
  <si>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</si>
  <si>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</si>
  <si>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</si>
  <si>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</si>
  <si>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</si>
  <si>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</si>
  <si>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</si>
  <si>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</si>
  <si>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</si>
  <si>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</si>
  <si>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</si>
  <si>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</si>
  <si>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</si>
  <si>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</si>
  <si>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</si>
  <si>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</si>
  <si>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</si>
  <si>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</si>
  <si>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</si>
  <si>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</si>
  <si>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</si>
  <si>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</si>
  <si>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</si>
  <si>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</si>
  <si>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</si>
  <si>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</si>
  <si>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</si>
  <si>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</si>
  <si>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</si>
  <si>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</si>
  <si>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</si>
  <si>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</si>
  <si>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</si>
  <si>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</si>
  <si>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</si>
  <si>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</si>
  <si>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</si>
  <si>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</si>
  <si>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</si>
  <si>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</si>
  <si>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</si>
  <si>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</si>
  <si>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</si>
  <si>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</si>
  <si>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</si>
  <si>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</si>
  <si>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</si>
  <si>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</si>
  <si>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</si>
  <si>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</si>
  <si>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</si>
  <si>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</si>
  <si>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</si>
  <si>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</si>
  <si>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</si>
  <si>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</si>
  <si>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</si>
  <si>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</si>
  <si>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</si>
  <si>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</si>
  <si>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</si>
  <si>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</si>
  <si>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</si>
  <si>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</si>
  <si>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</si>
  <si>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</si>
  <si>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</si>
  <si>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</si>
  <si>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</si>
  <si>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</si>
  <si>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</si>
  <si>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</si>
  <si>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</si>
  <si>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</si>
  <si>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</si>
  <si>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</si>
  <si>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</si>
  <si>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</si>
  <si>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</si>
  <si>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</si>
  <si>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</si>
  <si>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</si>
  <si>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</si>
  <si>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</si>
  <si>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</si>
  <si>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</si>
  <si>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</si>
  <si>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</si>
  <si>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</si>
  <si>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</si>
  <si>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</si>
  <si>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</si>
  <si>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</si>
  <si>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</si>
  <si>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</si>
  <si>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</si>
  <si>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</si>
  <si>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</si>
  <si>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 xml:space="preserve">272,727 1 1 </t>
  </si>
  <si>
    <t>金額×1.1%</t>
    <rPh sb="0" eb="2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</si>
</sst>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0" borderId="0" xfId="0" applyAlignment="1">
      <alignment horizontal="right"/>
    </xf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9" totalsRowShown="0" headerRowDxfId="33">
  <autoFilter ref="A2:S19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4"/>
  <sheetViews>
    <sheetView workbookViewId="0"/>
  </sheetViews>
  <sheetFormatPr defaultRowHeight="18.75"/>
  <sheetData>
    <row r="1" spans="1:3">
      <c r="A1" t="s">
        <v>260</v>
      </c>
      <c r="B1" t="s">
        <v>261</v>
      </c>
      <c r="C1" s="2">
        <v>272727</v>
      </c>
    </row>
    <row r="2" spans="1:3">
      <c r="C2" s="2"/>
    </row>
    <row r="3" spans="1:3">
      <c r="C3" s="2"/>
    </row>
    <row r="4" spans="1:3">
      <c r="C4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8" sqref="E8"/>
    </sheetView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0.21643746829999999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0.187954698</v>
      </c>
      <c r="G6">
        <v>857461</v>
      </c>
    </row>
    <row r="7" spans="1:7">
      <c r="A7">
        <v>5</v>
      </c>
      <c r="B7">
        <v>2550828</v>
      </c>
      <c r="C7">
        <v>941575</v>
      </c>
      <c r="D7">
        <v>730631</v>
      </c>
      <c r="E7">
        <v>878622</v>
      </c>
      <c r="F7">
        <v>0.13344832640000001</v>
      </c>
      <c r="G7">
        <v>437080</v>
      </c>
    </row>
    <row r="8" spans="1:7">
      <c r="A8">
        <v>6</v>
      </c>
      <c r="B8">
        <v>1261737</v>
      </c>
      <c r="C8">
        <v>1195001</v>
      </c>
      <c r="D8">
        <v>535219.4</v>
      </c>
      <c r="E8">
        <v>-468483.4</v>
      </c>
      <c r="F8">
        <v>0.3883270258</v>
      </c>
      <c r="G8">
        <v>1018258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8805769</v>
      </c>
      <c r="C15">
        <v>7397338</v>
      </c>
      <c r="D15">
        <v>4010941.676</v>
      </c>
      <c r="E15">
        <v>-2602510.676</v>
      </c>
      <c r="F15">
        <v>0.20288612080000001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35"/>
  <sheetViews>
    <sheetView view="pageBreakPreview" topLeftCell="A13" zoomScale="160" zoomScaleNormal="100" zoomScaleSheetLayoutView="160" workbookViewId="0">
      <selection activeCell="B20" sqref="B20:D20"/>
    </sheetView>
  </sheetViews>
  <sheetFormatPr defaultRowHeight="18.75"/>
  <cols>
    <col min="1" max="1" width="10.25" bestFit="1" customWidth="1"/>
    <col min="2" max="2" width="27.75" bestFit="1" customWidth="1"/>
    <col min="3" max="3" width="9.25" customWidth="1"/>
    <col min="4" max="4" width="9.875" customWidth="1"/>
  </cols>
  <sheetData>
    <row r="1" spans="1:4">
      <c r="A1" s="23" t="s">
        <v>253</v>
      </c>
      <c r="B1" s="23" t="s">
        <v>251</v>
      </c>
      <c r="C1" s="23" t="s">
        <v>245</v>
      </c>
      <c r="D1" s="33" t="s">
        <v>262</v>
      </c>
    </row>
    <row r="2" spans="1:4">
      <c r="A2" s="37">
        <v>44958</v>
      </c>
      <c r="B2" s="32" t="s">
        <v>248</v>
      </c>
      <c r="C2" s="34">
        <v>73636</v>
      </c>
      <c r="D2" s="35">
        <f>ROUND(C2*1.1,0)</f>
        <v>81000</v>
      </c>
    </row>
    <row r="3" spans="1:4">
      <c r="A3" s="37"/>
      <c r="B3" s="32" t="s">
        <v>249</v>
      </c>
      <c r="C3" s="34">
        <v>73636</v>
      </c>
      <c r="D3" s="35">
        <f t="shared" ref="D3:D4" si="0">ROUND(C3*1.1,0)</f>
        <v>81000</v>
      </c>
    </row>
    <row r="4" spans="1:4">
      <c r="A4" s="37"/>
      <c r="B4" s="32" t="s">
        <v>250</v>
      </c>
      <c r="C4" s="34">
        <v>73636</v>
      </c>
      <c r="D4" s="35">
        <f t="shared" si="0"/>
        <v>81000</v>
      </c>
    </row>
    <row r="5" spans="1:4">
      <c r="A5" s="37"/>
      <c r="B5" s="26" t="s">
        <v>252</v>
      </c>
      <c r="C5" s="24">
        <v>220909</v>
      </c>
      <c r="D5" s="3"/>
    </row>
    <row r="6" spans="1:4">
      <c r="A6" s="37"/>
      <c r="B6" s="26" t="s">
        <v>247</v>
      </c>
      <c r="C6" s="24">
        <v>22091</v>
      </c>
      <c r="D6" s="3"/>
    </row>
    <row r="7" spans="1:4">
      <c r="A7" s="37"/>
      <c r="B7" s="26" t="s">
        <v>246</v>
      </c>
      <c r="C7" s="25">
        <f>SUM(C5:C6)</f>
        <v>243000</v>
      </c>
      <c r="D7" s="3"/>
    </row>
    <row r="8" spans="1:4">
      <c r="A8" s="37">
        <v>44986</v>
      </c>
      <c r="B8" s="32" t="s">
        <v>254</v>
      </c>
      <c r="C8" s="36">
        <v>68482</v>
      </c>
      <c r="D8" s="35">
        <f t="shared" ref="D8:D11" si="1">ROUND(C8*1.1,0)</f>
        <v>75330</v>
      </c>
    </row>
    <row r="9" spans="1:4">
      <c r="A9" s="37"/>
      <c r="B9" s="32" t="s">
        <v>255</v>
      </c>
      <c r="C9" s="36">
        <v>68482</v>
      </c>
      <c r="D9" s="35">
        <f t="shared" si="1"/>
        <v>75330</v>
      </c>
    </row>
    <row r="10" spans="1:4">
      <c r="A10" s="37"/>
      <c r="B10" s="32" t="s">
        <v>256</v>
      </c>
      <c r="C10" s="36">
        <v>68482</v>
      </c>
      <c r="D10" s="35">
        <f t="shared" si="1"/>
        <v>75330</v>
      </c>
    </row>
    <row r="11" spans="1:4">
      <c r="A11" s="37"/>
      <c r="B11" s="32" t="s">
        <v>257</v>
      </c>
      <c r="C11" s="36">
        <v>110455</v>
      </c>
      <c r="D11" s="35">
        <f t="shared" si="1"/>
        <v>121501</v>
      </c>
    </row>
    <row r="12" spans="1:4">
      <c r="A12" s="37"/>
      <c r="B12" s="26" t="s">
        <v>252</v>
      </c>
      <c r="C12" s="30">
        <v>315900</v>
      </c>
      <c r="D12" s="3"/>
    </row>
    <row r="13" spans="1:4">
      <c r="A13" s="37"/>
      <c r="B13" s="26" t="s">
        <v>247</v>
      </c>
      <c r="C13" s="30">
        <v>31590</v>
      </c>
      <c r="D13" s="3"/>
    </row>
    <row r="14" spans="1:4">
      <c r="A14" s="37"/>
      <c r="B14" s="26" t="s">
        <v>246</v>
      </c>
      <c r="C14" s="30">
        <f>SUM(C12:C13)</f>
        <v>347490</v>
      </c>
      <c r="D14" s="3"/>
    </row>
    <row r="15" spans="1:4">
      <c r="A15" s="37">
        <v>45017</v>
      </c>
      <c r="B15" s="32" t="s">
        <v>258</v>
      </c>
      <c r="C15" s="36">
        <v>117818</v>
      </c>
      <c r="D15" s="35">
        <f t="shared" ref="D15:D16" si="2">ROUND(C15*1.1,0)</f>
        <v>129600</v>
      </c>
    </row>
    <row r="16" spans="1:4">
      <c r="A16" s="37"/>
      <c r="B16" s="32" t="s">
        <v>259</v>
      </c>
      <c r="C16" s="36">
        <v>117818</v>
      </c>
      <c r="D16" s="35">
        <f t="shared" si="2"/>
        <v>129600</v>
      </c>
    </row>
    <row r="17" spans="1:4">
      <c r="A17" s="37"/>
      <c r="B17" s="26" t="s">
        <v>252</v>
      </c>
      <c r="C17" s="30">
        <v>235636</v>
      </c>
      <c r="D17" s="3"/>
    </row>
    <row r="18" spans="1:4">
      <c r="A18" s="37"/>
      <c r="B18" s="26" t="s">
        <v>247</v>
      </c>
      <c r="C18" s="30">
        <v>23564</v>
      </c>
      <c r="D18" s="3"/>
    </row>
    <row r="19" spans="1:4">
      <c r="A19" s="37"/>
      <c r="B19" s="26" t="s">
        <v>246</v>
      </c>
      <c r="C19" s="30">
        <f>SUM(C17:C18)</f>
        <v>259200</v>
      </c>
      <c r="D19" s="3"/>
    </row>
    <row r="20" spans="1:4">
      <c r="A20" s="38">
        <v>45047</v>
      </c>
      <c r="B20" s="32" t="s">
        <v>260</v>
      </c>
      <c r="C20" s="36">
        <v>272727</v>
      </c>
      <c r="D20" s="35"/>
    </row>
    <row r="21" spans="1:4">
      <c r="A21" s="39"/>
      <c r="B21" s="26" t="s">
        <v>252</v>
      </c>
      <c r="C21" s="30">
        <v>272727</v>
      </c>
      <c r="D21" s="3"/>
    </row>
    <row r="22" spans="1:4">
      <c r="A22" s="39"/>
      <c r="B22" s="26" t="s">
        <v>247</v>
      </c>
      <c r="C22" s="30">
        <v>27273</v>
      </c>
      <c r="D22" s="3"/>
    </row>
    <row r="23" spans="1:4">
      <c r="A23" s="40"/>
      <c r="B23" s="26" t="s">
        <v>246</v>
      </c>
      <c r="C23" s="30">
        <f>SUM(C21:C22)</f>
        <v>300000</v>
      </c>
      <c r="D23" s="3"/>
    </row>
    <row r="24" spans="1:4">
      <c r="A24" s="28"/>
      <c r="B24" s="31"/>
      <c r="C24" s="2"/>
    </row>
    <row r="25" spans="1:4">
      <c r="A25" s="28"/>
      <c r="B25" s="31"/>
      <c r="C25" s="2"/>
    </row>
    <row r="26" spans="1:4">
      <c r="A26" s="28"/>
      <c r="B26" s="31"/>
      <c r="C26" s="2"/>
    </row>
    <row r="27" spans="1:4">
      <c r="A27" s="28"/>
      <c r="B27" s="31"/>
      <c r="C27" s="2"/>
    </row>
    <row r="28" spans="1:4">
      <c r="A28" s="28"/>
      <c r="B28" s="31"/>
      <c r="C28" s="2"/>
    </row>
    <row r="29" spans="1:4">
      <c r="A29" s="28"/>
      <c r="B29" s="31"/>
      <c r="C29" s="2"/>
    </row>
    <row r="30" spans="1:4">
      <c r="A30" s="28"/>
      <c r="B30" s="31"/>
      <c r="C30" s="2"/>
    </row>
    <row r="31" spans="1:4">
      <c r="A31" s="28"/>
      <c r="B31" s="31"/>
      <c r="C31" s="2"/>
    </row>
    <row r="32" spans="1:4">
      <c r="A32" s="28"/>
      <c r="B32" s="31"/>
      <c r="C32" s="2"/>
    </row>
    <row r="33" spans="1:3">
      <c r="A33" s="28"/>
      <c r="B33" s="31"/>
      <c r="C33" s="2"/>
    </row>
    <row r="34" spans="1:3">
      <c r="A34" s="29"/>
    </row>
    <row r="35" spans="1:3">
      <c r="A35" s="27"/>
    </row>
  </sheetData>
  <mergeCells count="4">
    <mergeCell ref="A2:A7"/>
    <mergeCell ref="A8:A14"/>
    <mergeCell ref="A15:A19"/>
    <mergeCell ref="A20:A2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view="pageBreakPreview" zoomScaleNormal="100" zoomScaleSheetLayoutView="100" workbookViewId="0">
      <pane ySplit="2" topLeftCell="A3" activePane="bottomLeft" state="frozen"/>
      <selection pane="bottomLeft" activeCell="A19" sqref="A19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ロイヤルロンドン内訳!C23</f>
        <v>300000</v>
      </c>
      <c r="M17" s="7">
        <f>'2023年物販経理'!E7</f>
        <v>878622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-468483.4</v>
      </c>
      <c r="N18" s="7">
        <f>SUM(振込額一覧[[#This Row],[①振込合計]:[⑥RL]])</f>
        <v>1873831.1</v>
      </c>
      <c r="O18" s="7">
        <f>'2023.6'!H$110</f>
        <v>4136684</v>
      </c>
      <c r="P18" s="7"/>
      <c r="Q18" s="7">
        <f>'2023年物販経理'!C8</f>
        <v>1195001</v>
      </c>
      <c r="R18" s="7">
        <f>SUM(振込額一覧[[#This Row],[①出金額
(PayPay口座)]],振込額一覧[[#This Row],[②出金額
（AMEX）]])</f>
        <v>4136684</v>
      </c>
      <c r="S18" s="4">
        <f>振込額一覧[[#This Row],[①～⑦
合計額]]-振込額一覧[[#This Row],[①+②
出金合計額]]</f>
        <v>-2262852.9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0</v>
      </c>
      <c r="C19" s="7">
        <f>'2023.7'!C$110</f>
        <v>0</v>
      </c>
      <c r="D19" s="7">
        <f>'2023.7'!D$110</f>
        <v>0</v>
      </c>
      <c r="E19" s="7">
        <f>'2023.7'!E$110</f>
        <v>36300</v>
      </c>
      <c r="F19" s="7">
        <f>'2023.7'!G$110-SUM(振込額一覧[[#This Row],[メルレ（AI）]:[物販]])</f>
        <v>-36300</v>
      </c>
      <c r="G19" s="4">
        <f>SUM(振込額一覧[[#This Row],[メルレ（AI）]:[物販]])+振込額一覧[[#This Row],[メルレ～物販以外の振込額]]</f>
        <v>0</v>
      </c>
      <c r="H19" s="7"/>
      <c r="I19" s="7">
        <f>'2023.7'!I$110</f>
        <v>0</v>
      </c>
      <c r="J19" s="7"/>
      <c r="K19" s="7"/>
      <c r="L19" s="7"/>
      <c r="M19" s="7" t="str">
        <f>'2023年物販経理'!E9</f>
        <v/>
      </c>
      <c r="N19" s="7"/>
      <c r="O19" s="7">
        <f>'2023.7'!H$110</f>
        <v>0</v>
      </c>
      <c r="P19" s="7"/>
      <c r="Q19" s="7" t="str">
        <f>'2023年物販経理'!C9</f>
        <v/>
      </c>
      <c r="R19" s="7">
        <f>SUM(振込額一覧[[#This Row],[①出金額
(PayPay口座)]],振込額一覧[[#This Row],[②出金額
（AMEX）]])</f>
        <v>0</v>
      </c>
      <c r="S19" s="4">
        <f>振込額一覧[[#This Row],[①～⑦
合計額]]-振込額一覧[[#This Row],[①+②
出金合計額]]</f>
        <v>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tabSelected="1" zoomScaleNormal="100" workbookViewId="0">
      <selection activeCell="E5" sqref="E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5" sqref="I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227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228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244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7 J v m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O y b 5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m + Z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O y b 5 l b O 1 7 V k p Q A A A P Y A A A A S A A A A A A A A A A A A A A A A A A A A A A B D b 2 5 m a W c v U G F j a 2 F n Z S 5 4 b W x Q S w E C L Q A U A A I A C A D s m + Z W D 8 r p q 6 Q A A A D p A A A A E w A A A A A A A A A A A A A A A A D x A A A A W 0 N v b n R l b n R f V H l w Z X N d L n h t b F B L A Q I t A B Q A A g A I A O y b 5 l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R X J y b 3 J D b 3 V u d C I g V m F s d W U 9 I m w w I i A v P j x F b n R y e S B U e X B l P S J G a W x s T G F z d F V w Z G F 0 Z W Q i I F Z h b H V l P S J k M j A y M y 0 w N y 0 w N l Q x M D o z M T o y N S 4 z O D Q x N z I x W i I g L z 4 8 R W 5 0 c n k g V H l w Z T 0 i R m l s b E V y c m 9 y Q 2 9 k Z S I g V m F s d W U 9 I n N V b m t u b 3 d u I i A v P j x F b n R y e S B U e X B l P S J G a W x s Q 2 9 s d W 1 u V H l w Z X M i I F Z h b H V l P S J z Q U F B Q U F B Q U F B Q T 0 9 I i A v P j x F b n R y e S B U e X B l P S J G a W x s Q 2 9 1 b n Q i I F Z h b H V l P S J s M T Q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0 N Q p h 5 E / a + E Y C c X z Z l Z V w Q I X G 9 M l 3 p e Q 5 i y 5 b r N f X C s A A A A A D o A A A A A C A A A g A A A A 0 x r x V 3 n A D X 1 P l x k 4 s b R K u 2 9 3 n Q W l B e 7 R i B 2 l 8 n m g y a R Q A A A A x x O 6 / 8 7 p r U N I L 7 q L I B Z Q R y 0 c e o 7 H A V y B S u H A 5 h Z 2 E K 1 + 7 D j W f n Z B y o r D 5 s h 1 2 L U w 6 I K 2 f P v c p j 1 B o z R r y o 9 X n 9 2 B s 6 l n D M K d z l M f X 0 i w 6 e R A A A A A 0 W W C O 6 q + I + n c x z 9 B b T V e O m f A o E B V d i 2 E 1 h K d v l k 9 7 G 7 H v d O P O i / d l Z v d B i j y u m E h 0 b E g u f 0 h H L M f / t m U q K r F w w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4</vt:i4>
      </vt:variant>
    </vt:vector>
  </HeadingPairs>
  <TitlesOfParts>
    <vt:vector size="25" baseType="lpstr">
      <vt:lpstr>データ区切り</vt:lpstr>
      <vt:lpstr>ロイヤルロンドン内訳</vt:lpstr>
      <vt:lpstr>一覧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2023-06-27T10:08:03Z</cp:lastPrinted>
  <dcterms:created xsi:type="dcterms:W3CDTF">2015-06-05T18:19:34Z</dcterms:created>
  <dcterms:modified xsi:type="dcterms:W3CDTF">2023-07-06T10:35:04Z</dcterms:modified>
</cp:coreProperties>
</file>