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WorkFolder\作業フォルダー\"/>
    </mc:Choice>
  </mc:AlternateContent>
  <xr:revisionPtr revIDLastSave="0" documentId="13_ncr:1_{DB45993E-C68C-46A7-937F-F0B58839CA6C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データ区切り" sheetId="25" r:id="rId1"/>
    <sheet name="ロイヤルロンドン内訳" sheetId="24" r:id="rId2"/>
    <sheet name="一覧" sheetId="1" r:id="rId3"/>
    <sheet name="2023.7" sheetId="26" r:id="rId4"/>
    <sheet name="2023.6" sheetId="22" r:id="rId5"/>
    <sheet name="2023.5" sheetId="19" r:id="rId6"/>
    <sheet name="2023.4" sheetId="18" state="hidden" r:id="rId7"/>
    <sheet name="2023.3" sheetId="17" state="hidden" r:id="rId8"/>
    <sheet name="2023.2" sheetId="16" state="hidden" r:id="rId9"/>
    <sheet name="2023.1" sheetId="15" state="hidden" r:id="rId10"/>
    <sheet name="2023年物販経理" sheetId="23" r:id="rId11"/>
    <sheet name="2022.12" sheetId="14" state="hidden" r:id="rId12"/>
    <sheet name="2022.3" sheetId="2" state="hidden" r:id="rId13"/>
    <sheet name="2022.4" sheetId="5" state="hidden" r:id="rId14"/>
    <sheet name="2022.11" sheetId="13" state="hidden" r:id="rId15"/>
    <sheet name="2022.10" sheetId="12" state="hidden" r:id="rId16"/>
    <sheet name="2022.9" sheetId="11" state="hidden" r:id="rId17"/>
    <sheet name="2022.8" sheetId="10" state="hidden" r:id="rId18"/>
    <sheet name="2022.7" sheetId="9" state="hidden" r:id="rId19"/>
    <sheet name="2022.6" sheetId="7" state="hidden" r:id="rId20"/>
    <sheet name="2022.5" sheetId="6" state="hidden" r:id="rId21"/>
  </sheets>
  <definedNames>
    <definedName name="ExternalData_1" localSheetId="10" hidden="1">'2023年物販経理'!$A$1:$G$15</definedName>
    <definedName name="_xlnm.Print_Area" localSheetId="1">ロイヤルロンドン内訳!$A$1:$D$23</definedName>
    <definedName name="_xlnm.Print_Area" localSheetId="2">一覧!$A$1:$AF$18</definedName>
    <definedName name="_xlnm.Print_Titles" localSheetId="1">ロイヤルロンドン内訳!$1:$1</definedName>
    <definedName name="_xlnm.Print_Titles" localSheetId="2">一覧!$1:$2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22" l="1"/>
  <c r="I5" i="19"/>
  <c r="D16" i="24"/>
  <c r="D15" i="24"/>
  <c r="D11" i="24"/>
  <c r="D10" i="24"/>
  <c r="D9" i="24"/>
  <c r="D8" i="24"/>
  <c r="D4" i="24"/>
  <c r="D3" i="24"/>
  <c r="D2" i="24"/>
  <c r="U19" i="1"/>
  <c r="AF19" i="1"/>
  <c r="AE19" i="1"/>
  <c r="AD19" i="1"/>
  <c r="AC19" i="1"/>
  <c r="AB19" i="1"/>
  <c r="AA19" i="1"/>
  <c r="Z19" i="1"/>
  <c r="Y19" i="1"/>
  <c r="X19" i="1"/>
  <c r="W19" i="1"/>
  <c r="V19" i="1"/>
  <c r="O19" i="1"/>
  <c r="I19" i="1"/>
  <c r="D19" i="1"/>
  <c r="C19" i="1"/>
  <c r="AC110" i="26"/>
  <c r="AB110" i="26"/>
  <c r="AA110" i="26"/>
  <c r="Z110" i="26"/>
  <c r="W110" i="26"/>
  <c r="V110" i="26"/>
  <c r="U110" i="26"/>
  <c r="T110" i="26"/>
  <c r="Q110" i="26"/>
  <c r="P110" i="26"/>
  <c r="O110" i="26"/>
  <c r="N110" i="26"/>
  <c r="I110" i="26"/>
  <c r="H110" i="26"/>
  <c r="G110" i="26"/>
  <c r="E110" i="26"/>
  <c r="E19" i="1" s="1"/>
  <c r="D110" i="26"/>
  <c r="C110" i="26"/>
  <c r="B110" i="26"/>
  <c r="B19" i="1" s="1"/>
  <c r="T19" i="1"/>
  <c r="M19" i="1"/>
  <c r="Q19" i="1"/>
  <c r="R19" i="1"/>
  <c r="L17" i="1"/>
  <c r="L16" i="1"/>
  <c r="L15" i="1"/>
  <c r="L14" i="1"/>
  <c r="C23" i="24"/>
  <c r="C19" i="24"/>
  <c r="C14" i="24"/>
  <c r="C7" i="24"/>
  <c r="F19" i="1" l="1"/>
  <c r="G19" i="1" s="1"/>
  <c r="S19" i="1" s="1"/>
  <c r="Q18" i="1" l="1"/>
  <c r="Q17" i="1"/>
  <c r="Q16" i="1"/>
  <c r="Q15" i="1"/>
  <c r="Q14" i="1"/>
  <c r="Q13" i="1"/>
  <c r="M18" i="1"/>
  <c r="M17" i="1"/>
  <c r="M16" i="1"/>
  <c r="M15" i="1"/>
  <c r="M14" i="1"/>
  <c r="M13" i="1"/>
  <c r="AF18" i="1"/>
  <c r="AE18" i="1"/>
  <c r="AD18" i="1"/>
  <c r="AC18" i="1"/>
  <c r="AB18" i="1"/>
  <c r="AA18" i="1"/>
  <c r="Z18" i="1"/>
  <c r="Y18" i="1"/>
  <c r="X18" i="1"/>
  <c r="W18" i="1"/>
  <c r="V18" i="1"/>
  <c r="U18" i="1"/>
  <c r="B18" i="1"/>
  <c r="T18" i="1"/>
  <c r="AC110" i="22"/>
  <c r="AB110" i="22"/>
  <c r="AA110" i="22"/>
  <c r="Z110" i="22"/>
  <c r="W110" i="22"/>
  <c r="V110" i="22"/>
  <c r="U110" i="22"/>
  <c r="T110" i="22"/>
  <c r="Q110" i="22"/>
  <c r="P110" i="22"/>
  <c r="O110" i="22"/>
  <c r="N110" i="22"/>
  <c r="H110" i="22"/>
  <c r="O18" i="1" s="1"/>
  <c r="R18" i="1" s="1"/>
  <c r="G110" i="22"/>
  <c r="E110" i="22"/>
  <c r="E18" i="1" s="1"/>
  <c r="D110" i="22"/>
  <c r="D18" i="1" s="1"/>
  <c r="C110" i="22"/>
  <c r="C18" i="1" s="1"/>
  <c r="B110" i="22"/>
  <c r="I110" i="22"/>
  <c r="I18" i="1" s="1"/>
  <c r="I3" i="19"/>
  <c r="I110" i="19" s="1"/>
  <c r="I17" i="1" s="1"/>
  <c r="I8" i="17"/>
  <c r="I7" i="16"/>
  <c r="I7" i="15"/>
  <c r="I4" i="17"/>
  <c r="I3" i="18"/>
  <c r="AF17" i="1"/>
  <c r="AE17" i="1"/>
  <c r="AC17" i="1"/>
  <c r="AB17" i="1"/>
  <c r="Z17" i="1"/>
  <c r="Y17" i="1"/>
  <c r="W17" i="1"/>
  <c r="V17" i="1"/>
  <c r="U17" i="1"/>
  <c r="AF16" i="1"/>
  <c r="AE16" i="1"/>
  <c r="AD16" i="1"/>
  <c r="AC16" i="1"/>
  <c r="AB16" i="1"/>
  <c r="AA16" i="1"/>
  <c r="Z16" i="1"/>
  <c r="Y16" i="1"/>
  <c r="X16" i="1"/>
  <c r="W16" i="1"/>
  <c r="V16" i="1"/>
  <c r="U16" i="1"/>
  <c r="E16" i="1"/>
  <c r="D16" i="1"/>
  <c r="C16" i="1"/>
  <c r="B16" i="1"/>
  <c r="T17" i="1"/>
  <c r="AC110" i="19"/>
  <c r="AB110" i="19"/>
  <c r="AA110" i="19"/>
  <c r="Z110" i="19"/>
  <c r="W110" i="19"/>
  <c r="V110" i="19"/>
  <c r="U110" i="19"/>
  <c r="T110" i="19"/>
  <c r="Q110" i="19"/>
  <c r="AD17" i="1" s="1"/>
  <c r="P110" i="19"/>
  <c r="AA17" i="1" s="1"/>
  <c r="O110" i="19"/>
  <c r="X17" i="1" s="1"/>
  <c r="N110" i="19"/>
  <c r="H110" i="19"/>
  <c r="O17" i="1" s="1"/>
  <c r="R17" i="1" s="1"/>
  <c r="G110" i="19"/>
  <c r="E110" i="19"/>
  <c r="E17" i="1" s="1"/>
  <c r="D110" i="19"/>
  <c r="D17" i="1" s="1"/>
  <c r="C110" i="19"/>
  <c r="C17" i="1" s="1"/>
  <c r="B110" i="19"/>
  <c r="B17" i="1" s="1"/>
  <c r="AB15" i="1"/>
  <c r="T16" i="1"/>
  <c r="AC110" i="18"/>
  <c r="AB110" i="18"/>
  <c r="AA110" i="18"/>
  <c r="Z110" i="18"/>
  <c r="W110" i="18"/>
  <c r="V110" i="18"/>
  <c r="U110" i="18"/>
  <c r="T110" i="18"/>
  <c r="Q110" i="18"/>
  <c r="P110" i="18"/>
  <c r="O110" i="18"/>
  <c r="N110" i="18"/>
  <c r="H110" i="18"/>
  <c r="O16" i="1" s="1"/>
  <c r="R16" i="1" s="1"/>
  <c r="G110" i="18"/>
  <c r="E110" i="18"/>
  <c r="D110" i="18"/>
  <c r="C110" i="18"/>
  <c r="B110" i="18"/>
  <c r="I110" i="18"/>
  <c r="I16" i="1" s="1"/>
  <c r="I2" i="17"/>
  <c r="I5" i="16"/>
  <c r="I3" i="15"/>
  <c r="I4" i="16"/>
  <c r="F18" i="1" l="1"/>
  <c r="G18" i="1" s="1"/>
  <c r="N18" i="1" s="1"/>
  <c r="S18" i="1" s="1"/>
  <c r="F17" i="1"/>
  <c r="G17" i="1" s="1"/>
  <c r="N17" i="1" s="1"/>
  <c r="S17" i="1" s="1"/>
  <c r="F16" i="1"/>
  <c r="G16" i="1" s="1"/>
  <c r="AF15" i="1"/>
  <c r="AE15" i="1"/>
  <c r="AD15" i="1"/>
  <c r="AA15" i="1"/>
  <c r="Z15" i="1"/>
  <c r="Y15" i="1"/>
  <c r="X15" i="1"/>
  <c r="W15" i="1"/>
  <c r="V15" i="1"/>
  <c r="U15" i="1"/>
  <c r="D15" i="1"/>
  <c r="T15" i="1"/>
  <c r="I3" i="16"/>
  <c r="I110" i="16" s="1"/>
  <c r="I14" i="1" s="1"/>
  <c r="AC110" i="17"/>
  <c r="AB110" i="17"/>
  <c r="AC15" i="1" s="1"/>
  <c r="AA110" i="17"/>
  <c r="Z110" i="17"/>
  <c r="W110" i="17"/>
  <c r="V110" i="17"/>
  <c r="U110" i="17"/>
  <c r="T110" i="17"/>
  <c r="Q110" i="17"/>
  <c r="P110" i="17"/>
  <c r="O110" i="17"/>
  <c r="N110" i="17"/>
  <c r="I110" i="17"/>
  <c r="I15" i="1" s="1"/>
  <c r="H110" i="17"/>
  <c r="O15" i="1" s="1"/>
  <c r="R15" i="1" s="1"/>
  <c r="G110" i="17"/>
  <c r="E110" i="17"/>
  <c r="E15" i="1" s="1"/>
  <c r="D110" i="17"/>
  <c r="C110" i="17"/>
  <c r="C15" i="1" s="1"/>
  <c r="B110" i="17"/>
  <c r="B15" i="1" s="1"/>
  <c r="U13" i="1"/>
  <c r="AF14" i="1"/>
  <c r="AE14" i="1"/>
  <c r="AA14" i="1"/>
  <c r="Z14" i="1"/>
  <c r="Y14" i="1"/>
  <c r="X14" i="1"/>
  <c r="W14" i="1"/>
  <c r="V14" i="1"/>
  <c r="U14" i="1"/>
  <c r="T14" i="1"/>
  <c r="AC110" i="16"/>
  <c r="AB110" i="16"/>
  <c r="AC14" i="1" s="1"/>
  <c r="AA110" i="16"/>
  <c r="Z110" i="16"/>
  <c r="W110" i="16"/>
  <c r="V110" i="16"/>
  <c r="AB14" i="1" s="1"/>
  <c r="U110" i="16"/>
  <c r="T110" i="16"/>
  <c r="Q110" i="16"/>
  <c r="AD14" i="1" s="1"/>
  <c r="P110" i="16"/>
  <c r="O110" i="16"/>
  <c r="N110" i="16"/>
  <c r="H110" i="16"/>
  <c r="O14" i="1" s="1"/>
  <c r="R14" i="1" s="1"/>
  <c r="G110" i="16"/>
  <c r="E110" i="16"/>
  <c r="E14" i="1" s="1"/>
  <c r="D110" i="16"/>
  <c r="D14" i="1" s="1"/>
  <c r="C110" i="16"/>
  <c r="C14" i="1" s="1"/>
  <c r="B110" i="16"/>
  <c r="B14" i="1" s="1"/>
  <c r="I8" i="15"/>
  <c r="N16" i="1" l="1"/>
  <c r="S16" i="1" s="1"/>
  <c r="F15" i="1"/>
  <c r="G15" i="1" s="1"/>
  <c r="N15" i="1" s="1"/>
  <c r="F14" i="1"/>
  <c r="G14" i="1" s="1"/>
  <c r="I110" i="14"/>
  <c r="I12" i="1" s="1"/>
  <c r="I110" i="15"/>
  <c r="I13" i="1" s="1"/>
  <c r="AA13" i="1"/>
  <c r="AB13" i="1"/>
  <c r="AA12" i="1"/>
  <c r="AB12" i="1"/>
  <c r="AA11" i="1"/>
  <c r="AB11" i="1"/>
  <c r="AA10" i="1"/>
  <c r="AB10" i="1"/>
  <c r="AA9" i="1"/>
  <c r="AB9" i="1"/>
  <c r="AA8" i="1"/>
  <c r="AB8" i="1"/>
  <c r="AA7" i="1"/>
  <c r="AB7" i="1"/>
  <c r="AA6" i="1"/>
  <c r="AB6" i="1"/>
  <c r="AA5" i="1"/>
  <c r="AA4" i="1"/>
  <c r="AA3" i="1"/>
  <c r="X13" i="1"/>
  <c r="Y13" i="1"/>
  <c r="X12" i="1"/>
  <c r="Y12" i="1"/>
  <c r="X11" i="1"/>
  <c r="Y11" i="1"/>
  <c r="X10" i="1"/>
  <c r="Y10" i="1"/>
  <c r="X9" i="1"/>
  <c r="Y9" i="1"/>
  <c r="X8" i="1"/>
  <c r="Y8" i="1"/>
  <c r="X7" i="1"/>
  <c r="Y7" i="1"/>
  <c r="X6" i="1"/>
  <c r="Y6" i="1"/>
  <c r="X5" i="1"/>
  <c r="X4" i="1"/>
  <c r="X3" i="1"/>
  <c r="U12" i="1"/>
  <c r="V12" i="1"/>
  <c r="U11" i="1"/>
  <c r="V11" i="1"/>
  <c r="U10" i="1"/>
  <c r="V10" i="1"/>
  <c r="U9" i="1"/>
  <c r="V9" i="1"/>
  <c r="U8" i="1"/>
  <c r="V8" i="1"/>
  <c r="U7" i="1"/>
  <c r="V7" i="1"/>
  <c r="V6" i="1"/>
  <c r="AE13" i="1"/>
  <c r="AE12" i="1"/>
  <c r="AE11" i="1"/>
  <c r="AE10" i="1"/>
  <c r="AE9" i="1"/>
  <c r="AE8" i="1"/>
  <c r="AE7" i="1"/>
  <c r="AE6" i="1"/>
  <c r="AE5" i="1"/>
  <c r="AE4" i="1"/>
  <c r="AE3" i="1"/>
  <c r="AD6" i="1"/>
  <c r="U6" i="1"/>
  <c r="U5" i="1"/>
  <c r="U4" i="1"/>
  <c r="U3" i="1"/>
  <c r="AD13" i="1"/>
  <c r="AD12" i="1"/>
  <c r="AD11" i="1"/>
  <c r="AD10" i="1"/>
  <c r="AD9" i="1"/>
  <c r="AD8" i="1"/>
  <c r="AD7" i="1"/>
  <c r="AD5" i="1"/>
  <c r="AD4" i="1"/>
  <c r="AD3" i="1"/>
  <c r="R5" i="1"/>
  <c r="R4" i="1"/>
  <c r="R3" i="1"/>
  <c r="AF13" i="1"/>
  <c r="AC110" i="15"/>
  <c r="AB110" i="15"/>
  <c r="AC13" i="1" s="1"/>
  <c r="AA110" i="15"/>
  <c r="Z13" i="1" s="1"/>
  <c r="Z110" i="15"/>
  <c r="W13" i="1" s="1"/>
  <c r="W110" i="15"/>
  <c r="V110" i="15"/>
  <c r="U110" i="15"/>
  <c r="T110" i="15"/>
  <c r="V13" i="1" s="1"/>
  <c r="Q110" i="15"/>
  <c r="P110" i="15"/>
  <c r="O110" i="15"/>
  <c r="N110" i="15"/>
  <c r="H110" i="15"/>
  <c r="O13" i="1" s="1"/>
  <c r="R13" i="1" s="1"/>
  <c r="G110" i="15"/>
  <c r="E110" i="15"/>
  <c r="E13" i="1" s="1"/>
  <c r="D110" i="15"/>
  <c r="D13" i="1" s="1"/>
  <c r="C110" i="15"/>
  <c r="C13" i="1" s="1"/>
  <c r="B110" i="15"/>
  <c r="B13" i="1" s="1"/>
  <c r="T13" i="1"/>
  <c r="AF12" i="1"/>
  <c r="AC12" i="1"/>
  <c r="W12" i="1"/>
  <c r="T12" i="1"/>
  <c r="AC110" i="14"/>
  <c r="AB110" i="14"/>
  <c r="AA110" i="14"/>
  <c r="Z12" i="1" s="1"/>
  <c r="Z110" i="14"/>
  <c r="W110" i="14"/>
  <c r="V110" i="14"/>
  <c r="U110" i="14"/>
  <c r="T110" i="14"/>
  <c r="Q110" i="14"/>
  <c r="P110" i="14"/>
  <c r="O110" i="14"/>
  <c r="N110" i="14"/>
  <c r="H110" i="14"/>
  <c r="O12" i="1" s="1"/>
  <c r="R12" i="1" s="1"/>
  <c r="G110" i="14"/>
  <c r="E110" i="14"/>
  <c r="E12" i="1" s="1"/>
  <c r="D110" i="14"/>
  <c r="D12" i="1" s="1"/>
  <c r="C110" i="14"/>
  <c r="C12" i="1" s="1"/>
  <c r="B110" i="14"/>
  <c r="B12" i="1" s="1"/>
  <c r="N14" i="1" l="1"/>
  <c r="S14" i="1" s="1"/>
  <c r="S15" i="1"/>
  <c r="F13" i="1"/>
  <c r="G13" i="1" s="1"/>
  <c r="N13" i="1" s="1"/>
  <c r="F12" i="1"/>
  <c r="G12" i="1" s="1"/>
  <c r="G110" i="13"/>
  <c r="H110" i="13"/>
  <c r="O11" i="1" s="1"/>
  <c r="R11" i="1" s="1"/>
  <c r="H110" i="12"/>
  <c r="O10" i="1" s="1"/>
  <c r="R10" i="1" s="1"/>
  <c r="AF11" i="1"/>
  <c r="Z11" i="1"/>
  <c r="W11" i="1"/>
  <c r="D11" i="1"/>
  <c r="T11" i="1"/>
  <c r="AC110" i="13"/>
  <c r="AB110" i="13"/>
  <c r="AC11" i="1" s="1"/>
  <c r="AA110" i="13"/>
  <c r="Z110" i="13"/>
  <c r="W110" i="13"/>
  <c r="V110" i="13"/>
  <c r="U110" i="13"/>
  <c r="T110" i="13"/>
  <c r="Q110" i="13"/>
  <c r="P110" i="13"/>
  <c r="O110" i="13"/>
  <c r="N110" i="13"/>
  <c r="E110" i="13"/>
  <c r="E11" i="1" s="1"/>
  <c r="D110" i="13"/>
  <c r="C110" i="13"/>
  <c r="C11" i="1" s="1"/>
  <c r="B110" i="13"/>
  <c r="B11" i="1" s="1"/>
  <c r="AF10" i="1"/>
  <c r="Z10" i="1"/>
  <c r="W10" i="1"/>
  <c r="T10" i="1"/>
  <c r="AC110" i="12"/>
  <c r="AB110" i="12"/>
  <c r="AC10" i="1" s="1"/>
  <c r="AA110" i="12"/>
  <c r="Z110" i="12"/>
  <c r="W110" i="12"/>
  <c r="V110" i="12"/>
  <c r="U110" i="12"/>
  <c r="T110" i="12"/>
  <c r="Q110" i="12"/>
  <c r="P110" i="12"/>
  <c r="O110" i="12"/>
  <c r="N110" i="12"/>
  <c r="G110" i="12"/>
  <c r="E110" i="12"/>
  <c r="E10" i="1" s="1"/>
  <c r="D110" i="12"/>
  <c r="D10" i="1" s="1"/>
  <c r="C110" i="12"/>
  <c r="C10" i="1" s="1"/>
  <c r="B110" i="12"/>
  <c r="B10" i="1" s="1"/>
  <c r="G110" i="11"/>
  <c r="G110" i="10"/>
  <c r="G89" i="9"/>
  <c r="H89" i="9"/>
  <c r="O7" i="1" s="1"/>
  <c r="R7" i="1" s="1"/>
  <c r="G84" i="7"/>
  <c r="H84" i="7"/>
  <c r="O6" i="1" s="1"/>
  <c r="R6" i="1" s="1"/>
  <c r="T9" i="1"/>
  <c r="AC110" i="11"/>
  <c r="AF9" i="1" s="1"/>
  <c r="AB110" i="11"/>
  <c r="AC9" i="1" s="1"/>
  <c r="AA110" i="11"/>
  <c r="Z9" i="1" s="1"/>
  <c r="Z110" i="11"/>
  <c r="W9" i="1" s="1"/>
  <c r="W110" i="11"/>
  <c r="V110" i="11"/>
  <c r="U110" i="11"/>
  <c r="T110" i="11"/>
  <c r="Q110" i="11"/>
  <c r="P110" i="11"/>
  <c r="O110" i="11"/>
  <c r="N110" i="11"/>
  <c r="H110" i="11"/>
  <c r="O9" i="1" s="1"/>
  <c r="R9" i="1" s="1"/>
  <c r="E110" i="11"/>
  <c r="E9" i="1" s="1"/>
  <c r="D110" i="11"/>
  <c r="D9" i="1" s="1"/>
  <c r="C110" i="11"/>
  <c r="C9" i="1" s="1"/>
  <c r="B110" i="11"/>
  <c r="B9" i="1" s="1"/>
  <c r="H110" i="10"/>
  <c r="O8" i="1" s="1"/>
  <c r="R8" i="1" s="1"/>
  <c r="T8" i="1"/>
  <c r="AC110" i="10"/>
  <c r="AF8" i="1" s="1"/>
  <c r="AB110" i="10"/>
  <c r="AC8" i="1" s="1"/>
  <c r="AA110" i="10"/>
  <c r="Z8" i="1" s="1"/>
  <c r="Z110" i="10"/>
  <c r="W8" i="1" s="1"/>
  <c r="W110" i="10"/>
  <c r="V110" i="10"/>
  <c r="U110" i="10"/>
  <c r="T110" i="10"/>
  <c r="Q110" i="10"/>
  <c r="P110" i="10"/>
  <c r="O110" i="10"/>
  <c r="N110" i="10"/>
  <c r="E110" i="10"/>
  <c r="E8" i="1" s="1"/>
  <c r="D110" i="10"/>
  <c r="D8" i="1" s="1"/>
  <c r="C110" i="10"/>
  <c r="C8" i="1" s="1"/>
  <c r="B110" i="10"/>
  <c r="B8" i="1" s="1"/>
  <c r="AC7" i="1"/>
  <c r="T7" i="1"/>
  <c r="W89" i="9"/>
  <c r="AC89" i="9"/>
  <c r="AF7" i="1" s="1"/>
  <c r="AB89" i="9"/>
  <c r="AA89" i="9"/>
  <c r="Z7" i="1" s="1"/>
  <c r="Z89" i="9"/>
  <c r="W7" i="1" s="1"/>
  <c r="V89" i="9"/>
  <c r="U89" i="9"/>
  <c r="T89" i="9"/>
  <c r="Q89" i="9"/>
  <c r="P89" i="9"/>
  <c r="O89" i="9"/>
  <c r="N89" i="9"/>
  <c r="E89" i="9"/>
  <c r="E7" i="1" s="1"/>
  <c r="D89" i="9"/>
  <c r="D7" i="1" s="1"/>
  <c r="C89" i="9"/>
  <c r="C7" i="1" s="1"/>
  <c r="B89" i="9"/>
  <c r="B7" i="1" s="1"/>
  <c r="N12" i="1" l="1"/>
  <c r="S12" i="1" s="1"/>
  <c r="S13" i="1"/>
  <c r="F8" i="1"/>
  <c r="G8" i="1" s="1"/>
  <c r="F7" i="1"/>
  <c r="G7" i="1" s="1"/>
  <c r="F11" i="1"/>
  <c r="G11" i="1" s="1"/>
  <c r="F10" i="1"/>
  <c r="G10" i="1" s="1"/>
  <c r="F9" i="1"/>
  <c r="G9" i="1" s="1"/>
  <c r="Q84" i="7"/>
  <c r="T6" i="1"/>
  <c r="AC84" i="7"/>
  <c r="AF6" i="1" s="1"/>
  <c r="AB84" i="7"/>
  <c r="AC6" i="1" s="1"/>
  <c r="AA84" i="7"/>
  <c r="Z6" i="1" s="1"/>
  <c r="Z84" i="7"/>
  <c r="W6" i="1" s="1"/>
  <c r="W84" i="7"/>
  <c r="V84" i="7"/>
  <c r="U84" i="7"/>
  <c r="T84" i="7"/>
  <c r="P84" i="7"/>
  <c r="O84" i="7"/>
  <c r="N84" i="7"/>
  <c r="E84" i="7"/>
  <c r="E6" i="1" s="1"/>
  <c r="D84" i="7"/>
  <c r="D6" i="1" s="1"/>
  <c r="C84" i="7"/>
  <c r="C6" i="1" s="1"/>
  <c r="B84" i="7"/>
  <c r="B6" i="1" s="1"/>
  <c r="O84" i="6"/>
  <c r="V5" i="1" s="1"/>
  <c r="T5" i="1"/>
  <c r="X84" i="6"/>
  <c r="AF5" i="1" s="1"/>
  <c r="W84" i="6"/>
  <c r="AC5" i="1" s="1"/>
  <c r="V84" i="6"/>
  <c r="Z5" i="1" s="1"/>
  <c r="U84" i="6"/>
  <c r="W5" i="1" s="1"/>
  <c r="R84" i="6"/>
  <c r="Q84" i="6"/>
  <c r="AB5" i="1" s="1"/>
  <c r="L84" i="6"/>
  <c r="K84" i="6"/>
  <c r="J84" i="6"/>
  <c r="I84" i="6"/>
  <c r="E84" i="6"/>
  <c r="E5" i="1" s="1"/>
  <c r="D84" i="6"/>
  <c r="D5" i="1" s="1"/>
  <c r="C84" i="6"/>
  <c r="C5" i="1" s="1"/>
  <c r="B84" i="6"/>
  <c r="B5" i="1" s="1"/>
  <c r="P84" i="6"/>
  <c r="Y5" i="1" s="1"/>
  <c r="X84" i="5"/>
  <c r="W84" i="5"/>
  <c r="V84" i="5"/>
  <c r="Z4" i="1" s="1"/>
  <c r="U84" i="5"/>
  <c r="W4" i="1" s="1"/>
  <c r="R84" i="5"/>
  <c r="Q84" i="5"/>
  <c r="AB4" i="1" s="1"/>
  <c r="P83" i="5"/>
  <c r="Y4" i="1" s="1"/>
  <c r="O82" i="5"/>
  <c r="V4" i="1" s="1"/>
  <c r="L84" i="5"/>
  <c r="K84" i="5"/>
  <c r="J84" i="5"/>
  <c r="I84" i="5"/>
  <c r="E84" i="5"/>
  <c r="E4" i="1" s="1"/>
  <c r="D84" i="5"/>
  <c r="D4" i="1" s="1"/>
  <c r="C84" i="5"/>
  <c r="C4" i="1" s="1"/>
  <c r="B84" i="5"/>
  <c r="B4" i="1" s="1"/>
  <c r="AF4" i="1"/>
  <c r="AC4" i="1"/>
  <c r="T4" i="1"/>
  <c r="T3" i="1"/>
  <c r="N10" i="1" l="1"/>
  <c r="S10" i="1" s="1"/>
  <c r="N7" i="1"/>
  <c r="S7" i="1" s="1"/>
  <c r="N11" i="1"/>
  <c r="S11" i="1" s="1"/>
  <c r="N9" i="1"/>
  <c r="S9" i="1" s="1"/>
  <c r="N8" i="1"/>
  <c r="S8" i="1" s="1"/>
  <c r="F6" i="1"/>
  <c r="G6" i="1" s="1"/>
  <c r="G5" i="1"/>
  <c r="G4" i="1"/>
  <c r="L79" i="2"/>
  <c r="K79" i="2"/>
  <c r="J79" i="2"/>
  <c r="I79" i="2"/>
  <c r="X79" i="2"/>
  <c r="AF3" i="1" s="1"/>
  <c r="W79" i="2"/>
  <c r="AC3" i="1" s="1"/>
  <c r="V79" i="2"/>
  <c r="Z3" i="1" s="1"/>
  <c r="U79" i="2"/>
  <c r="W3" i="1" s="1"/>
  <c r="R79" i="2"/>
  <c r="Q79" i="2"/>
  <c r="AB3" i="1" s="1"/>
  <c r="P79" i="2"/>
  <c r="Y3" i="1" s="1"/>
  <c r="O79" i="2"/>
  <c r="V3" i="1" s="1"/>
  <c r="N4" i="1" l="1"/>
  <c r="S4" i="1" s="1"/>
  <c r="N6" i="1"/>
  <c r="S6" i="1" s="1"/>
  <c r="N5" i="1"/>
  <c r="S5" i="1" s="1"/>
  <c r="E79" i="2"/>
  <c r="E3" i="1" s="1"/>
  <c r="D79" i="2"/>
  <c r="D3" i="1" s="1"/>
  <c r="C79" i="2"/>
  <c r="C3" i="1" s="1"/>
  <c r="B79" i="2"/>
  <c r="B3" i="1" s="1"/>
  <c r="G3" i="1" l="1"/>
  <c r="N3" i="1" l="1"/>
  <c r="S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C0DA08-5369-4C90-9784-64C6CCF82917}" keepAlive="1" name="クエリ - 1～12月の売上 販管費 (2)" description="ブック内の '1～12月の売上 販管費 (2)' クエリへの接続です。" type="5" refreshedVersion="8" background="1" refreshOnLoad="1" saveData="1">
    <dbPr connection="Provider=Microsoft.Mashup.OleDb.1;Data Source=$Workbook$;Location=&quot;1～12月の売上 販管費 (2)&quot;;Extended Properties=&quot;&quot;" command="SELECT * FROM [1～12月の売上 販管費 (2)]"/>
  </connection>
  <connection id="2" xr16:uid="{60E037FB-2D67-4E7D-93EF-52741DA1F37D}" keepAlive="1" name="クエリ - テーブル2" description="ブック内の 'テーブル2' クエリへの接続です。" type="5" refreshedVersion="0" background="1">
    <dbPr connection="Provider=Microsoft.Mashup.OleDb.1;Data Source=$Workbook$;Location=テーブル2;Extended Properties=&quot;&quot;" command="SELECT * FROM [テーブル2]"/>
  </connection>
</connections>
</file>

<file path=xl/sharedStrings.xml><?xml version="1.0" encoding="utf-8"?>
<sst xmlns="http://schemas.openxmlformats.org/spreadsheetml/2006/main" count="2525" uniqueCount="263">
  <si>
    <t>メルレ（AI）</t>
    <phoneticPr fontId="2"/>
  </si>
  <si>
    <t>メルレ（女性限定）</t>
    <rPh sb="4" eb="6">
      <t>ジョセイ</t>
    </rPh>
    <rPh sb="6" eb="8">
      <t>ゲンテイ</t>
    </rPh>
    <phoneticPr fontId="2"/>
  </si>
  <si>
    <t>物販</t>
    <rPh sb="0" eb="2">
      <t>ブッパン</t>
    </rPh>
    <phoneticPr fontId="2"/>
  </si>
  <si>
    <t>年月</t>
    <rPh sb="0" eb="2">
      <t>ネンゲツ</t>
    </rPh>
    <phoneticPr fontId="2"/>
  </si>
  <si>
    <t>AI（インスタ）</t>
    <phoneticPr fontId="2"/>
  </si>
  <si>
    <t>解約一覧</t>
    <rPh sb="0" eb="2">
      <t>カイヤク</t>
    </rPh>
    <rPh sb="2" eb="4">
      <t>イチラン</t>
    </rPh>
    <phoneticPr fontId="2"/>
  </si>
  <si>
    <t>カネコ　カオリ</t>
    <phoneticPr fontId="2"/>
  </si>
  <si>
    <t>契約一覧</t>
    <rPh sb="0" eb="2">
      <t>ケイヤク</t>
    </rPh>
    <rPh sb="2" eb="4">
      <t>イチラン</t>
    </rPh>
    <phoneticPr fontId="2"/>
  </si>
  <si>
    <t>新規契約一覧</t>
    <rPh sb="0" eb="2">
      <t>シンキ</t>
    </rPh>
    <rPh sb="2" eb="4">
      <t>ケイヤク</t>
    </rPh>
    <rPh sb="4" eb="6">
      <t>イチラン</t>
    </rPh>
    <phoneticPr fontId="2"/>
  </si>
  <si>
    <t>鈴木　光太郎</t>
    <rPh sb="3" eb="4">
      <t>ヒカリ</t>
    </rPh>
    <rPh sb="4" eb="6">
      <t>タロウ</t>
    </rPh>
    <phoneticPr fontId="1"/>
  </si>
  <si>
    <t>宮﨑　洋明</t>
  </si>
  <si>
    <t>南出　紘杜</t>
  </si>
  <si>
    <t>津田　智大</t>
    <rPh sb="0" eb="2">
      <t>ツダ</t>
    </rPh>
    <rPh sb="3" eb="5">
      <t>トモヒロ</t>
    </rPh>
    <phoneticPr fontId="1"/>
  </si>
  <si>
    <t>中野　恭介</t>
  </si>
  <si>
    <t>髙山　健斗</t>
  </si>
  <si>
    <t>沼田　愛美</t>
  </si>
  <si>
    <t/>
  </si>
  <si>
    <t>タムラ　ケイト</t>
  </si>
  <si>
    <t>ヒロイ　ミツコ</t>
  </si>
  <si>
    <t>ウシオダ　エミ</t>
  </si>
  <si>
    <t>ヤマモト　ユイコ</t>
  </si>
  <si>
    <t>マツダナ　ルミ　</t>
  </si>
  <si>
    <t>マスイ　アヤセ</t>
  </si>
  <si>
    <t>フクヤマ　キヨ</t>
  </si>
  <si>
    <t>ヨシダ　ノブユキ</t>
  </si>
  <si>
    <t>ナベクラ　コウタ</t>
  </si>
  <si>
    <t>オクムラ　フキ</t>
  </si>
  <si>
    <t>ハナヤ　ホノカ</t>
  </si>
  <si>
    <t>コガ　ユカリ</t>
  </si>
  <si>
    <t>クラタ アツヒロ</t>
  </si>
  <si>
    <t>イシガミ　アヤノ</t>
  </si>
  <si>
    <t>タゴ　ユウト</t>
  </si>
  <si>
    <t>イズミ　ヒヨリ</t>
  </si>
  <si>
    <t>イケダ　ヨウスケ</t>
  </si>
  <si>
    <t>振込額一覧</t>
    <rPh sb="0" eb="2">
      <t>フリコミ</t>
    </rPh>
    <rPh sb="2" eb="3">
      <t>ガク</t>
    </rPh>
    <rPh sb="3" eb="5">
      <t>イチラン</t>
    </rPh>
    <phoneticPr fontId="2"/>
  </si>
  <si>
    <t>契約者一覧</t>
    <rPh sb="0" eb="3">
      <t>ケイヤクシャ</t>
    </rPh>
    <rPh sb="3" eb="5">
      <t>イチラン</t>
    </rPh>
    <phoneticPr fontId="2"/>
  </si>
  <si>
    <t>AIメルレ解約</t>
    <rPh sb="5" eb="7">
      <t>カイヤク</t>
    </rPh>
    <phoneticPr fontId="2"/>
  </si>
  <si>
    <t>メルレ女性限定継続</t>
    <rPh sb="7" eb="9">
      <t>ケイゾク</t>
    </rPh>
    <phoneticPr fontId="2"/>
  </si>
  <si>
    <t>メルレ女性限定解約</t>
    <rPh sb="7" eb="9">
      <t>カイヤク</t>
    </rPh>
    <phoneticPr fontId="2"/>
  </si>
  <si>
    <t>インスタAI継続</t>
    <rPh sb="6" eb="8">
      <t>ケイゾク</t>
    </rPh>
    <phoneticPr fontId="2"/>
  </si>
  <si>
    <t>インスタAI解約</t>
    <rPh sb="6" eb="8">
      <t>カイヤク</t>
    </rPh>
    <phoneticPr fontId="2"/>
  </si>
  <si>
    <t>物販解約</t>
    <rPh sb="2" eb="4">
      <t>カイヤク</t>
    </rPh>
    <phoneticPr fontId="2"/>
  </si>
  <si>
    <t>キムラ　ユウヤ</t>
  </si>
  <si>
    <t>ニシカワ　チエミ</t>
  </si>
  <si>
    <t>モリヤマ　モエ</t>
  </si>
  <si>
    <t>オオキ　カイト</t>
  </si>
  <si>
    <t>エジリ　ユウキ</t>
  </si>
  <si>
    <t>シオツ　マユ</t>
  </si>
  <si>
    <t>クラタ　リク</t>
  </si>
  <si>
    <t>アキホ　カリン</t>
  </si>
  <si>
    <t>マツシマ　シノ</t>
  </si>
  <si>
    <t>オカジマ　テッペイ</t>
  </si>
  <si>
    <t>ハマヤ　ケンタ</t>
  </si>
  <si>
    <t>ハヤカワ　ミカ</t>
  </si>
  <si>
    <t>ウメキ　サヤ</t>
  </si>
  <si>
    <t>フジワラ　エリ</t>
  </si>
  <si>
    <t>オオミヤ　リナ</t>
  </si>
  <si>
    <t>ミヤモト　サチエ</t>
  </si>
  <si>
    <t>ミナミ　ワカハ</t>
  </si>
  <si>
    <t>ヤマモト　エリカ</t>
  </si>
  <si>
    <t>オオキ　アサミ</t>
  </si>
  <si>
    <t>アダチ　マリ</t>
  </si>
  <si>
    <t>ハマグチ　マユミ</t>
  </si>
  <si>
    <t>オオシマ　カホ</t>
  </si>
  <si>
    <t>アンドウ　カズハ</t>
  </si>
  <si>
    <t>フジワラ　ショウコ</t>
  </si>
  <si>
    <t>ナガイ　ユリカ</t>
  </si>
  <si>
    <t>タカモリ　ハヅキ</t>
  </si>
  <si>
    <t>シバヤマ　ミキ</t>
  </si>
  <si>
    <t>ナカシマ　アユミ</t>
  </si>
  <si>
    <t>ミゾブチ　アエリ</t>
  </si>
  <si>
    <t>ヨコイ　エリカ</t>
  </si>
  <si>
    <t>アベ　シオリ</t>
  </si>
  <si>
    <t>ミヤカワ　ナツキ</t>
  </si>
  <si>
    <t>総計</t>
    <rPh sb="0" eb="2">
      <t>ソウケイ</t>
    </rPh>
    <phoneticPr fontId="2"/>
  </si>
  <si>
    <t>荒田 友里花</t>
  </si>
  <si>
    <t>野瀬将平</t>
  </si>
  <si>
    <t>寒山　雄太</t>
  </si>
  <si>
    <t>北村鷹萌</t>
  </si>
  <si>
    <t>小嶋有沙</t>
  </si>
  <si>
    <t>藤河　友美</t>
  </si>
  <si>
    <t>キザワ　アヤ</t>
  </si>
  <si>
    <t>株式会社ISP</t>
  </si>
  <si>
    <t>西田和真</t>
  </si>
  <si>
    <t>中島　愼嗣</t>
  </si>
  <si>
    <t>株式会社 PRIME PARTNERS</t>
  </si>
  <si>
    <t>ハナブサ　タカヒロ</t>
  </si>
  <si>
    <t>WestHome株式会社</t>
  </si>
  <si>
    <t>青木　徹志</t>
  </si>
  <si>
    <t xml:space="preserve">多田　翔輝 </t>
  </si>
  <si>
    <t>カタヤマ　ヨシト</t>
  </si>
  <si>
    <t>クボ　ユウマ</t>
  </si>
  <si>
    <t>鈴木　貴雅</t>
  </si>
  <si>
    <t>マツダ　シンゴ</t>
  </si>
  <si>
    <t>玉田光輝</t>
  </si>
  <si>
    <t>長谷川 智生</t>
  </si>
  <si>
    <t>大室省悟</t>
  </si>
  <si>
    <t>吉田登威</t>
  </si>
  <si>
    <t>中本海翔</t>
  </si>
  <si>
    <t>西尾隼一郎</t>
  </si>
  <si>
    <t>今村　かい</t>
  </si>
  <si>
    <t>小川　飛鳥</t>
  </si>
  <si>
    <t>大脇　拓海</t>
  </si>
  <si>
    <t>小牟田　直樹</t>
  </si>
  <si>
    <t>蓮池千紘</t>
  </si>
  <si>
    <t>近藤靖吾</t>
  </si>
  <si>
    <t>中村嵐</t>
  </si>
  <si>
    <t>田中　直哉</t>
  </si>
  <si>
    <t>岡本貴雄</t>
  </si>
  <si>
    <t>安原宏是</t>
  </si>
  <si>
    <t>澤井秀樹</t>
  </si>
  <si>
    <t>福本豊樹</t>
  </si>
  <si>
    <t>甲斐　良子</t>
  </si>
  <si>
    <t>島田　宏樹</t>
  </si>
  <si>
    <t>惠藤　航平</t>
  </si>
  <si>
    <t>今村将裕</t>
  </si>
  <si>
    <t xml:space="preserve"> 阿部　つかさ</t>
  </si>
  <si>
    <t>山本　晃平</t>
  </si>
  <si>
    <t>サクマ　ユウダイ</t>
  </si>
  <si>
    <t>キムラ　トモユキ</t>
  </si>
  <si>
    <t>ツジハラ　タクヤ</t>
  </si>
  <si>
    <t>松見　直弥</t>
  </si>
  <si>
    <t>ズシ　リョウタ</t>
  </si>
  <si>
    <t>フクダ　ノゾミ</t>
  </si>
  <si>
    <t>ヒロセ　リナ</t>
  </si>
  <si>
    <t>ヤマモト　イッセイ</t>
  </si>
  <si>
    <t>藤崎　眞樹</t>
  </si>
  <si>
    <t>スギヤマ　シュンタ</t>
  </si>
  <si>
    <t>スギウラ　マサシ</t>
  </si>
  <si>
    <t>小塚　健祐</t>
  </si>
  <si>
    <t>伊川　卓也</t>
  </si>
  <si>
    <t>谷口　瑞規</t>
  </si>
  <si>
    <t>中尾　良樹</t>
  </si>
  <si>
    <t>木村　勇貴</t>
  </si>
  <si>
    <t>タナカ　タカヒロ</t>
  </si>
  <si>
    <t>徳山　和也</t>
  </si>
  <si>
    <t>奥寺　響</t>
  </si>
  <si>
    <t>山口　結花</t>
  </si>
  <si>
    <t>富永　晃介</t>
  </si>
  <si>
    <t>児玉　祐太</t>
  </si>
  <si>
    <t>澁谷 貴嗣</t>
  </si>
  <si>
    <t>藤井　康裕</t>
  </si>
  <si>
    <t>山口　達人</t>
  </si>
  <si>
    <t>綱島　捷大郎</t>
  </si>
  <si>
    <t>前川　大成</t>
  </si>
  <si>
    <t>吉元　裕</t>
  </si>
  <si>
    <t>徳地　一馬</t>
  </si>
  <si>
    <t>菊池　裕樹</t>
  </si>
  <si>
    <t>日下勝</t>
  </si>
  <si>
    <t xml:space="preserve">水落　昌輝 </t>
  </si>
  <si>
    <t>藁谷　典彦</t>
  </si>
  <si>
    <t>脇畑　武人</t>
  </si>
  <si>
    <t>木村　充志</t>
  </si>
  <si>
    <t>太神　祐太朗</t>
  </si>
  <si>
    <t>入金額</t>
    <rPh sb="0" eb="2">
      <t>ニュウキン</t>
    </rPh>
    <rPh sb="2" eb="3">
      <t>ガク</t>
    </rPh>
    <phoneticPr fontId="2"/>
  </si>
  <si>
    <t>金堂　慎平</t>
  </si>
  <si>
    <t>マツダ　ナルミ　</t>
    <phoneticPr fontId="2"/>
  </si>
  <si>
    <t>志喜　淳一</t>
    <phoneticPr fontId="2"/>
  </si>
  <si>
    <t>玉内　一樹</t>
    <phoneticPr fontId="2"/>
  </si>
  <si>
    <t>佐々木　翔</t>
  </si>
  <si>
    <t>横山　裕哉</t>
    <rPh sb="0" eb="2">
      <t>ヨコヤマ</t>
    </rPh>
    <rPh sb="3" eb="4">
      <t>ユウ</t>
    </rPh>
    <phoneticPr fontId="1"/>
  </si>
  <si>
    <t>有我　塁</t>
  </si>
  <si>
    <t>カネモト　クユカ</t>
  </si>
  <si>
    <t>宮澤　龍一</t>
  </si>
  <si>
    <t>斉藤　遼太郎</t>
    <phoneticPr fontId="2"/>
  </si>
  <si>
    <t>川田　慎也</t>
    <phoneticPr fontId="2"/>
  </si>
  <si>
    <t>小椋　孝太</t>
  </si>
  <si>
    <t>飯島　匡洋</t>
  </si>
  <si>
    <t>大瀬戸　悠希</t>
  </si>
  <si>
    <t>出金額</t>
    <rPh sb="0" eb="2">
      <t>シュッキン</t>
    </rPh>
    <rPh sb="2" eb="3">
      <t>ガク</t>
    </rPh>
    <phoneticPr fontId="2"/>
  </si>
  <si>
    <t>藤井　晶</t>
    <phoneticPr fontId="2"/>
  </si>
  <si>
    <t>登野　克俊</t>
  </si>
  <si>
    <t>利益</t>
    <rPh sb="0" eb="2">
      <t>リエキ</t>
    </rPh>
    <phoneticPr fontId="2"/>
  </si>
  <si>
    <t>北本　英路</t>
  </si>
  <si>
    <t>ヨシムラ　リサコ</t>
  </si>
  <si>
    <t>田村　翔哉</t>
  </si>
  <si>
    <t>辻　美智</t>
  </si>
  <si>
    <t>ミゾブチ　アエリ</t>
    <phoneticPr fontId="2"/>
  </si>
  <si>
    <t>八木　宣行</t>
  </si>
  <si>
    <t>村上　波音</t>
  </si>
  <si>
    <t>奥田　光世</t>
  </si>
  <si>
    <t>生嶋　悟</t>
  </si>
  <si>
    <t>田口　侑吾</t>
  </si>
  <si>
    <t>野崎　由梨華</t>
  </si>
  <si>
    <t>メルレ～物販以外の振込額</t>
    <rPh sb="4" eb="6">
      <t>ブッパン</t>
    </rPh>
    <rPh sb="6" eb="8">
      <t>イガイ</t>
    </rPh>
    <rPh sb="9" eb="11">
      <t>フリコミ</t>
    </rPh>
    <rPh sb="11" eb="12">
      <t>ガク</t>
    </rPh>
    <phoneticPr fontId="2"/>
  </si>
  <si>
    <t>入金額</t>
    <rPh sb="0" eb="3">
      <t>ニュウキンガク</t>
    </rPh>
    <phoneticPr fontId="2"/>
  </si>
  <si>
    <t>↓メルレ、インスタ、物販以外の振込額を記載</t>
    <rPh sb="10" eb="12">
      <t>ブッパン</t>
    </rPh>
    <rPh sb="12" eb="14">
      <t>イガイ</t>
    </rPh>
    <rPh sb="15" eb="18">
      <t>フリコミガク</t>
    </rPh>
    <rPh sb="19" eb="21">
      <t>キサイ</t>
    </rPh>
    <phoneticPr fontId="2"/>
  </si>
  <si>
    <t>児玉　剛章</t>
  </si>
  <si>
    <t>田中　優河</t>
  </si>
  <si>
    <t>辻坂　修太朗</t>
  </si>
  <si>
    <t>成瀬　義一</t>
  </si>
  <si>
    <t>河合　優斗</t>
  </si>
  <si>
    <t>菰田　智寛</t>
  </si>
  <si>
    <t>菊地　啓介</t>
  </si>
  <si>
    <t>①振込合計</t>
    <rPh sb="1" eb="3">
      <t>フリコミ</t>
    </rPh>
    <rPh sb="3" eb="5">
      <t>ゴウケイ</t>
    </rPh>
    <phoneticPr fontId="2"/>
  </si>
  <si>
    <t>②square
受取合計額</t>
    <rPh sb="8" eb="10">
      <t>ウケトリ</t>
    </rPh>
    <rPh sb="10" eb="12">
      <t>ゴウケイ</t>
    </rPh>
    <rPh sb="12" eb="13">
      <t>ガク</t>
    </rPh>
    <phoneticPr fontId="2"/>
  </si>
  <si>
    <t>イベンター飲み会額も入れたい</t>
    <rPh sb="5" eb="6">
      <t>ノ</t>
    </rPh>
    <rPh sb="7" eb="8">
      <t>カイ</t>
    </rPh>
    <rPh sb="8" eb="9">
      <t>ガク</t>
    </rPh>
    <rPh sb="10" eb="11">
      <t>イ</t>
    </rPh>
    <phoneticPr fontId="2"/>
  </si>
  <si>
    <t>③イベンター飲み会</t>
    <rPh sb="6" eb="7">
      <t>ノ</t>
    </rPh>
    <rPh sb="8" eb="9">
      <t>カイ</t>
    </rPh>
    <phoneticPr fontId="2"/>
  </si>
  <si>
    <t>物販新規</t>
    <rPh sb="2" eb="4">
      <t>シンキ</t>
    </rPh>
    <phoneticPr fontId="2"/>
  </si>
  <si>
    <t>AIメルレ継続2</t>
    <rPh sb="0" eb="8">
      <t>ケイゾク2</t>
    </rPh>
    <phoneticPr fontId="2"/>
  </si>
  <si>
    <t>AIメルレ新規</t>
    <rPh sb="5" eb="7">
      <t>シンキ</t>
    </rPh>
    <phoneticPr fontId="2"/>
  </si>
  <si>
    <t>物販継続</t>
    <rPh sb="0" eb="2">
      <t>ブッパン</t>
    </rPh>
    <rPh sb="2" eb="4">
      <t>ケイゾク</t>
    </rPh>
    <phoneticPr fontId="2"/>
  </si>
  <si>
    <t>メルレ女性限定新規</t>
    <rPh sb="7" eb="9">
      <t>シンキ</t>
    </rPh>
    <phoneticPr fontId="2"/>
  </si>
  <si>
    <t>インスタAI新規</t>
    <rPh sb="6" eb="8">
      <t>シンキ</t>
    </rPh>
    <phoneticPr fontId="2"/>
  </si>
  <si>
    <t>飲み会</t>
    <rPh sb="0" eb="1">
      <t>ノ</t>
    </rPh>
    <rPh sb="2" eb="3">
      <t>カイ</t>
    </rPh>
    <phoneticPr fontId="2"/>
  </si>
  <si>
    <t>エルソル</t>
    <phoneticPr fontId="2"/>
  </si>
  <si>
    <t>サファリ</t>
    <phoneticPr fontId="2"/>
  </si>
  <si>
    <t>さんかく</t>
    <phoneticPr fontId="2"/>
  </si>
  <si>
    <t>たみあん</t>
    <phoneticPr fontId="2"/>
  </si>
  <si>
    <t>はく</t>
    <phoneticPr fontId="2"/>
  </si>
  <si>
    <t>ファイブ</t>
    <phoneticPr fontId="2"/>
  </si>
  <si>
    <t>ラプロメッサ</t>
    <phoneticPr fontId="2"/>
  </si>
  <si>
    <t>④現金</t>
    <rPh sb="1" eb="3">
      <t>ゲンキン</t>
    </rPh>
    <phoneticPr fontId="2"/>
  </si>
  <si>
    <t>⑤個人口座
（保険）</t>
    <rPh sb="1" eb="5">
      <t>コジンコウザ</t>
    </rPh>
    <rPh sb="7" eb="9">
      <t>ホケン</t>
    </rPh>
    <phoneticPr fontId="2"/>
  </si>
  <si>
    <t>吉野　陸保</t>
  </si>
  <si>
    <t>キャンプ</t>
    <phoneticPr fontId="2"/>
  </si>
  <si>
    <t>ファイブ　北新地</t>
    <rPh sb="5" eb="8">
      <t>キタシンチ</t>
    </rPh>
    <phoneticPr fontId="2"/>
  </si>
  <si>
    <t>TSUBAKI</t>
    <phoneticPr fontId="2"/>
  </si>
  <si>
    <t>⑥RL</t>
    <phoneticPr fontId="2"/>
  </si>
  <si>
    <t>⑦物販利益</t>
    <rPh sb="1" eb="3">
      <t>ブッパン</t>
    </rPh>
    <rPh sb="3" eb="5">
      <t>リエキ</t>
    </rPh>
    <phoneticPr fontId="2"/>
  </si>
  <si>
    <t>①～⑦
合計額</t>
    <rPh sb="4" eb="7">
      <t>ゴウケイガク</t>
    </rPh>
    <phoneticPr fontId="2"/>
  </si>
  <si>
    <t>①出金額
(PayPay口座)</t>
    <rPh sb="1" eb="4">
      <t>シュッキンガク</t>
    </rPh>
    <rPh sb="12" eb="14">
      <t>コウザ</t>
    </rPh>
    <phoneticPr fontId="2"/>
  </si>
  <si>
    <t>②出金額
（AMEX）</t>
    <rPh sb="1" eb="3">
      <t>シュッキン</t>
    </rPh>
    <rPh sb="3" eb="4">
      <t>ガク</t>
    </rPh>
    <phoneticPr fontId="2"/>
  </si>
  <si>
    <t>①+②
出金合計額</t>
    <rPh sb="4" eb="6">
      <t>シュッキン</t>
    </rPh>
    <rPh sb="6" eb="9">
      <t>ゴウケイガク</t>
    </rPh>
    <phoneticPr fontId="2"/>
  </si>
  <si>
    <t>②物販仕入れ
（AMEXの内訳）</t>
    <rPh sb="1" eb="3">
      <t>ブッパン</t>
    </rPh>
    <rPh sb="3" eb="5">
      <t>シイ</t>
    </rPh>
    <rPh sb="13" eb="15">
      <t>ウチワケ</t>
    </rPh>
    <phoneticPr fontId="2"/>
  </si>
  <si>
    <t>白木　一成</t>
  </si>
  <si>
    <t>エルソル</t>
  </si>
  <si>
    <t>サファリ</t>
  </si>
  <si>
    <t>さんかく</t>
  </si>
  <si>
    <t>岩下　颯</t>
  </si>
  <si>
    <t>総売上</t>
  </si>
  <si>
    <t>仕入れ額</t>
  </si>
  <si>
    <t>販管費</t>
  </si>
  <si>
    <t>利益</t>
  </si>
  <si>
    <t>合計</t>
  </si>
  <si>
    <t>一覧表</t>
  </si>
  <si>
    <t>Column2</t>
  </si>
  <si>
    <t>Column3</t>
  </si>
  <si>
    <t>Column4</t>
  </si>
  <si>
    <t>Column5</t>
  </si>
  <si>
    <t>Column6</t>
  </si>
  <si>
    <t>Column7</t>
  </si>
  <si>
    <t>粗利率</t>
  </si>
  <si>
    <t>棚在庫額</t>
  </si>
  <si>
    <t>ファイブ　北新地</t>
  </si>
  <si>
    <t>金額</t>
    <rPh sb="0" eb="2">
      <t>キンガク</t>
    </rPh>
    <phoneticPr fontId="2"/>
  </si>
  <si>
    <t>合計</t>
    <rPh sb="0" eb="2">
      <t>ゴウケイ</t>
    </rPh>
    <phoneticPr fontId="2"/>
  </si>
  <si>
    <t>消費税</t>
    <rPh sb="0" eb="3">
      <t>ショウヒゼイ</t>
    </rPh>
    <phoneticPr fontId="2"/>
  </si>
  <si>
    <t>業務委託費(RL)太神祐太朗様</t>
  </si>
  <si>
    <t>業務委託費(RL)藤井晶様</t>
  </si>
  <si>
    <t>業務委託費(RL)松田真吾様</t>
  </si>
  <si>
    <t>名称</t>
    <rPh sb="0" eb="2">
      <t>メイショウ</t>
    </rPh>
    <phoneticPr fontId="2"/>
  </si>
  <si>
    <t>小計</t>
    <rPh sb="0" eb="2">
      <t>ショウケイ</t>
    </rPh>
    <phoneticPr fontId="2"/>
  </si>
  <si>
    <t>日付</t>
    <rPh sb="0" eb="2">
      <t>ヒヅケ</t>
    </rPh>
    <phoneticPr fontId="2"/>
  </si>
  <si>
    <t>業務委託費(RL)相澤丈様</t>
  </si>
  <si>
    <t>業務委託費(RL)橋本達侑様</t>
  </si>
  <si>
    <t>業務委託費(RL)山田ほなみ様</t>
  </si>
  <si>
    <t>業務委託費(RL)山口結花様</t>
  </si>
  <si>
    <t>業務委託費(RL)富永晃介様</t>
  </si>
  <si>
    <t>業務委託費(RL)小椋孝太様</t>
  </si>
  <si>
    <t xml:space="preserve">業務委託費(社債) </t>
  </si>
  <si>
    <t xml:space="preserve">272,727 1 1 </t>
  </si>
  <si>
    <t>金額×1.1%</t>
    <rPh sb="0" eb="2">
      <t>キンガク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</si>
</sst>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&quot;月&quot;;@"/>
    <numFmt numFmtId="177" formatCode="&quot;¥&quot;#,##0_);[Red]\(&quot;¥&quot;#,##0\)"/>
    <numFmt numFmtId="178" formatCode="0&quot;人&quot;"/>
  </numFmts>
  <fonts count="6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333333"/>
      <name val="Arial"/>
      <family val="2"/>
    </font>
    <font>
      <sz val="11"/>
      <name val="Yu Gothic"/>
      <family val="2"/>
      <scheme val="minor"/>
    </font>
    <font>
      <i/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41">
    <xf numFmtId="0" fontId="0" fillId="0" borderId="0" xfId="0"/>
    <xf numFmtId="176" fontId="0" fillId="0" borderId="0" xfId="0" applyNumberFormat="1"/>
    <xf numFmtId="3" fontId="0" fillId="0" borderId="0" xfId="0" applyNumberFormat="1"/>
    <xf numFmtId="38" fontId="0" fillId="0" borderId="0" xfId="1" applyFont="1" applyAlignment="1"/>
    <xf numFmtId="177" fontId="0" fillId="0" borderId="0" xfId="1" applyNumberFormat="1" applyFont="1" applyAlignment="1"/>
    <xf numFmtId="3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177" fontId="0" fillId="0" borderId="0" xfId="1" applyNumberFormat="1" applyFont="1" applyAlignment="1">
      <alignment horizontal="right"/>
    </xf>
    <xf numFmtId="3" fontId="3" fillId="0" borderId="0" xfId="0" applyNumberFormat="1" applyFont="1"/>
    <xf numFmtId="0" fontId="0" fillId="0" borderId="0" xfId="0" quotePrefix="1"/>
    <xf numFmtId="0" fontId="4" fillId="0" borderId="0" xfId="0" applyFont="1"/>
    <xf numFmtId="0" fontId="0" fillId="0" borderId="1" xfId="0" applyBorder="1"/>
    <xf numFmtId="38" fontId="0" fillId="0" borderId="1" xfId="0" applyNumberFormat="1" applyBorder="1"/>
    <xf numFmtId="178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78" fontId="0" fillId="0" borderId="0" xfId="0" quotePrefix="1" applyNumberFormat="1"/>
    <xf numFmtId="3" fontId="5" fillId="0" borderId="0" xfId="0" applyNumberFormat="1" applyFont="1"/>
    <xf numFmtId="38" fontId="3" fillId="0" borderId="0" xfId="1" applyFont="1" applyAlignment="1"/>
    <xf numFmtId="38" fontId="5" fillId="0" borderId="0" xfId="1" applyFont="1" applyAlignment="1"/>
    <xf numFmtId="0" fontId="0" fillId="0" borderId="2" xfId="0" applyBorder="1" applyAlignment="1">
      <alignment horizontal="center"/>
    </xf>
    <xf numFmtId="38" fontId="0" fillId="0" borderId="2" xfId="1" applyFont="1" applyBorder="1" applyAlignment="1"/>
    <xf numFmtId="38" fontId="0" fillId="0" borderId="2" xfId="0" applyNumberFormat="1" applyBorder="1"/>
    <xf numFmtId="0" fontId="0" fillId="0" borderId="2" xfId="0" applyBorder="1" applyAlignment="1">
      <alignment horizontal="right"/>
    </xf>
    <xf numFmtId="55" fontId="0" fillId="0" borderId="2" xfId="0" applyNumberFormat="1" applyBorder="1" applyAlignment="1">
      <alignment vertical="center"/>
    </xf>
    <xf numFmtId="55" fontId="0" fillId="0" borderId="5" xfId="0" applyNumberFormat="1" applyBorder="1" applyAlignment="1">
      <alignment horizontal="center" vertical="center"/>
    </xf>
    <xf numFmtId="55" fontId="0" fillId="0" borderId="5" xfId="0" applyNumberFormat="1" applyBorder="1" applyAlignment="1">
      <alignment vertical="center"/>
    </xf>
    <xf numFmtId="3" fontId="0" fillId="0" borderId="2" xfId="0" applyNumberFormat="1" applyBorder="1"/>
    <xf numFmtId="0" fontId="0" fillId="0" borderId="0" xfId="0" applyAlignment="1">
      <alignment horizontal="right"/>
    </xf>
    <xf numFmtId="0" fontId="0" fillId="2" borderId="2" xfId="0" applyFill="1" applyBorder="1"/>
    <xf numFmtId="0" fontId="0" fillId="0" borderId="4" xfId="0" applyBorder="1" applyAlignment="1">
      <alignment horizontal="center"/>
    </xf>
    <xf numFmtId="38" fontId="0" fillId="2" borderId="2" xfId="1" applyFont="1" applyFill="1" applyBorder="1" applyAlignment="1"/>
    <xf numFmtId="38" fontId="0" fillId="2" borderId="0" xfId="1" applyFont="1" applyFill="1" applyAlignment="1"/>
    <xf numFmtId="3" fontId="0" fillId="2" borderId="2" xfId="0" applyNumberFormat="1" applyFill="1" applyBorder="1"/>
    <xf numFmtId="55" fontId="0" fillId="0" borderId="2" xfId="0" applyNumberFormat="1" applyBorder="1" applyAlignment="1">
      <alignment horizontal="center" vertical="center"/>
    </xf>
    <xf numFmtId="55" fontId="0" fillId="0" borderId="3" xfId="0" applyNumberFormat="1" applyBorder="1" applyAlignment="1">
      <alignment horizontal="center" vertical="center"/>
    </xf>
    <xf numFmtId="55" fontId="0" fillId="0" borderId="4" xfId="0" applyNumberFormat="1" applyBorder="1" applyAlignment="1">
      <alignment horizontal="center" vertical="center"/>
    </xf>
    <xf numFmtId="55" fontId="0" fillId="0" borderId="5" xfId="0" applyNumberForma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34"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6" formatCode="yyyy&quot;年&quot;m&quot;月&quot;;@"/>
    </dxf>
    <dxf>
      <numFmt numFmtId="176" formatCode="yyyy&quot;年&quot;m&quot;月&quot;;@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6" formatCode="yyyy&quot;年&quot;m&quot;月&quot;;@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1" xr16:uid="{E3165DFB-BEEC-4BE0-996D-E83BBDC8D0F2}" autoFormatId="20" applyNumberFormats="0" applyBorderFormats="0" applyFontFormats="0" applyPatternFormats="0" applyAlignmentFormats="0" applyWidthHeightFormats="0">
  <queryTableRefresh nextId="8">
    <queryTableFields count="7">
      <queryTableField id="1" name="一覧表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575968-9588-4AA2-A251-F87F1302FFC9}" name="振込額一覧" displayName="振込額一覧" ref="A2:S19" totalsRowShown="0" headerRowDxfId="33">
  <autoFilter ref="A2:S19" xr:uid="{E1575968-9588-4AA2-A251-F87F1302FFC9}"/>
  <tableColumns count="19">
    <tableColumn id="1" xr3:uid="{AB701701-D301-4792-BCAC-969AED17F70E}" name="年月" dataDxfId="32"/>
    <tableColumn id="2" xr3:uid="{5C5094A4-0922-42A7-B175-7C45B9D1A0CD}" name="メルレ（AI）" dataDxfId="31" dataCellStyle="桁区切り">
      <calculatedColumnFormula>'2022.3'!B79</calculatedColumnFormula>
    </tableColumn>
    <tableColumn id="3" xr3:uid="{7F76D4A8-490F-4824-ADAC-942D2BD395B8}" name="メルレ（女性限定）" dataDxfId="30" dataCellStyle="桁区切り">
      <calculatedColumnFormula>'2022.3'!C79</calculatedColumnFormula>
    </tableColumn>
    <tableColumn id="4" xr3:uid="{253BF78F-3035-49AD-9DEA-D0B78BDB71F1}" name="AI（インスタ）" dataDxfId="29" dataCellStyle="桁区切り">
      <calculatedColumnFormula>'2022.3'!D79</calculatedColumnFormula>
    </tableColumn>
    <tableColumn id="5" xr3:uid="{C9B628C2-DB13-4F39-B2C1-C7487CF3414F}" name="物販" dataDxfId="28" dataCellStyle="桁区切り">
      <calculatedColumnFormula>'2022.3'!E79</calculatedColumnFormula>
    </tableColumn>
    <tableColumn id="8" xr3:uid="{EAA7E39E-A973-4B46-B23C-4DD47F0F980F}" name="メルレ～物販以外の振込額" dataDxfId="27" dataCellStyle="桁区切り"/>
    <tableColumn id="14" xr3:uid="{9F6FB46D-A8BF-4073-9D91-E45B9FB72377}" name="①振込合計" dataDxfId="26" dataCellStyle="桁区切り"/>
    <tableColumn id="15" xr3:uid="{193BFFE2-F610-4679-AF5B-9D549D300F0F}" name="②square_x000a_受取合計額" dataDxfId="25" dataCellStyle="桁区切り"/>
    <tableColumn id="9" xr3:uid="{62FA3429-3E7E-49DE-9C29-EFA480977D5C}" name="③イベンター飲み会" dataDxfId="24" dataCellStyle="桁区切り"/>
    <tableColumn id="13" xr3:uid="{12977E46-12D8-4183-9B95-D9421C155FAE}" name="④現金" dataDxfId="23" dataCellStyle="桁区切り"/>
    <tableColumn id="16" xr3:uid="{75362634-E70F-45B9-B50E-3BA98E9999BE}" name="⑤個人口座_x000a_（保険）" dataDxfId="22" dataCellStyle="桁区切り"/>
    <tableColumn id="17" xr3:uid="{A6117059-27BD-4E43-A53F-86C29C5C4832}" name="⑥RL" dataDxfId="21" dataCellStyle="桁区切り"/>
    <tableColumn id="20" xr3:uid="{09997847-973A-474B-AA61-887AE22BB238}" name="⑦物販利益" dataDxfId="20" dataCellStyle="桁区切り"/>
    <tableColumn id="6" xr3:uid="{2D89BFDD-E2C2-4925-A715-2CD4B215AB48}" name="①～⑦_x000a_合計額" dataDxfId="19" dataCellStyle="桁区切り">
      <calculatedColumnFormula>SUM(振込額一覧[[#This Row],[①振込合計]:[⑥RL]])</calculatedColumnFormula>
    </tableColumn>
    <tableColumn id="7" xr3:uid="{CA4965BB-726C-4151-9E98-25EAC69D5113}" name="①出金額_x000a_(PayPay口座)" dataDxfId="18" dataCellStyle="桁区切り"/>
    <tableColumn id="12" xr3:uid="{B330D47A-CFAF-4E6E-A1EF-1999EFBF5D8E}" name="②出金額_x000a_（AMEX）" dataDxfId="17" dataCellStyle="桁区切り"/>
    <tableColumn id="18" xr3:uid="{65078CFB-37E0-4194-A495-6C62C873DC0C}" name="②物販仕入れ_x000a_（AMEXの内訳）" dataDxfId="16" dataCellStyle="桁区切り"/>
    <tableColumn id="11" xr3:uid="{92B8E7B2-AA08-4110-8288-A43C4DF6A296}" name="①+②_x000a_出金合計額" dataDxfId="15" dataCellStyle="桁区切り"/>
    <tableColumn id="10" xr3:uid="{D94D1592-4FDE-43A0-AF36-548EF24FAA83}" name="利益" dataDxfId="14" dataCellStyle="桁区切り">
      <calculatedColumnFormula>振込額一覧[[#This Row],[①～⑦
合計額]]-振込額一覧[[#This Row],[①+②
出金合計額]]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F59F77-5FFA-4A6F-BCBB-F7549CA1A7F5}" name="契約者一覧" displayName="契約者一覧" ref="T2:AF19" totalsRowShown="0" headerRowDxfId="13">
  <autoFilter ref="T2:AF19" xr:uid="{84F59F77-5FFA-4A6F-BCBB-F7549CA1A7F5}"/>
  <tableColumns count="13">
    <tableColumn id="1" xr3:uid="{E8482A06-70E4-46C9-989C-2458D97E2F66}" name="年月" dataDxfId="12">
      <calculatedColumnFormula>振込額一覧[[#This Row],[年月]]</calculatedColumnFormula>
    </tableColumn>
    <tableColumn id="5" xr3:uid="{F662FFA3-FB0D-41DC-839F-BEF5BF9734A2}" name="AIメルレ新規" dataDxfId="11"/>
    <tableColumn id="3" xr3:uid="{6FE83ADC-92AF-4ED9-ADCA-63C75F843D59}" name="AIメルレ継続2" dataDxfId="10">
      <calculatedColumnFormula>'2022.3'!O$79</calculatedColumnFormula>
    </tableColumn>
    <tableColumn id="4" xr3:uid="{265BF2EF-2434-4BAA-BAFB-F26A2EBAAAE6}" name="AIメルレ解約" dataDxfId="9">
      <calculatedColumnFormula>'2022.3'!U$79</calculatedColumnFormula>
    </tableColumn>
    <tableColumn id="8" xr3:uid="{3EBFCE1D-2409-4518-8C43-D749FC69C939}" name="メルレ女性限定新規" dataDxfId="8"/>
    <tableColumn id="6" xr3:uid="{A3D1027A-C32C-4338-95D5-7D9DC1F9C065}" name="メルレ女性限定継続" dataDxfId="7">
      <calculatedColumnFormula>'2022.3'!P$79</calculatedColumnFormula>
    </tableColumn>
    <tableColumn id="7" xr3:uid="{8474F11C-FE18-4E79-B9D8-E950D4220EE2}" name="メルレ女性限定解約" dataDxfId="6">
      <calculatedColumnFormula>'2022.3'!V$79</calculatedColumnFormula>
    </tableColumn>
    <tableColumn id="11" xr3:uid="{18E4B2D7-6A23-410E-87E0-4E284C88BAA2}" name="インスタAI新規" dataDxfId="5"/>
    <tableColumn id="9" xr3:uid="{A340EBA6-27FF-4D77-BCF4-73A402D188A9}" name="インスタAI継続" dataDxfId="4">
      <calculatedColumnFormula>'2022.3'!Q$79</calculatedColumnFormula>
    </tableColumn>
    <tableColumn id="10" xr3:uid="{4CD7B591-4920-403C-8C24-8E7C4B700C13}" name="インスタAI解約" dataDxfId="3">
      <calculatedColumnFormula>'2022.3'!W$79</calculatedColumnFormula>
    </tableColumn>
    <tableColumn id="2" xr3:uid="{F26F56AD-21F2-418B-950F-4D77DFDAEEBF}" name="物販新規" dataDxfId="2"/>
    <tableColumn id="12" xr3:uid="{B5D17F53-EB7A-4B40-8157-98CAAAB18A7E}" name="物販継続" dataDxfId="1">
      <calculatedColumnFormula>'2022.3'!R$79</calculatedColumnFormula>
    </tableColumn>
    <tableColumn id="13" xr3:uid="{C60E86E5-77E5-49CF-AD5F-757D620D3605}" name="物販解約" dataDxfId="0">
      <calculatedColumnFormula>'2022.3'!X$79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0DB0E1-41F3-40F0-8434-C9F00D8AB54F}" name="テーブル_1_12月の売上_販管費__2" displayName="テーブル_1_12月の売上_販管費__2" ref="A1:G15" tableType="queryTable" totalsRowShown="0">
  <autoFilter ref="A1:G15" xr:uid="{900DB0E1-41F3-40F0-8434-C9F00D8AB54F}"/>
  <tableColumns count="7">
    <tableColumn id="1" xr3:uid="{BC02CF5A-C7C1-420B-8578-94F592A2D3B9}" uniqueName="1" name="一覧表" queryTableFieldId="1"/>
    <tableColumn id="2" xr3:uid="{D6D36348-BD72-4352-A5CB-B53688004B6C}" uniqueName="2" name="Column2" queryTableFieldId="2"/>
    <tableColumn id="3" xr3:uid="{9E65F818-4AAA-474B-B43D-4A23C968C461}" uniqueName="3" name="Column3" queryTableFieldId="3"/>
    <tableColumn id="4" xr3:uid="{0A0F84D3-D0E0-4F0D-9CF1-45AA6CB628D2}" uniqueName="4" name="Column4" queryTableFieldId="4"/>
    <tableColumn id="5" xr3:uid="{4FF298FF-1175-465F-837B-1B9CE0EF0DF1}" uniqueName="5" name="Column5" queryTableFieldId="5"/>
    <tableColumn id="6" xr3:uid="{B3BB7037-A9DF-4070-B95A-1D25B7EC015B}" uniqueName="6" name="Column6" queryTableFieldId="6"/>
    <tableColumn id="7" xr3:uid="{034CF73E-37C2-4953-A5F9-E0D14C565EB5}" uniqueName="7" name="Column7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33AE2-407F-4217-8D40-DD3E0D321080}">
  <dimension ref="A1:C4"/>
  <sheetViews>
    <sheetView workbookViewId="0"/>
  </sheetViews>
  <sheetFormatPr defaultRowHeight="18.75"/>
  <sheetData>
    <row r="1" spans="1:3">
      <c r="A1" t="s">
        <v>260</v>
      </c>
      <c r="B1" t="s">
        <v>261</v>
      </c>
      <c r="C1" s="2">
        <v>272727</v>
      </c>
    </row>
    <row r="2" spans="1:3">
      <c r="C2" s="2"/>
    </row>
    <row r="3" spans="1:3">
      <c r="C3" s="2"/>
    </row>
    <row r="4" spans="1:3">
      <c r="C4" s="2"/>
    </row>
  </sheetData>
  <phoneticPr fontId="2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FF7BA-ECAA-47E0-9869-09539F840DEC}">
  <dimension ref="A1:AD110"/>
  <sheetViews>
    <sheetView workbookViewId="0">
      <selection activeCell="I8" sqref="I8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8800</v>
      </c>
      <c r="D2" s="8">
        <v>21780</v>
      </c>
      <c r="E2" s="2">
        <v>13200</v>
      </c>
      <c r="G2" s="2">
        <v>840512</v>
      </c>
      <c r="H2" s="8">
        <v>1382476</v>
      </c>
      <c r="I2" s="2">
        <v>13950</v>
      </c>
      <c r="J2" t="s">
        <v>205</v>
      </c>
      <c r="T2" t="s">
        <v>23</v>
      </c>
      <c r="V2" t="s">
        <v>77</v>
      </c>
      <c r="W2" t="s">
        <v>89</v>
      </c>
      <c r="Z2" t="s">
        <v>162</v>
      </c>
      <c r="AA2" t="s">
        <v>57</v>
      </c>
      <c r="AB2" t="s">
        <v>80</v>
      </c>
    </row>
    <row r="3" spans="1:30">
      <c r="B3" s="8">
        <v>8800</v>
      </c>
      <c r="C3" s="8">
        <v>12000</v>
      </c>
      <c r="D3" s="8">
        <v>32780</v>
      </c>
      <c r="E3" s="2">
        <v>13200</v>
      </c>
      <c r="H3" s="8"/>
      <c r="I3" s="2">
        <f>48500-2500</f>
        <v>46000</v>
      </c>
      <c r="J3" t="s">
        <v>206</v>
      </c>
      <c r="T3" t="s">
        <v>52</v>
      </c>
      <c r="U3" t="s">
        <v>65</v>
      </c>
      <c r="V3" t="s">
        <v>81</v>
      </c>
      <c r="W3" t="s">
        <v>90</v>
      </c>
      <c r="Z3" t="s">
        <v>174</v>
      </c>
      <c r="AA3" t="s">
        <v>19</v>
      </c>
    </row>
    <row r="4" spans="1:30">
      <c r="B4" s="8">
        <v>12000</v>
      </c>
      <c r="C4" s="8">
        <v>12000</v>
      </c>
      <c r="D4" s="8"/>
      <c r="E4" s="8">
        <v>9900</v>
      </c>
      <c r="H4" s="8"/>
      <c r="I4" s="2">
        <v>36515</v>
      </c>
      <c r="J4" t="s">
        <v>207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>
        <v>17500</v>
      </c>
      <c r="J5" t="s">
        <v>208</v>
      </c>
      <c r="T5" t="s">
        <v>20</v>
      </c>
      <c r="U5" t="s">
        <v>177</v>
      </c>
      <c r="V5" t="s">
        <v>86</v>
      </c>
      <c r="W5" t="s">
        <v>92</v>
      </c>
    </row>
    <row r="6" spans="1:30">
      <c r="B6" s="8"/>
      <c r="C6" s="8"/>
      <c r="D6" s="8"/>
      <c r="E6" s="8">
        <v>13289</v>
      </c>
      <c r="H6" s="15"/>
      <c r="I6" s="2">
        <v>10500</v>
      </c>
      <c r="J6" t="s">
        <v>209</v>
      </c>
      <c r="T6" t="s">
        <v>17</v>
      </c>
      <c r="W6" t="s">
        <v>93</v>
      </c>
      <c r="Z6" s="10"/>
    </row>
    <row r="7" spans="1:30">
      <c r="B7" s="8"/>
      <c r="C7" s="8"/>
      <c r="D7" s="8"/>
      <c r="E7" s="8">
        <v>9900</v>
      </c>
      <c r="H7" s="15"/>
      <c r="I7" s="2">
        <f>18200-4950</f>
        <v>13250</v>
      </c>
      <c r="J7" t="s">
        <v>210</v>
      </c>
      <c r="T7" t="s">
        <v>20</v>
      </c>
      <c r="W7" t="s">
        <v>94</v>
      </c>
    </row>
    <row r="8" spans="1:30">
      <c r="C8" s="8"/>
      <c r="D8" s="8"/>
      <c r="E8" s="8">
        <v>12000</v>
      </c>
      <c r="H8" s="15"/>
      <c r="I8" s="2">
        <f>27800+10200</f>
        <v>38000</v>
      </c>
      <c r="J8" t="s">
        <v>211</v>
      </c>
      <c r="T8" t="s">
        <v>26</v>
      </c>
      <c r="W8" t="s">
        <v>95</v>
      </c>
    </row>
    <row r="9" spans="1:30">
      <c r="C9" s="8"/>
      <c r="E9" s="8">
        <v>9900</v>
      </c>
      <c r="H9" s="15"/>
      <c r="W9" t="s">
        <v>96</v>
      </c>
    </row>
    <row r="10" spans="1:30">
      <c r="C10" s="8"/>
      <c r="E10" s="8">
        <v>12000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13200</v>
      </c>
      <c r="W15" t="s">
        <v>103</v>
      </c>
      <c r="AD15" s="9" t="s">
        <v>16</v>
      </c>
    </row>
    <row r="16" spans="1:30">
      <c r="E16" s="2">
        <v>13200</v>
      </c>
      <c r="W16" t="s">
        <v>104</v>
      </c>
    </row>
    <row r="17" spans="5:23">
      <c r="E17" s="2">
        <v>13200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20">
        <v>9900</v>
      </c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110" spans="1:29">
      <c r="A110" s="11" t="s">
        <v>74</v>
      </c>
      <c r="B110" s="12">
        <f>SUM(B2:B109)</f>
        <v>32800</v>
      </c>
      <c r="C110" s="12">
        <f t="shared" ref="C110:I110" si="0">SUM(C2:C109)</f>
        <v>32800</v>
      </c>
      <c r="D110" s="12">
        <f t="shared" si="0"/>
        <v>54560</v>
      </c>
      <c r="E110" s="12">
        <f t="shared" si="0"/>
        <v>248889</v>
      </c>
      <c r="F110" s="11"/>
      <c r="G110" s="12">
        <f t="shared" si="0"/>
        <v>840512</v>
      </c>
      <c r="H110" s="12">
        <f t="shared" si="0"/>
        <v>1382476</v>
      </c>
      <c r="I110" s="12">
        <f t="shared" si="0"/>
        <v>175715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4</v>
      </c>
      <c r="W110" s="12">
        <f t="shared" ref="W110" si="2">COUNTA(W2:W109)</f>
        <v>90</v>
      </c>
      <c r="X110" s="11"/>
      <c r="Y110" s="11"/>
      <c r="Z110" s="12">
        <f>COUNTA(Z2:Z109)</f>
        <v>2</v>
      </c>
      <c r="AA110" s="12">
        <f>COUNTA(AA2:AA109)</f>
        <v>2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B033A-02C4-476A-A95D-3F6C1EFC952B}">
  <dimension ref="A1:G15"/>
  <sheetViews>
    <sheetView workbookViewId="0">
      <selection activeCell="E8" sqref="E8"/>
    </sheetView>
  </sheetViews>
  <sheetFormatPr defaultRowHeight="18.75"/>
  <cols>
    <col min="1" max="1" width="9.375" bestFit="1" customWidth="1"/>
    <col min="2" max="3" width="11.875" bestFit="1" customWidth="1"/>
    <col min="4" max="4" width="12.75" bestFit="1" customWidth="1"/>
    <col min="5" max="5" width="13.75" bestFit="1" customWidth="1"/>
    <col min="6" max="6" width="12.75" bestFit="1" customWidth="1"/>
    <col min="7" max="7" width="11.875" bestFit="1" customWidth="1"/>
  </cols>
  <sheetData>
    <row r="1" spans="1:7">
      <c r="A1" t="s">
        <v>235</v>
      </c>
      <c r="B1" t="s">
        <v>236</v>
      </c>
      <c r="C1" t="s">
        <v>237</v>
      </c>
      <c r="D1" t="s">
        <v>238</v>
      </c>
      <c r="E1" t="s">
        <v>239</v>
      </c>
      <c r="F1" t="s">
        <v>240</v>
      </c>
      <c r="G1" t="s">
        <v>241</v>
      </c>
    </row>
    <row r="2" spans="1:7">
      <c r="B2" t="s">
        <v>230</v>
      </c>
      <c r="C2" t="s">
        <v>231</v>
      </c>
      <c r="D2" t="s">
        <v>232</v>
      </c>
      <c r="E2" t="s">
        <v>233</v>
      </c>
      <c r="F2" t="s">
        <v>242</v>
      </c>
      <c r="G2" t="s">
        <v>243</v>
      </c>
    </row>
    <row r="3" spans="1:7">
      <c r="A3">
        <v>1</v>
      </c>
      <c r="B3">
        <v>1394762</v>
      </c>
      <c r="C3">
        <v>532672</v>
      </c>
      <c r="D3">
        <v>531341.37600000005</v>
      </c>
      <c r="E3">
        <v>330748.62400000001</v>
      </c>
      <c r="F3">
        <v>0.16750857259999999</v>
      </c>
      <c r="G3">
        <v>8500</v>
      </c>
    </row>
    <row r="4" spans="1:7">
      <c r="A4">
        <v>2</v>
      </c>
      <c r="B4">
        <v>490584</v>
      </c>
      <c r="C4">
        <v>1660438</v>
      </c>
      <c r="D4">
        <v>489107.20000000001</v>
      </c>
      <c r="E4">
        <v>-1658961.2</v>
      </c>
      <c r="F4">
        <v>0.21643746829999999</v>
      </c>
      <c r="G4">
        <v>338014</v>
      </c>
    </row>
    <row r="5" spans="1:7">
      <c r="A5">
        <v>3</v>
      </c>
      <c r="B5">
        <v>1649728</v>
      </c>
      <c r="C5">
        <v>796797</v>
      </c>
      <c r="D5">
        <v>569468</v>
      </c>
      <c r="E5">
        <v>283463</v>
      </c>
      <c r="F5">
        <v>0.1236406339</v>
      </c>
      <c r="G5">
        <v>128549</v>
      </c>
    </row>
    <row r="6" spans="1:7">
      <c r="A6">
        <v>4</v>
      </c>
      <c r="B6">
        <v>1458130</v>
      </c>
      <c r="C6">
        <v>2270855</v>
      </c>
      <c r="D6">
        <v>1155174.7</v>
      </c>
      <c r="E6">
        <v>-1967899.7</v>
      </c>
      <c r="F6">
        <v>0.18728865950000001</v>
      </c>
      <c r="G6">
        <v>857461</v>
      </c>
    </row>
    <row r="7" spans="1:7">
      <c r="A7">
        <v>5</v>
      </c>
      <c r="B7">
        <v>2550828</v>
      </c>
      <c r="C7">
        <v>941575</v>
      </c>
      <c r="D7">
        <v>730631</v>
      </c>
      <c r="E7">
        <v>878622</v>
      </c>
      <c r="F7">
        <v>0.1278782145</v>
      </c>
      <c r="G7">
        <v>437080</v>
      </c>
    </row>
    <row r="8" spans="1:7">
      <c r="A8">
        <v>6</v>
      </c>
      <c r="B8">
        <v>1392507</v>
      </c>
      <c r="C8">
        <v>1279962</v>
      </c>
      <c r="D8">
        <v>553166.4</v>
      </c>
      <c r="E8">
        <v>-440621.4</v>
      </c>
      <c r="F8">
        <v>0.33169602910000001</v>
      </c>
      <c r="G8">
        <v>1018258</v>
      </c>
    </row>
    <row r="9" spans="1:7">
      <c r="A9">
        <v>7</v>
      </c>
      <c r="B9">
        <v>213483</v>
      </c>
      <c r="C9">
        <v>0</v>
      </c>
      <c r="D9">
        <v>285950.3</v>
      </c>
      <c r="E9">
        <v>-72467.3</v>
      </c>
      <c r="F9" t="s">
        <v>16</v>
      </c>
    </row>
    <row r="10" spans="1:7">
      <c r="A10">
        <v>8</v>
      </c>
      <c r="B10" t="s">
        <v>16</v>
      </c>
      <c r="C10" t="s">
        <v>16</v>
      </c>
      <c r="D10" t="s">
        <v>16</v>
      </c>
      <c r="E10" t="s">
        <v>16</v>
      </c>
      <c r="F10" t="s">
        <v>16</v>
      </c>
    </row>
    <row r="11" spans="1:7">
      <c r="A11">
        <v>9</v>
      </c>
      <c r="B11" t="s">
        <v>16</v>
      </c>
      <c r="C11" t="s">
        <v>16</v>
      </c>
      <c r="D11" t="s">
        <v>16</v>
      </c>
      <c r="E11" t="s">
        <v>16</v>
      </c>
      <c r="F11" t="s">
        <v>16</v>
      </c>
    </row>
    <row r="12" spans="1:7">
      <c r="A12">
        <v>10</v>
      </c>
      <c r="B12" t="s">
        <v>16</v>
      </c>
      <c r="C12" t="s">
        <v>16</v>
      </c>
      <c r="D12" t="s">
        <v>16</v>
      </c>
      <c r="E12" t="s">
        <v>16</v>
      </c>
      <c r="F12" t="s">
        <v>16</v>
      </c>
    </row>
    <row r="13" spans="1:7">
      <c r="A13">
        <v>11</v>
      </c>
      <c r="B13" t="s">
        <v>16</v>
      </c>
      <c r="C13" t="s">
        <v>16</v>
      </c>
      <c r="D13" t="s">
        <v>16</v>
      </c>
      <c r="E13" t="s">
        <v>16</v>
      </c>
      <c r="F13" t="s">
        <v>16</v>
      </c>
    </row>
    <row r="14" spans="1:7">
      <c r="A14">
        <v>12</v>
      </c>
      <c r="B14" t="s">
        <v>16</v>
      </c>
      <c r="C14" t="s">
        <v>16</v>
      </c>
      <c r="D14" t="s">
        <v>16</v>
      </c>
      <c r="E14" t="s">
        <v>16</v>
      </c>
      <c r="F14" t="s">
        <v>16</v>
      </c>
    </row>
    <row r="15" spans="1:7">
      <c r="A15" t="s">
        <v>234</v>
      </c>
      <c r="B15">
        <v>9150022</v>
      </c>
      <c r="C15">
        <v>7482299</v>
      </c>
      <c r="D15">
        <v>4314838.9759999998</v>
      </c>
      <c r="E15">
        <v>-2647115.9759999998</v>
      </c>
      <c r="F15">
        <v>0.192408263</v>
      </c>
      <c r="G15">
        <v>2787862</v>
      </c>
    </row>
  </sheetData>
  <phoneticPr fontId="2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82AED-EF9F-49F8-835F-5A3D6DF56966}">
  <dimension ref="A1:AD110"/>
  <sheetViews>
    <sheetView topLeftCell="C1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21780</v>
      </c>
      <c r="E2" s="2">
        <v>13200</v>
      </c>
      <c r="G2" s="2">
        <v>1388553</v>
      </c>
      <c r="H2" s="8">
        <v>811013</v>
      </c>
      <c r="I2" s="2">
        <v>34142</v>
      </c>
      <c r="Q2" t="s">
        <v>192</v>
      </c>
      <c r="T2" t="s">
        <v>23</v>
      </c>
      <c r="U2" t="s">
        <v>57</v>
      </c>
      <c r="V2" t="s">
        <v>77</v>
      </c>
      <c r="W2" t="s">
        <v>89</v>
      </c>
      <c r="AA2" t="s">
        <v>64</v>
      </c>
    </row>
    <row r="3" spans="1:30">
      <c r="B3" s="8">
        <v>12000</v>
      </c>
      <c r="C3" s="8">
        <v>8800</v>
      </c>
      <c r="D3" s="8">
        <v>32780</v>
      </c>
      <c r="E3" s="2">
        <v>9900</v>
      </c>
      <c r="H3" s="8"/>
      <c r="I3" s="2">
        <v>17842</v>
      </c>
      <c r="Q3" t="s">
        <v>193</v>
      </c>
      <c r="T3" t="s">
        <v>52</v>
      </c>
      <c r="U3" t="s">
        <v>65</v>
      </c>
      <c r="V3" t="s">
        <v>80</v>
      </c>
      <c r="W3" t="s">
        <v>90</v>
      </c>
      <c r="AA3" t="s">
        <v>56</v>
      </c>
    </row>
    <row r="4" spans="1:30">
      <c r="B4" s="8"/>
      <c r="C4" s="8">
        <v>12000</v>
      </c>
      <c r="D4" s="8"/>
      <c r="E4" s="8">
        <v>13200</v>
      </c>
      <c r="H4" s="8"/>
      <c r="I4" s="2">
        <v>195500</v>
      </c>
      <c r="T4" t="s">
        <v>54</v>
      </c>
      <c r="U4" t="s">
        <v>67</v>
      </c>
      <c r="V4" t="s">
        <v>81</v>
      </c>
      <c r="W4" t="s">
        <v>91</v>
      </c>
    </row>
    <row r="5" spans="1:30">
      <c r="C5" s="8">
        <v>12000</v>
      </c>
      <c r="D5" s="8"/>
      <c r="E5" s="8">
        <v>9000</v>
      </c>
      <c r="H5" s="8"/>
      <c r="I5" s="2">
        <v>22510</v>
      </c>
      <c r="T5" t="s">
        <v>20</v>
      </c>
      <c r="U5" t="s">
        <v>177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9000</v>
      </c>
      <c r="H6" s="15"/>
      <c r="I6" s="2">
        <v>25000</v>
      </c>
      <c r="T6" t="s">
        <v>17</v>
      </c>
      <c r="V6" t="s">
        <v>86</v>
      </c>
      <c r="W6" t="s">
        <v>93</v>
      </c>
      <c r="Z6" s="10"/>
    </row>
    <row r="7" spans="1:30">
      <c r="B7" s="8"/>
      <c r="C7" s="8"/>
      <c r="D7" s="8"/>
      <c r="E7" s="8">
        <v>12000</v>
      </c>
      <c r="H7" s="15"/>
      <c r="I7" s="2">
        <v>4732</v>
      </c>
      <c r="T7" t="s">
        <v>19</v>
      </c>
      <c r="W7" t="s">
        <v>94</v>
      </c>
    </row>
    <row r="8" spans="1:30">
      <c r="C8" s="8"/>
      <c r="D8" s="8"/>
      <c r="E8" s="8">
        <v>12000</v>
      </c>
      <c r="H8" s="15"/>
      <c r="I8" s="2">
        <v>32356</v>
      </c>
      <c r="T8" t="s">
        <v>20</v>
      </c>
      <c r="W8" t="s">
        <v>95</v>
      </c>
    </row>
    <row r="9" spans="1:30">
      <c r="C9" s="8"/>
      <c r="E9" s="8">
        <v>13200</v>
      </c>
      <c r="H9" s="15"/>
      <c r="T9" t="s">
        <v>26</v>
      </c>
      <c r="W9" t="s">
        <v>96</v>
      </c>
    </row>
    <row r="10" spans="1:30">
      <c r="C10" s="8"/>
      <c r="E10" s="8">
        <v>40000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13200</v>
      </c>
      <c r="W14" t="s">
        <v>102</v>
      </c>
    </row>
    <row r="15" spans="1:30">
      <c r="E15" s="8">
        <v>9900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475200</v>
      </c>
      <c r="W17" t="s">
        <v>105</v>
      </c>
    </row>
    <row r="18" spans="5:23">
      <c r="E18" s="8">
        <v>13200</v>
      </c>
      <c r="W18" t="s">
        <v>107</v>
      </c>
    </row>
    <row r="19" spans="5:23">
      <c r="E19" s="8">
        <v>9900</v>
      </c>
      <c r="W19" t="s">
        <v>108</v>
      </c>
    </row>
    <row r="20" spans="5:23">
      <c r="E20" s="8">
        <v>280000</v>
      </c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110" spans="1:29">
      <c r="A110" s="11" t="s">
        <v>74</v>
      </c>
      <c r="B110" s="12">
        <f>SUM(B2:B109)</f>
        <v>20800</v>
      </c>
      <c r="C110" s="12">
        <f t="shared" ref="C110:H110" si="0">SUM(C2:C109)</f>
        <v>56800</v>
      </c>
      <c r="D110" s="12">
        <f t="shared" si="0"/>
        <v>54560</v>
      </c>
      <c r="E110" s="12">
        <f t="shared" si="0"/>
        <v>982400</v>
      </c>
      <c r="F110" s="11"/>
      <c r="G110" s="12">
        <f t="shared" si="0"/>
        <v>1388553</v>
      </c>
      <c r="H110" s="12">
        <f t="shared" si="0"/>
        <v>811013</v>
      </c>
      <c r="I110" s="12">
        <f t="shared" ref="I110" si="1">SUM(I2:I109)</f>
        <v>332082</v>
      </c>
      <c r="J110" s="11"/>
      <c r="K110" s="11"/>
      <c r="L110" s="11"/>
      <c r="M110" s="11"/>
      <c r="N110" s="12">
        <f>COUNTA(N2:N109)</f>
        <v>0</v>
      </c>
      <c r="O110" s="12">
        <f t="shared" ref="O110:Q110" si="2">COUNTA(O2:O109)</f>
        <v>0</v>
      </c>
      <c r="P110" s="12">
        <f t="shared" si="2"/>
        <v>0</v>
      </c>
      <c r="Q110" s="12">
        <f t="shared" si="2"/>
        <v>2</v>
      </c>
      <c r="R110" s="11"/>
      <c r="S110" s="11"/>
      <c r="T110" s="12">
        <f>COUNTA(T2:T109)</f>
        <v>10</v>
      </c>
      <c r="U110" s="12">
        <f>COUNTA(U2:U109)</f>
        <v>4</v>
      </c>
      <c r="V110" s="12">
        <f>COUNTA(V2:V109)</f>
        <v>5</v>
      </c>
      <c r="W110" s="12">
        <f t="shared" ref="W110" si="3">COUNTA(W2:W109)</f>
        <v>88</v>
      </c>
      <c r="X110" s="11"/>
      <c r="Y110" s="11"/>
      <c r="Z110" s="12">
        <f>COUNTA(Z2:Z109)</f>
        <v>0</v>
      </c>
      <c r="AA110" s="12">
        <f>COUNTA(AA2:AA109)</f>
        <v>2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9B714-7063-46A7-ACEB-9B6ADA0921C1}">
  <dimension ref="A1:Y79"/>
  <sheetViews>
    <sheetView workbookViewId="0">
      <pane ySplit="1" topLeftCell="A55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27.375" bestFit="1" customWidth="1"/>
    <col min="18" max="18" width="17.25" bestFit="1" customWidth="1"/>
    <col min="21" max="21" width="17.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3">
        <v>12000</v>
      </c>
      <c r="C2">
        <v>23666</v>
      </c>
      <c r="D2">
        <v>29800</v>
      </c>
      <c r="E2">
        <v>9900</v>
      </c>
      <c r="I2" t="s">
        <v>17</v>
      </c>
      <c r="L2" t="s">
        <v>9</v>
      </c>
      <c r="O2" t="s">
        <v>23</v>
      </c>
      <c r="P2" t="s">
        <v>56</v>
      </c>
      <c r="Q2" t="s">
        <v>75</v>
      </c>
      <c r="R2" t="s">
        <v>89</v>
      </c>
      <c r="U2" t="s">
        <v>22</v>
      </c>
      <c r="V2" t="s">
        <v>6</v>
      </c>
    </row>
    <row r="3" spans="1:25">
      <c r="B3" s="3">
        <v>8800</v>
      </c>
      <c r="C3">
        <v>8800</v>
      </c>
      <c r="D3">
        <v>32780</v>
      </c>
      <c r="E3">
        <v>13200</v>
      </c>
      <c r="I3" t="s">
        <v>18</v>
      </c>
      <c r="L3" t="s">
        <v>10</v>
      </c>
      <c r="O3" t="s">
        <v>30</v>
      </c>
      <c r="P3" t="s">
        <v>57</v>
      </c>
      <c r="Q3" t="s">
        <v>76</v>
      </c>
      <c r="R3" t="s">
        <v>90</v>
      </c>
      <c r="U3" t="s">
        <v>24</v>
      </c>
      <c r="V3" t="s">
        <v>59</v>
      </c>
    </row>
    <row r="4" spans="1:25">
      <c r="B4" s="3">
        <v>30000</v>
      </c>
      <c r="C4">
        <v>22000</v>
      </c>
      <c r="D4" s="2">
        <v>32780</v>
      </c>
      <c r="E4">
        <v>13200</v>
      </c>
      <c r="I4" t="s">
        <v>21</v>
      </c>
      <c r="L4" t="s">
        <v>13</v>
      </c>
      <c r="O4" t="s">
        <v>32</v>
      </c>
      <c r="P4" t="s">
        <v>58</v>
      </c>
      <c r="Q4" t="s">
        <v>77</v>
      </c>
      <c r="R4" t="s">
        <v>91</v>
      </c>
      <c r="U4" t="s">
        <v>28</v>
      </c>
    </row>
    <row r="5" spans="1:25">
      <c r="B5" s="3">
        <v>50000</v>
      </c>
      <c r="C5">
        <v>42000</v>
      </c>
      <c r="D5">
        <v>32780</v>
      </c>
      <c r="E5">
        <v>9900</v>
      </c>
      <c r="I5" t="s">
        <v>19</v>
      </c>
      <c r="L5" t="s">
        <v>14</v>
      </c>
      <c r="O5" t="s">
        <v>43</v>
      </c>
      <c r="P5" t="s">
        <v>60</v>
      </c>
      <c r="Q5" t="s">
        <v>78</v>
      </c>
      <c r="R5" t="s">
        <v>92</v>
      </c>
      <c r="U5" t="s">
        <v>29</v>
      </c>
    </row>
    <row r="6" spans="1:25">
      <c r="B6" s="3">
        <v>12000</v>
      </c>
      <c r="C6" s="5">
        <v>44000</v>
      </c>
      <c r="D6">
        <v>32780</v>
      </c>
      <c r="E6">
        <v>9900</v>
      </c>
      <c r="I6" t="s">
        <v>20</v>
      </c>
      <c r="L6" t="s">
        <v>15</v>
      </c>
      <c r="O6" t="s">
        <v>33</v>
      </c>
      <c r="P6" t="s">
        <v>61</v>
      </c>
      <c r="Q6" t="s">
        <v>79</v>
      </c>
      <c r="R6" t="s">
        <v>93</v>
      </c>
      <c r="U6" t="s">
        <v>45</v>
      </c>
    </row>
    <row r="7" spans="1:25">
      <c r="B7" s="3">
        <v>23666</v>
      </c>
      <c r="C7" s="8">
        <v>22000</v>
      </c>
      <c r="D7">
        <v>32780</v>
      </c>
      <c r="E7">
        <v>9900</v>
      </c>
      <c r="I7" t="s">
        <v>25</v>
      </c>
      <c r="L7" t="s">
        <v>11</v>
      </c>
      <c r="O7" t="s">
        <v>42</v>
      </c>
      <c r="P7" t="s">
        <v>62</v>
      </c>
      <c r="Q7" t="s">
        <v>80</v>
      </c>
      <c r="R7" t="s">
        <v>94</v>
      </c>
      <c r="U7" t="s">
        <v>46</v>
      </c>
    </row>
    <row r="8" spans="1:25">
      <c r="C8" s="8">
        <v>23666</v>
      </c>
      <c r="D8">
        <v>29800</v>
      </c>
      <c r="E8">
        <v>12000</v>
      </c>
      <c r="I8" t="s">
        <v>26</v>
      </c>
      <c r="L8" t="s">
        <v>12</v>
      </c>
      <c r="O8" s="10" t="s">
        <v>44</v>
      </c>
      <c r="P8" t="s">
        <v>63</v>
      </c>
      <c r="Q8" t="s">
        <v>81</v>
      </c>
      <c r="R8" t="s">
        <v>95</v>
      </c>
    </row>
    <row r="9" spans="1:25">
      <c r="E9">
        <v>9900</v>
      </c>
      <c r="I9" t="s">
        <v>27</v>
      </c>
      <c r="O9" t="s">
        <v>47</v>
      </c>
      <c r="P9" t="s">
        <v>64</v>
      </c>
      <c r="Q9" t="s">
        <v>82</v>
      </c>
      <c r="R9" t="s">
        <v>96</v>
      </c>
    </row>
    <row r="10" spans="1:25">
      <c r="E10">
        <v>11000</v>
      </c>
      <c r="I10" t="s">
        <v>31</v>
      </c>
      <c r="O10" t="s">
        <v>48</v>
      </c>
      <c r="P10" t="s">
        <v>65</v>
      </c>
      <c r="Q10" t="s">
        <v>83</v>
      </c>
      <c r="R10" t="s">
        <v>97</v>
      </c>
    </row>
    <row r="11" spans="1:25">
      <c r="E11">
        <v>12000</v>
      </c>
      <c r="O11" t="s">
        <v>49</v>
      </c>
      <c r="P11" t="s">
        <v>66</v>
      </c>
      <c r="Q11" t="s">
        <v>84</v>
      </c>
      <c r="R11" t="s">
        <v>98</v>
      </c>
    </row>
    <row r="12" spans="1:25">
      <c r="E12" s="8">
        <v>12000</v>
      </c>
      <c r="O12" t="s">
        <v>50</v>
      </c>
      <c r="P12" t="s">
        <v>67</v>
      </c>
      <c r="Q12" t="s">
        <v>85</v>
      </c>
      <c r="R12" t="s">
        <v>99</v>
      </c>
    </row>
    <row r="13" spans="1:25">
      <c r="E13" s="8">
        <v>13200</v>
      </c>
      <c r="O13" t="s">
        <v>51</v>
      </c>
      <c r="P13" t="s">
        <v>68</v>
      </c>
      <c r="Q13" t="s">
        <v>86</v>
      </c>
      <c r="R13" t="s">
        <v>100</v>
      </c>
    </row>
    <row r="14" spans="1:25">
      <c r="E14" s="8">
        <v>9900</v>
      </c>
      <c r="O14" t="s">
        <v>52</v>
      </c>
      <c r="P14" t="s">
        <v>69</v>
      </c>
      <c r="Q14" t="s">
        <v>87</v>
      </c>
      <c r="R14" t="s">
        <v>101</v>
      </c>
    </row>
    <row r="15" spans="1:25">
      <c r="O15" t="s">
        <v>53</v>
      </c>
      <c r="P15" t="s">
        <v>70</v>
      </c>
      <c r="Q15" t="s">
        <v>88</v>
      </c>
      <c r="R15" t="s">
        <v>102</v>
      </c>
      <c r="Y15" s="9" t="s">
        <v>16</v>
      </c>
    </row>
    <row r="16" spans="1:25">
      <c r="O16" t="s">
        <v>54</v>
      </c>
      <c r="P16" t="s">
        <v>71</v>
      </c>
      <c r="R16" t="s">
        <v>103</v>
      </c>
    </row>
    <row r="17" spans="15:18">
      <c r="O17" t="s">
        <v>20</v>
      </c>
      <c r="P17" t="s">
        <v>72</v>
      </c>
      <c r="R17" t="s">
        <v>104</v>
      </c>
    </row>
    <row r="18" spans="15:18">
      <c r="O18" t="s">
        <v>55</v>
      </c>
      <c r="P18" t="s">
        <v>73</v>
      </c>
      <c r="R18" t="s">
        <v>105</v>
      </c>
    </row>
    <row r="19" spans="15:18">
      <c r="R19" t="s">
        <v>106</v>
      </c>
    </row>
    <row r="20" spans="15:18">
      <c r="R20" t="s">
        <v>107</v>
      </c>
    </row>
    <row r="21" spans="15:18">
      <c r="R21" t="s">
        <v>108</v>
      </c>
    </row>
    <row r="22" spans="15:18">
      <c r="R22" t="s">
        <v>109</v>
      </c>
    </row>
    <row r="23" spans="15:18">
      <c r="R23" t="s">
        <v>110</v>
      </c>
    </row>
    <row r="24" spans="15:18">
      <c r="R24" t="s">
        <v>111</v>
      </c>
    </row>
    <row r="25" spans="15:18">
      <c r="R25" t="s">
        <v>112</v>
      </c>
    </row>
    <row r="26" spans="15:18">
      <c r="R26" t="s">
        <v>113</v>
      </c>
    </row>
    <row r="27" spans="15:18">
      <c r="R27" t="s">
        <v>114</v>
      </c>
    </row>
    <row r="28" spans="15:18">
      <c r="R28" t="s">
        <v>115</v>
      </c>
    </row>
    <row r="29" spans="15:18">
      <c r="R29" t="s">
        <v>116</v>
      </c>
    </row>
    <row r="30" spans="15:18">
      <c r="R30" t="s">
        <v>117</v>
      </c>
    </row>
    <row r="31" spans="15:18">
      <c r="R31" t="s">
        <v>118</v>
      </c>
    </row>
    <row r="32" spans="15:18">
      <c r="R32" t="s">
        <v>119</v>
      </c>
    </row>
    <row r="33" spans="18:18">
      <c r="R33" t="s">
        <v>120</v>
      </c>
    </row>
    <row r="34" spans="18:18">
      <c r="R34" t="s">
        <v>121</v>
      </c>
    </row>
    <row r="35" spans="18:18">
      <c r="R35" t="s">
        <v>122</v>
      </c>
    </row>
    <row r="36" spans="18:18">
      <c r="R36" t="s">
        <v>123</v>
      </c>
    </row>
    <row r="37" spans="18:18">
      <c r="R37" t="s">
        <v>124</v>
      </c>
    </row>
    <row r="38" spans="18:18">
      <c r="R38" t="s">
        <v>125</v>
      </c>
    </row>
    <row r="39" spans="18:18">
      <c r="R39" t="s">
        <v>126</v>
      </c>
    </row>
    <row r="40" spans="18:18">
      <c r="R40" t="s">
        <v>127</v>
      </c>
    </row>
    <row r="41" spans="18:18">
      <c r="R41" t="s">
        <v>128</v>
      </c>
    </row>
    <row r="42" spans="18:18">
      <c r="R42" t="s">
        <v>129</v>
      </c>
    </row>
    <row r="43" spans="18:18">
      <c r="R43" t="s">
        <v>130</v>
      </c>
    </row>
    <row r="44" spans="18:18">
      <c r="R44" t="s">
        <v>131</v>
      </c>
    </row>
    <row r="45" spans="18:18">
      <c r="R45" t="s">
        <v>132</v>
      </c>
    </row>
    <row r="46" spans="18:18">
      <c r="R46" t="s">
        <v>133</v>
      </c>
    </row>
    <row r="47" spans="18:18">
      <c r="R47" t="s">
        <v>134</v>
      </c>
    </row>
    <row r="48" spans="18:18">
      <c r="R48" t="s">
        <v>135</v>
      </c>
    </row>
    <row r="49" spans="18:18">
      <c r="R49" t="s">
        <v>136</v>
      </c>
    </row>
    <row r="50" spans="18:18">
      <c r="R50" t="s">
        <v>137</v>
      </c>
    </row>
    <row r="51" spans="18:18">
      <c r="R51" t="s">
        <v>138</v>
      </c>
    </row>
    <row r="52" spans="18:18">
      <c r="R52" t="s">
        <v>139</v>
      </c>
    </row>
    <row r="53" spans="18:18">
      <c r="R53" t="s">
        <v>140</v>
      </c>
    </row>
    <row r="54" spans="18:18">
      <c r="R54" t="s">
        <v>141</v>
      </c>
    </row>
    <row r="55" spans="18:18">
      <c r="R55" t="s">
        <v>142</v>
      </c>
    </row>
    <row r="56" spans="18:18">
      <c r="R56" t="s">
        <v>143</v>
      </c>
    </row>
    <row r="57" spans="18:18">
      <c r="R57" t="s">
        <v>144</v>
      </c>
    </row>
    <row r="58" spans="18:18">
      <c r="R58" t="s">
        <v>145</v>
      </c>
    </row>
    <row r="59" spans="18:18">
      <c r="R59" t="s">
        <v>146</v>
      </c>
    </row>
    <row r="60" spans="18:18">
      <c r="R60" t="s">
        <v>147</v>
      </c>
    </row>
    <row r="61" spans="18:18">
      <c r="R61" t="s">
        <v>148</v>
      </c>
    </row>
    <row r="62" spans="18:18">
      <c r="R62" t="s">
        <v>149</v>
      </c>
    </row>
    <row r="63" spans="18:18">
      <c r="R63" t="s">
        <v>150</v>
      </c>
    </row>
    <row r="64" spans="18:18">
      <c r="R64" t="s">
        <v>151</v>
      </c>
    </row>
    <row r="65" spans="1:24">
      <c r="R65" t="s">
        <v>152</v>
      </c>
    </row>
    <row r="66" spans="1:24">
      <c r="R66" t="s">
        <v>153</v>
      </c>
    </row>
    <row r="79" spans="1:24">
      <c r="A79" s="11" t="s">
        <v>74</v>
      </c>
      <c r="B79" s="12">
        <f>SUM(B2:B78)</f>
        <v>136466</v>
      </c>
      <c r="C79" s="12">
        <f t="shared" ref="C79:E79" si="0">SUM(C2:C78)</f>
        <v>186132</v>
      </c>
      <c r="D79" s="12">
        <f t="shared" si="0"/>
        <v>223500</v>
      </c>
      <c r="E79" s="12">
        <f t="shared" si="0"/>
        <v>146000</v>
      </c>
      <c r="F79" s="11"/>
      <c r="G79" s="11"/>
      <c r="H79" s="11"/>
      <c r="I79" s="12">
        <f>COUNTA(I2:I78)</f>
        <v>9</v>
      </c>
      <c r="J79" s="12">
        <f t="shared" ref="J79:L79" si="1">COUNTA(J2:J78)</f>
        <v>0</v>
      </c>
      <c r="K79" s="12">
        <f t="shared" si="1"/>
        <v>0</v>
      </c>
      <c r="L79" s="12">
        <f t="shared" si="1"/>
        <v>7</v>
      </c>
      <c r="M79" s="11"/>
      <c r="N79" s="11"/>
      <c r="O79" s="12">
        <f>COUNTA(O2:O78)</f>
        <v>17</v>
      </c>
      <c r="P79" s="12">
        <f>COUNTA(P2:P78)</f>
        <v>17</v>
      </c>
      <c r="Q79" s="12">
        <f>COUNTA(Q2:Q78)</f>
        <v>14</v>
      </c>
      <c r="R79" s="12">
        <f>COUNTA(R2:R78)</f>
        <v>65</v>
      </c>
      <c r="S79" s="11"/>
      <c r="T79" s="11"/>
      <c r="U79" s="12">
        <f>COUNTA(U2:U78)</f>
        <v>6</v>
      </c>
      <c r="V79" s="12">
        <f t="shared" ref="V79:X79" si="2">COUNTA(V2:V78)</f>
        <v>2</v>
      </c>
      <c r="W79" s="12">
        <f t="shared" si="2"/>
        <v>0</v>
      </c>
      <c r="X79" s="12">
        <f t="shared" si="2"/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A7FA-9A4E-40A2-9903-C299537FCABA}">
  <dimension ref="A1:Y84"/>
  <sheetViews>
    <sheetView workbookViewId="0">
      <pane ySplit="1" topLeftCell="A60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15" bestFit="1" customWidth="1"/>
    <col min="18" max="18" width="19.25" bestFit="1" customWidth="1"/>
    <col min="21" max="21" width="17.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8">
        <v>12000</v>
      </c>
      <c r="C2" s="8">
        <v>15000</v>
      </c>
      <c r="D2" s="8">
        <v>40000</v>
      </c>
      <c r="E2" s="8">
        <v>13200</v>
      </c>
      <c r="L2" t="s">
        <v>155</v>
      </c>
      <c r="O2" t="s">
        <v>23</v>
      </c>
      <c r="P2" t="s">
        <v>56</v>
      </c>
      <c r="Q2" t="s">
        <v>75</v>
      </c>
      <c r="R2" t="s">
        <v>89</v>
      </c>
      <c r="U2" t="s">
        <v>42</v>
      </c>
      <c r="V2" t="s">
        <v>60</v>
      </c>
    </row>
    <row r="3" spans="1:25">
      <c r="B3" s="8">
        <v>8800</v>
      </c>
      <c r="C3" s="8">
        <v>32000</v>
      </c>
      <c r="D3" s="8">
        <v>32780</v>
      </c>
      <c r="E3" s="8">
        <v>9900</v>
      </c>
      <c r="L3" t="s">
        <v>157</v>
      </c>
      <c r="O3" t="s">
        <v>30</v>
      </c>
      <c r="P3" t="s">
        <v>57</v>
      </c>
      <c r="Q3" t="s">
        <v>76</v>
      </c>
      <c r="R3" t="s">
        <v>90</v>
      </c>
      <c r="U3" t="s">
        <v>31</v>
      </c>
      <c r="V3" t="s">
        <v>66</v>
      </c>
    </row>
    <row r="4" spans="1:25">
      <c r="B4" s="3">
        <v>12000</v>
      </c>
      <c r="C4" s="8">
        <v>23666</v>
      </c>
      <c r="D4" s="8">
        <v>32780</v>
      </c>
      <c r="E4" s="8">
        <v>9900</v>
      </c>
      <c r="O4" t="s">
        <v>32</v>
      </c>
      <c r="P4" t="s">
        <v>58</v>
      </c>
      <c r="Q4" t="s">
        <v>77</v>
      </c>
      <c r="R4" t="s">
        <v>91</v>
      </c>
      <c r="U4" t="s">
        <v>53</v>
      </c>
      <c r="V4" t="s">
        <v>72</v>
      </c>
    </row>
    <row r="5" spans="1:25">
      <c r="B5" s="8">
        <v>12000</v>
      </c>
      <c r="C5" s="8">
        <v>22000</v>
      </c>
      <c r="D5" s="8">
        <v>32780</v>
      </c>
      <c r="E5" s="8">
        <v>9900</v>
      </c>
      <c r="O5" t="s">
        <v>43</v>
      </c>
      <c r="P5" t="s">
        <v>61</v>
      </c>
      <c r="Q5" t="s">
        <v>78</v>
      </c>
      <c r="R5" t="s">
        <v>92</v>
      </c>
    </row>
    <row r="6" spans="1:25">
      <c r="B6" s="8">
        <v>12000</v>
      </c>
      <c r="C6" s="5">
        <v>42000</v>
      </c>
      <c r="D6" s="8">
        <v>32780</v>
      </c>
      <c r="E6" s="8">
        <v>13200</v>
      </c>
      <c r="O6" t="s">
        <v>33</v>
      </c>
      <c r="P6" t="s">
        <v>62</v>
      </c>
      <c r="Q6" t="s">
        <v>79</v>
      </c>
      <c r="R6" t="s">
        <v>93</v>
      </c>
    </row>
    <row r="7" spans="1:25">
      <c r="B7" s="8">
        <v>30000</v>
      </c>
      <c r="C7" s="8">
        <v>23666</v>
      </c>
      <c r="D7" s="8">
        <v>29800</v>
      </c>
      <c r="E7" s="8">
        <v>13200</v>
      </c>
      <c r="O7" s="10" t="s">
        <v>44</v>
      </c>
      <c r="P7" t="s">
        <v>63</v>
      </c>
      <c r="Q7" t="s">
        <v>80</v>
      </c>
      <c r="R7" t="s">
        <v>94</v>
      </c>
    </row>
    <row r="8" spans="1:25">
      <c r="C8" s="8">
        <v>22000</v>
      </c>
      <c r="D8" s="8">
        <v>32780</v>
      </c>
      <c r="E8" s="8">
        <v>13200</v>
      </c>
      <c r="O8" t="s">
        <v>47</v>
      </c>
      <c r="P8" t="s">
        <v>64</v>
      </c>
      <c r="Q8" t="s">
        <v>81</v>
      </c>
      <c r="R8" t="s">
        <v>95</v>
      </c>
    </row>
    <row r="9" spans="1:25">
      <c r="C9" s="8">
        <v>12000</v>
      </c>
      <c r="E9" s="8">
        <v>13200</v>
      </c>
      <c r="O9" t="s">
        <v>48</v>
      </c>
      <c r="P9" t="s">
        <v>65</v>
      </c>
      <c r="Q9" t="s">
        <v>82</v>
      </c>
      <c r="R9" t="s">
        <v>96</v>
      </c>
    </row>
    <row r="10" spans="1:25">
      <c r="C10" s="8">
        <v>22000</v>
      </c>
      <c r="E10" s="8">
        <v>12000</v>
      </c>
      <c r="O10" t="s">
        <v>49</v>
      </c>
      <c r="P10" t="s">
        <v>67</v>
      </c>
      <c r="Q10" t="s">
        <v>83</v>
      </c>
      <c r="R10" t="s">
        <v>97</v>
      </c>
    </row>
    <row r="11" spans="1:25">
      <c r="E11" s="8">
        <v>9900</v>
      </c>
      <c r="O11" t="s">
        <v>50</v>
      </c>
      <c r="P11" t="s">
        <v>68</v>
      </c>
      <c r="Q11" t="s">
        <v>84</v>
      </c>
      <c r="R11" t="s">
        <v>98</v>
      </c>
    </row>
    <row r="12" spans="1:25">
      <c r="E12" s="8">
        <v>9900</v>
      </c>
      <c r="O12" t="s">
        <v>51</v>
      </c>
      <c r="P12" t="s">
        <v>69</v>
      </c>
      <c r="Q12" t="s">
        <v>85</v>
      </c>
      <c r="R12" t="s">
        <v>99</v>
      </c>
    </row>
    <row r="13" spans="1:25">
      <c r="E13" s="8">
        <v>13200</v>
      </c>
      <c r="O13" t="s">
        <v>52</v>
      </c>
      <c r="P13" t="s">
        <v>70</v>
      </c>
      <c r="Q13" t="s">
        <v>86</v>
      </c>
      <c r="R13" t="s">
        <v>100</v>
      </c>
    </row>
    <row r="14" spans="1:25">
      <c r="E14" s="8">
        <v>9900</v>
      </c>
      <c r="O14" t="s">
        <v>54</v>
      </c>
      <c r="P14" t="s">
        <v>71</v>
      </c>
      <c r="Q14" t="s">
        <v>87</v>
      </c>
      <c r="R14" t="s">
        <v>101</v>
      </c>
    </row>
    <row r="15" spans="1:25">
      <c r="O15" t="s">
        <v>20</v>
      </c>
      <c r="P15" t="s">
        <v>73</v>
      </c>
      <c r="Q15" t="s">
        <v>88</v>
      </c>
      <c r="R15" t="s">
        <v>102</v>
      </c>
      <c r="Y15" s="9" t="s">
        <v>16</v>
      </c>
    </row>
    <row r="16" spans="1:25">
      <c r="O16" t="s">
        <v>55</v>
      </c>
      <c r="R16" t="s">
        <v>103</v>
      </c>
    </row>
    <row r="17" spans="15:18">
      <c r="O17" t="s">
        <v>17</v>
      </c>
      <c r="R17" t="s">
        <v>104</v>
      </c>
    </row>
    <row r="18" spans="15:18">
      <c r="O18" t="s">
        <v>18</v>
      </c>
      <c r="R18" t="s">
        <v>105</v>
      </c>
    </row>
    <row r="19" spans="15:18">
      <c r="O19" t="s">
        <v>156</v>
      </c>
      <c r="R19" t="s">
        <v>106</v>
      </c>
    </row>
    <row r="20" spans="15:18">
      <c r="O20" t="s">
        <v>19</v>
      </c>
      <c r="R20" t="s">
        <v>107</v>
      </c>
    </row>
    <row r="21" spans="15:18">
      <c r="O21" t="s">
        <v>20</v>
      </c>
      <c r="R21" t="s">
        <v>108</v>
      </c>
    </row>
    <row r="22" spans="15:18">
      <c r="O22" t="s">
        <v>25</v>
      </c>
      <c r="R22" t="s">
        <v>109</v>
      </c>
    </row>
    <row r="23" spans="15:18">
      <c r="O23" t="s">
        <v>26</v>
      </c>
      <c r="R23" t="s">
        <v>110</v>
      </c>
    </row>
    <row r="24" spans="15:18">
      <c r="O24" t="s">
        <v>27</v>
      </c>
      <c r="R24" t="s">
        <v>111</v>
      </c>
    </row>
    <row r="25" spans="15:18">
      <c r="R25" t="s">
        <v>112</v>
      </c>
    </row>
    <row r="26" spans="15:18">
      <c r="R26" t="s">
        <v>113</v>
      </c>
    </row>
    <row r="27" spans="15:18">
      <c r="R27" t="s">
        <v>114</v>
      </c>
    </row>
    <row r="28" spans="15:18">
      <c r="R28" t="s">
        <v>115</v>
      </c>
    </row>
    <row r="29" spans="15:18">
      <c r="R29" t="s">
        <v>116</v>
      </c>
    </row>
    <row r="30" spans="15:18">
      <c r="R30" t="s">
        <v>117</v>
      </c>
    </row>
    <row r="31" spans="15:18">
      <c r="R31" t="s">
        <v>118</v>
      </c>
    </row>
    <row r="32" spans="15:18">
      <c r="R32" t="s">
        <v>119</v>
      </c>
    </row>
    <row r="33" spans="18:18">
      <c r="R33" t="s">
        <v>120</v>
      </c>
    </row>
    <row r="34" spans="18:18">
      <c r="R34" t="s">
        <v>121</v>
      </c>
    </row>
    <row r="35" spans="18:18">
      <c r="R35" t="s">
        <v>122</v>
      </c>
    </row>
    <row r="36" spans="18:18">
      <c r="R36" t="s">
        <v>123</v>
      </c>
    </row>
    <row r="37" spans="18:18">
      <c r="R37" t="s">
        <v>124</v>
      </c>
    </row>
    <row r="38" spans="18:18">
      <c r="R38" t="s">
        <v>125</v>
      </c>
    </row>
    <row r="39" spans="18:18">
      <c r="R39" t="s">
        <v>126</v>
      </c>
    </row>
    <row r="40" spans="18:18">
      <c r="R40" t="s">
        <v>127</v>
      </c>
    </row>
    <row r="41" spans="18:18">
      <c r="R41" t="s">
        <v>128</v>
      </c>
    </row>
    <row r="42" spans="18:18">
      <c r="R42" t="s">
        <v>129</v>
      </c>
    </row>
    <row r="43" spans="18:18">
      <c r="R43" t="s">
        <v>130</v>
      </c>
    </row>
    <row r="44" spans="18:18">
      <c r="R44" t="s">
        <v>131</v>
      </c>
    </row>
    <row r="45" spans="18:18">
      <c r="R45" t="s">
        <v>132</v>
      </c>
    </row>
    <row r="46" spans="18:18">
      <c r="R46" t="s">
        <v>133</v>
      </c>
    </row>
    <row r="47" spans="18:18">
      <c r="R47" t="s">
        <v>134</v>
      </c>
    </row>
    <row r="48" spans="18:18">
      <c r="R48" t="s">
        <v>135</v>
      </c>
    </row>
    <row r="49" spans="18:18">
      <c r="R49" t="s">
        <v>136</v>
      </c>
    </row>
    <row r="50" spans="18:18">
      <c r="R50" t="s">
        <v>137</v>
      </c>
    </row>
    <row r="51" spans="18:18">
      <c r="R51" t="s">
        <v>138</v>
      </c>
    </row>
    <row r="52" spans="18:18">
      <c r="R52" t="s">
        <v>139</v>
      </c>
    </row>
    <row r="53" spans="18:18">
      <c r="R53" t="s">
        <v>140</v>
      </c>
    </row>
    <row r="54" spans="18:18">
      <c r="R54" t="s">
        <v>141</v>
      </c>
    </row>
    <row r="55" spans="18:18">
      <c r="R55" t="s">
        <v>142</v>
      </c>
    </row>
    <row r="56" spans="18:18">
      <c r="R56" t="s">
        <v>143</v>
      </c>
    </row>
    <row r="57" spans="18:18">
      <c r="R57" t="s">
        <v>144</v>
      </c>
    </row>
    <row r="58" spans="18:18">
      <c r="R58" t="s">
        <v>145</v>
      </c>
    </row>
    <row r="59" spans="18:18">
      <c r="R59" t="s">
        <v>146</v>
      </c>
    </row>
    <row r="60" spans="18:18">
      <c r="R60" t="s">
        <v>147</v>
      </c>
    </row>
    <row r="61" spans="18:18">
      <c r="R61" t="s">
        <v>148</v>
      </c>
    </row>
    <row r="62" spans="18:18">
      <c r="R62" t="s">
        <v>149</v>
      </c>
    </row>
    <row r="63" spans="18:18">
      <c r="R63" t="s">
        <v>150</v>
      </c>
    </row>
    <row r="64" spans="18:18">
      <c r="R64" t="s">
        <v>151</v>
      </c>
    </row>
    <row r="65" spans="18:18">
      <c r="R65" t="s">
        <v>152</v>
      </c>
    </row>
    <row r="66" spans="18:18">
      <c r="R66" t="s">
        <v>153</v>
      </c>
    </row>
    <row r="67" spans="18:18">
      <c r="R67" t="s">
        <v>9</v>
      </c>
    </row>
    <row r="68" spans="18:18">
      <c r="R68" t="s">
        <v>10</v>
      </c>
    </row>
    <row r="69" spans="18:18">
      <c r="R69" t="s">
        <v>13</v>
      </c>
    </row>
    <row r="70" spans="18:18">
      <c r="R70" t="s">
        <v>14</v>
      </c>
    </row>
    <row r="71" spans="18:18">
      <c r="R71" t="s">
        <v>15</v>
      </c>
    </row>
    <row r="72" spans="18:18">
      <c r="R72" t="s">
        <v>11</v>
      </c>
    </row>
    <row r="73" spans="18:18">
      <c r="R73" t="s">
        <v>12</v>
      </c>
    </row>
    <row r="82" spans="1:24">
      <c r="O82" s="12">
        <f>COUNTA(O2:O81)</f>
        <v>23</v>
      </c>
    </row>
    <row r="83" spans="1:24">
      <c r="P83" s="12">
        <f>COUNTA(P2:P82)</f>
        <v>14</v>
      </c>
    </row>
    <row r="84" spans="1:24">
      <c r="A84" s="11" t="s">
        <v>74</v>
      </c>
      <c r="B84" s="12">
        <f>SUM(B2:B83)</f>
        <v>86800</v>
      </c>
      <c r="C84" s="12">
        <f t="shared" ref="C84:E84" si="0">SUM(C2:C83)</f>
        <v>214332</v>
      </c>
      <c r="D84" s="12">
        <f t="shared" si="0"/>
        <v>233700</v>
      </c>
      <c r="E84" s="12">
        <f t="shared" si="0"/>
        <v>150600</v>
      </c>
      <c r="F84" s="11"/>
      <c r="G84" s="11"/>
      <c r="H84" s="11"/>
      <c r="I84" s="12">
        <f>COUNTA(I2:I83)</f>
        <v>0</v>
      </c>
      <c r="J84" s="12">
        <f t="shared" ref="J84:L84" si="1">COUNTA(J2:J83)</f>
        <v>0</v>
      </c>
      <c r="K84" s="12">
        <f t="shared" si="1"/>
        <v>0</v>
      </c>
      <c r="L84" s="12">
        <f t="shared" si="1"/>
        <v>2</v>
      </c>
      <c r="M84" s="11"/>
      <c r="N84" s="11"/>
      <c r="Q84" s="12">
        <f t="shared" ref="Q84:R84" si="2">COUNTA(Q2:Q83)</f>
        <v>14</v>
      </c>
      <c r="R84" s="12">
        <f t="shared" si="2"/>
        <v>72</v>
      </c>
      <c r="S84" s="11"/>
      <c r="T84" s="11"/>
      <c r="U84" s="12">
        <f>COUNTA(U2:U83)</f>
        <v>3</v>
      </c>
      <c r="V84" s="12">
        <f>COUNTA(V2:V83)</f>
        <v>3</v>
      </c>
      <c r="W84" s="12">
        <f t="shared" ref="W84:X84" si="3">COUNTA(W2:W83)</f>
        <v>0</v>
      </c>
      <c r="X84" s="12">
        <f t="shared" si="3"/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B18D9-2361-4963-A01E-30A1BFD1C7C9}">
  <dimension ref="A1:AD110"/>
  <sheetViews>
    <sheetView topLeftCell="D85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32780</v>
      </c>
      <c r="E2" s="2">
        <v>13200</v>
      </c>
      <c r="G2" s="2">
        <v>2455368</v>
      </c>
      <c r="H2" s="8">
        <v>963543</v>
      </c>
      <c r="Q2" t="s">
        <v>191</v>
      </c>
      <c r="T2" t="s">
        <v>23</v>
      </c>
      <c r="U2" t="s">
        <v>56</v>
      </c>
      <c r="V2" t="s">
        <v>77</v>
      </c>
      <c r="W2" t="s">
        <v>89</v>
      </c>
      <c r="AB2" t="s">
        <v>83</v>
      </c>
    </row>
    <row r="3" spans="1:30">
      <c r="B3" s="8">
        <v>12000</v>
      </c>
      <c r="C3" s="8">
        <v>12000</v>
      </c>
      <c r="D3" s="8"/>
      <c r="E3" s="2">
        <v>12100</v>
      </c>
      <c r="H3" s="8"/>
      <c r="T3" t="s">
        <v>52</v>
      </c>
      <c r="U3" t="s">
        <v>57</v>
      </c>
      <c r="V3" t="s">
        <v>80</v>
      </c>
      <c r="W3" t="s">
        <v>90</v>
      </c>
    </row>
    <row r="4" spans="1:30">
      <c r="B4" s="8">
        <v>32780</v>
      </c>
      <c r="C4" s="8">
        <v>8800</v>
      </c>
      <c r="D4" s="8"/>
      <c r="E4" s="8">
        <v>13200</v>
      </c>
      <c r="H4" s="8"/>
      <c r="T4" t="s">
        <v>54</v>
      </c>
      <c r="U4" t="s">
        <v>58</v>
      </c>
      <c r="V4" t="s">
        <v>81</v>
      </c>
      <c r="W4" t="s">
        <v>91</v>
      </c>
    </row>
    <row r="5" spans="1:30">
      <c r="C5" s="8">
        <v>12000</v>
      </c>
      <c r="D5" s="8"/>
      <c r="E5" s="8">
        <v>9900</v>
      </c>
      <c r="H5" s="8"/>
      <c r="T5" t="s">
        <v>20</v>
      </c>
      <c r="U5" t="s">
        <v>64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9900</v>
      </c>
      <c r="H6" s="15"/>
      <c r="T6" t="s">
        <v>17</v>
      </c>
      <c r="U6" t="s">
        <v>65</v>
      </c>
      <c r="W6" t="s">
        <v>93</v>
      </c>
      <c r="Z6" s="10"/>
    </row>
    <row r="7" spans="1:30">
      <c r="B7" s="8"/>
      <c r="C7" s="8"/>
      <c r="D7" s="8"/>
      <c r="E7" s="8">
        <v>12000</v>
      </c>
      <c r="H7" s="15"/>
      <c r="T7" t="s">
        <v>19</v>
      </c>
      <c r="U7" t="s">
        <v>67</v>
      </c>
      <c r="V7" t="s">
        <v>86</v>
      </c>
      <c r="W7" t="s">
        <v>94</v>
      </c>
    </row>
    <row r="8" spans="1:30">
      <c r="C8" s="8"/>
      <c r="D8" s="8"/>
      <c r="E8" s="8">
        <v>12000</v>
      </c>
      <c r="H8" s="15"/>
      <c r="T8" t="s">
        <v>20</v>
      </c>
      <c r="U8" t="s">
        <v>177</v>
      </c>
      <c r="W8" t="s">
        <v>95</v>
      </c>
    </row>
    <row r="9" spans="1:30">
      <c r="C9" s="8"/>
      <c r="E9" s="8">
        <v>13200</v>
      </c>
      <c r="H9" s="15"/>
      <c r="T9" t="s">
        <v>26</v>
      </c>
      <c r="W9" t="s">
        <v>96</v>
      </c>
    </row>
    <row r="10" spans="1:30">
      <c r="C10" s="8"/>
      <c r="E10" s="8">
        <v>40000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9900</v>
      </c>
      <c r="W14" t="s">
        <v>102</v>
      </c>
    </row>
    <row r="15" spans="1:30">
      <c r="E15" s="8">
        <v>13200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9900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8">
        <v>9900</v>
      </c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110" spans="1:29">
      <c r="A110" s="11" t="s">
        <v>74</v>
      </c>
      <c r="B110" s="12">
        <f>SUM(B2:B109)</f>
        <v>53580</v>
      </c>
      <c r="C110" s="12">
        <f t="shared" ref="C110:H110" si="0">SUM(C2:C109)</f>
        <v>56800</v>
      </c>
      <c r="D110" s="12">
        <f t="shared" si="0"/>
        <v>32780</v>
      </c>
      <c r="E110" s="12">
        <f t="shared" si="0"/>
        <v>241100</v>
      </c>
      <c r="F110" s="11"/>
      <c r="G110" s="12">
        <f t="shared" si="0"/>
        <v>2455368</v>
      </c>
      <c r="H110" s="12">
        <f t="shared" si="0"/>
        <v>963543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10</v>
      </c>
      <c r="U110" s="12">
        <f>COUNTA(U2:U109)</f>
        <v>7</v>
      </c>
      <c r="V110" s="12">
        <f>COUNTA(V2:V109)</f>
        <v>5</v>
      </c>
      <c r="W110" s="12">
        <f t="shared" ref="W110" si="2">COUNTA(W2:W109)</f>
        <v>87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DB72D-786E-4190-8F68-D7364542A678}">
  <dimension ref="A1:AD110"/>
  <sheetViews>
    <sheetView topLeftCell="E85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21780</v>
      </c>
      <c r="E2" s="2">
        <v>13200</v>
      </c>
      <c r="G2" s="2">
        <v>937061</v>
      </c>
      <c r="H2" s="8">
        <v>1349513</v>
      </c>
      <c r="T2" t="s">
        <v>23</v>
      </c>
      <c r="U2" t="s">
        <v>56</v>
      </c>
      <c r="V2" t="s">
        <v>77</v>
      </c>
      <c r="W2" t="s">
        <v>89</v>
      </c>
      <c r="AB2" t="s">
        <v>85</v>
      </c>
    </row>
    <row r="3" spans="1:30">
      <c r="B3" s="8">
        <v>12000</v>
      </c>
      <c r="C3" s="8">
        <v>12000</v>
      </c>
      <c r="D3" s="8">
        <v>32780</v>
      </c>
      <c r="E3" s="2">
        <v>9900</v>
      </c>
      <c r="H3" s="8"/>
      <c r="T3" t="s">
        <v>52</v>
      </c>
      <c r="U3" t="s">
        <v>57</v>
      </c>
      <c r="V3" t="s">
        <v>80</v>
      </c>
      <c r="W3" t="s">
        <v>90</v>
      </c>
      <c r="AB3" t="s">
        <v>75</v>
      </c>
    </row>
    <row r="4" spans="1:30">
      <c r="B4" s="8">
        <v>12000</v>
      </c>
      <c r="C4" s="8">
        <v>8800</v>
      </c>
      <c r="D4" s="8">
        <v>32780</v>
      </c>
      <c r="E4" s="8">
        <v>13200</v>
      </c>
      <c r="H4" s="8"/>
      <c r="T4" t="s">
        <v>54</v>
      </c>
      <c r="U4" t="s">
        <v>58</v>
      </c>
      <c r="V4" t="s">
        <v>81</v>
      </c>
      <c r="W4" t="s">
        <v>91</v>
      </c>
    </row>
    <row r="5" spans="1:30">
      <c r="C5" s="8">
        <v>12000</v>
      </c>
      <c r="D5" s="8"/>
      <c r="E5" s="8">
        <v>13200</v>
      </c>
      <c r="H5" s="8"/>
      <c r="T5" t="s">
        <v>20</v>
      </c>
      <c r="U5" t="s">
        <v>64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T6" t="s">
        <v>17</v>
      </c>
      <c r="U6" t="s">
        <v>65</v>
      </c>
      <c r="V6" t="s">
        <v>83</v>
      </c>
      <c r="W6" t="s">
        <v>93</v>
      </c>
      <c r="Z6" s="10"/>
    </row>
    <row r="7" spans="1:30">
      <c r="B7" s="8"/>
      <c r="C7" s="8">
        <v>12000</v>
      </c>
      <c r="D7" s="8"/>
      <c r="E7" s="8">
        <v>9900</v>
      </c>
      <c r="H7" s="15"/>
      <c r="T7" t="s">
        <v>19</v>
      </c>
      <c r="U7" t="s">
        <v>67</v>
      </c>
      <c r="V7" t="s">
        <v>86</v>
      </c>
      <c r="W7" t="s">
        <v>94</v>
      </c>
    </row>
    <row r="8" spans="1:30">
      <c r="C8" s="8"/>
      <c r="D8" s="8"/>
      <c r="E8" s="8">
        <v>9900</v>
      </c>
      <c r="H8" s="15"/>
      <c r="T8" t="s">
        <v>20</v>
      </c>
      <c r="U8" t="s">
        <v>177</v>
      </c>
      <c r="W8" t="s">
        <v>95</v>
      </c>
    </row>
    <row r="9" spans="1:30">
      <c r="C9" s="8"/>
      <c r="E9" s="8">
        <v>40000</v>
      </c>
      <c r="H9" s="15"/>
      <c r="T9" t="s">
        <v>26</v>
      </c>
      <c r="W9" t="s">
        <v>96</v>
      </c>
    </row>
    <row r="10" spans="1:30">
      <c r="C10" s="8"/>
      <c r="E10" s="8">
        <v>13200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9700</v>
      </c>
      <c r="W12" t="s">
        <v>100</v>
      </c>
    </row>
    <row r="13" spans="1:30">
      <c r="E13" s="8">
        <v>13200</v>
      </c>
      <c r="W13" t="s">
        <v>101</v>
      </c>
    </row>
    <row r="14" spans="1:30">
      <c r="E14" s="8">
        <v>12000</v>
      </c>
      <c r="W14" t="s">
        <v>102</v>
      </c>
    </row>
    <row r="15" spans="1:30">
      <c r="E15" s="8"/>
      <c r="W15" t="s">
        <v>103</v>
      </c>
      <c r="AD15" s="9" t="s">
        <v>16</v>
      </c>
    </row>
    <row r="16" spans="1:30">
      <c r="E16" s="8"/>
      <c r="W16" t="s">
        <v>104</v>
      </c>
    </row>
    <row r="17" spans="5:23">
      <c r="E17" s="8"/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110" spans="1:29">
      <c r="A110" s="11" t="s">
        <v>74</v>
      </c>
      <c r="B110" s="12">
        <f>SUM(B2:B109)</f>
        <v>32800</v>
      </c>
      <c r="C110" s="12">
        <f t="shared" ref="C110:H110" si="0">SUM(C2:C109)</f>
        <v>68800</v>
      </c>
      <c r="D110" s="12">
        <f t="shared" si="0"/>
        <v>87340</v>
      </c>
      <c r="E110" s="12">
        <f t="shared" si="0"/>
        <v>183800</v>
      </c>
      <c r="F110" s="11"/>
      <c r="G110" s="12">
        <f t="shared" si="0"/>
        <v>937061</v>
      </c>
      <c r="H110" s="12">
        <f t="shared" si="0"/>
        <v>1349513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10</v>
      </c>
      <c r="U110" s="12">
        <f>COUNTA(U2:U109)</f>
        <v>7</v>
      </c>
      <c r="V110" s="12">
        <f>COUNTA(V2:V109)</f>
        <v>6</v>
      </c>
      <c r="W110" s="12">
        <f t="shared" ref="W110" si="2">COUNTA(W2:W109)</f>
        <v>87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2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9BCF9-0A78-4824-90CD-9FA230C0B0A3}">
  <dimension ref="A1:AD110"/>
  <sheetViews>
    <sheetView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12000</v>
      </c>
      <c r="D2" s="8">
        <v>40000</v>
      </c>
      <c r="E2" s="2">
        <v>9900</v>
      </c>
      <c r="G2" s="2">
        <v>703317</v>
      </c>
      <c r="H2" s="8">
        <v>2922898</v>
      </c>
      <c r="Q2" t="s">
        <v>187</v>
      </c>
      <c r="T2" t="s">
        <v>23</v>
      </c>
      <c r="U2" t="s">
        <v>56</v>
      </c>
      <c r="V2" t="s">
        <v>75</v>
      </c>
      <c r="W2" t="s">
        <v>89</v>
      </c>
      <c r="Z2" t="s">
        <v>25</v>
      </c>
      <c r="AC2" t="s">
        <v>120</v>
      </c>
    </row>
    <row r="3" spans="1:30">
      <c r="B3" s="8">
        <v>8800</v>
      </c>
      <c r="C3" s="8">
        <v>12000</v>
      </c>
      <c r="D3" s="8">
        <v>32780</v>
      </c>
      <c r="E3" s="2">
        <v>26400</v>
      </c>
      <c r="H3" s="8"/>
      <c r="Q3" t="s">
        <v>188</v>
      </c>
      <c r="T3" t="s">
        <v>52</v>
      </c>
      <c r="U3" t="s">
        <v>57</v>
      </c>
      <c r="V3" t="s">
        <v>77</v>
      </c>
      <c r="W3" t="s">
        <v>90</v>
      </c>
      <c r="Z3" t="s">
        <v>18</v>
      </c>
      <c r="AC3" t="s">
        <v>119</v>
      </c>
    </row>
    <row r="4" spans="1:30">
      <c r="B4" s="8">
        <v>12000</v>
      </c>
      <c r="C4" s="8">
        <v>8800</v>
      </c>
      <c r="D4" s="8">
        <v>32780</v>
      </c>
      <c r="E4" s="8">
        <v>3000</v>
      </c>
      <c r="H4" s="8"/>
      <c r="Q4" t="s">
        <v>189</v>
      </c>
      <c r="T4" t="s">
        <v>54</v>
      </c>
      <c r="U4" t="s">
        <v>58</v>
      </c>
      <c r="V4" t="s">
        <v>80</v>
      </c>
      <c r="W4" t="s">
        <v>91</v>
      </c>
      <c r="Z4" t="s">
        <v>156</v>
      </c>
      <c r="AC4" t="s">
        <v>122</v>
      </c>
    </row>
    <row r="5" spans="1:30">
      <c r="B5" s="8"/>
      <c r="C5" s="8">
        <v>12000</v>
      </c>
      <c r="D5" s="8"/>
      <c r="E5" s="8">
        <v>13200</v>
      </c>
      <c r="H5" s="8"/>
      <c r="Q5" t="s">
        <v>190</v>
      </c>
      <c r="T5" t="s">
        <v>20</v>
      </c>
      <c r="U5" t="s">
        <v>64</v>
      </c>
      <c r="V5" t="s">
        <v>81</v>
      </c>
      <c r="W5" t="s">
        <v>92</v>
      </c>
      <c r="Z5" t="s">
        <v>33</v>
      </c>
      <c r="AC5" t="s">
        <v>123</v>
      </c>
    </row>
    <row r="6" spans="1:30">
      <c r="B6" s="8"/>
      <c r="C6" s="8"/>
      <c r="D6" s="8"/>
      <c r="E6" s="8">
        <v>13200</v>
      </c>
      <c r="H6" s="15"/>
      <c r="T6" t="s">
        <v>17</v>
      </c>
      <c r="U6" t="s">
        <v>65</v>
      </c>
      <c r="V6" t="s">
        <v>82</v>
      </c>
      <c r="W6" t="s">
        <v>93</v>
      </c>
      <c r="Z6" s="10" t="s">
        <v>44</v>
      </c>
      <c r="AC6" t="s">
        <v>124</v>
      </c>
    </row>
    <row r="7" spans="1:30">
      <c r="B7" s="8"/>
      <c r="C7" s="8"/>
      <c r="D7" s="8"/>
      <c r="E7" s="8">
        <v>9900</v>
      </c>
      <c r="H7" s="15"/>
      <c r="T7" t="s">
        <v>19</v>
      </c>
      <c r="U7" t="s">
        <v>67</v>
      </c>
      <c r="V7" t="s">
        <v>83</v>
      </c>
      <c r="W7" t="s">
        <v>94</v>
      </c>
      <c r="AC7" t="s">
        <v>125</v>
      </c>
    </row>
    <row r="8" spans="1:30">
      <c r="C8" s="8"/>
      <c r="D8" s="8"/>
      <c r="E8" s="8">
        <v>13200</v>
      </c>
      <c r="H8" s="15"/>
      <c r="T8" t="s">
        <v>20</v>
      </c>
      <c r="U8" t="s">
        <v>177</v>
      </c>
      <c r="V8" t="s">
        <v>85</v>
      </c>
      <c r="W8" t="s">
        <v>95</v>
      </c>
      <c r="AC8" t="s">
        <v>118</v>
      </c>
    </row>
    <row r="9" spans="1:30">
      <c r="C9" s="8"/>
      <c r="E9" s="8">
        <v>13200</v>
      </c>
      <c r="H9" s="15"/>
      <c r="T9" t="s">
        <v>26</v>
      </c>
      <c r="V9" t="s">
        <v>86</v>
      </c>
      <c r="W9" t="s">
        <v>96</v>
      </c>
      <c r="AC9" t="s">
        <v>127</v>
      </c>
    </row>
    <row r="10" spans="1:30">
      <c r="C10" s="8"/>
      <c r="E10" s="8">
        <v>9900</v>
      </c>
      <c r="H10" s="15"/>
      <c r="T10" t="s">
        <v>162</v>
      </c>
      <c r="W10" t="s">
        <v>97</v>
      </c>
      <c r="AC10" t="s">
        <v>128</v>
      </c>
    </row>
    <row r="11" spans="1:30">
      <c r="E11" s="8">
        <v>12000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40000</v>
      </c>
      <c r="W14" t="s">
        <v>102</v>
      </c>
    </row>
    <row r="15" spans="1:30">
      <c r="E15" s="8">
        <v>12000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9900</v>
      </c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2" spans="5:23">
      <c r="W32" t="s">
        <v>129</v>
      </c>
    </row>
    <row r="33" spans="23:23">
      <c r="W33" t="s">
        <v>130</v>
      </c>
    </row>
    <row r="34" spans="23:23">
      <c r="W34" t="s">
        <v>131</v>
      </c>
    </row>
    <row r="35" spans="23:23">
      <c r="W35" t="s">
        <v>132</v>
      </c>
    </row>
    <row r="36" spans="23:23">
      <c r="W36" t="s">
        <v>133</v>
      </c>
    </row>
    <row r="37" spans="23:23">
      <c r="W37" t="s">
        <v>135</v>
      </c>
    </row>
    <row r="38" spans="23:23">
      <c r="W38" t="s">
        <v>136</v>
      </c>
    </row>
    <row r="39" spans="23:23">
      <c r="W39" t="s">
        <v>137</v>
      </c>
    </row>
    <row r="40" spans="23:23">
      <c r="W40" t="s">
        <v>138</v>
      </c>
    </row>
    <row r="41" spans="23:23">
      <c r="W41" t="s">
        <v>139</v>
      </c>
    </row>
    <row r="42" spans="23:23">
      <c r="W42" t="s">
        <v>140</v>
      </c>
    </row>
    <row r="43" spans="23:23">
      <c r="W43" t="s">
        <v>141</v>
      </c>
    </row>
    <row r="44" spans="23:23">
      <c r="W44" t="s">
        <v>142</v>
      </c>
    </row>
    <row r="45" spans="23:23">
      <c r="W45" t="s">
        <v>143</v>
      </c>
    </row>
    <row r="46" spans="23:23">
      <c r="W46" t="s">
        <v>144</v>
      </c>
    </row>
    <row r="47" spans="23:23">
      <c r="W47" t="s">
        <v>145</v>
      </c>
    </row>
    <row r="48" spans="23:23">
      <c r="W48" t="s">
        <v>146</v>
      </c>
    </row>
    <row r="49" spans="23:23">
      <c r="W49" t="s">
        <v>147</v>
      </c>
    </row>
    <row r="50" spans="23:23">
      <c r="W50" t="s">
        <v>148</v>
      </c>
    </row>
    <row r="51" spans="23:23">
      <c r="W51" t="s">
        <v>149</v>
      </c>
    </row>
    <row r="52" spans="23:23">
      <c r="W52" t="s">
        <v>150</v>
      </c>
    </row>
    <row r="53" spans="23:23">
      <c r="W53" t="s">
        <v>151</v>
      </c>
    </row>
    <row r="54" spans="23:23">
      <c r="W54" t="s">
        <v>152</v>
      </c>
    </row>
    <row r="55" spans="23:23">
      <c r="W55" t="s">
        <v>153</v>
      </c>
    </row>
    <row r="56" spans="23:23">
      <c r="W56" t="s">
        <v>9</v>
      </c>
    </row>
    <row r="57" spans="23:23">
      <c r="W57" t="s">
        <v>10</v>
      </c>
    </row>
    <row r="58" spans="23:23">
      <c r="W58" t="s">
        <v>13</v>
      </c>
    </row>
    <row r="59" spans="23:23">
      <c r="W59" t="s">
        <v>14</v>
      </c>
    </row>
    <row r="60" spans="23:23">
      <c r="W60" t="s">
        <v>15</v>
      </c>
    </row>
    <row r="61" spans="23:23">
      <c r="W61" t="s">
        <v>11</v>
      </c>
    </row>
    <row r="62" spans="23:23">
      <c r="W62" t="s">
        <v>12</v>
      </c>
    </row>
    <row r="63" spans="23:23">
      <c r="W63" t="s">
        <v>155</v>
      </c>
    </row>
    <row r="64" spans="23:23">
      <c r="W64" t="s">
        <v>157</v>
      </c>
    </row>
    <row r="65" spans="23:23">
      <c r="W65" s="14" t="s">
        <v>158</v>
      </c>
    </row>
    <row r="66" spans="23:23">
      <c r="W66" t="s">
        <v>159</v>
      </c>
    </row>
    <row r="67" spans="23:23">
      <c r="W67" t="s">
        <v>160</v>
      </c>
    </row>
    <row r="68" spans="23:23">
      <c r="W68" t="s">
        <v>161</v>
      </c>
    </row>
    <row r="69" spans="23:23">
      <c r="W69" t="s">
        <v>163</v>
      </c>
    </row>
    <row r="70" spans="23:23">
      <c r="W70" t="s">
        <v>164</v>
      </c>
    </row>
    <row r="71" spans="23:23">
      <c r="W71" t="s">
        <v>165</v>
      </c>
    </row>
    <row r="72" spans="23:23">
      <c r="W72" t="s">
        <v>166</v>
      </c>
    </row>
    <row r="73" spans="23:23">
      <c r="W73" t="s">
        <v>167</v>
      </c>
    </row>
    <row r="74" spans="23:23">
      <c r="W74" t="s">
        <v>168</v>
      </c>
    </row>
    <row r="75" spans="23:23">
      <c r="W75" s="14" t="s">
        <v>170</v>
      </c>
    </row>
    <row r="76" spans="23:23">
      <c r="W76" t="s">
        <v>171</v>
      </c>
    </row>
    <row r="77" spans="23:23">
      <c r="W77" t="s">
        <v>173</v>
      </c>
    </row>
    <row r="78" spans="23:23">
      <c r="W78" t="s">
        <v>175</v>
      </c>
    </row>
    <row r="79" spans="23:23">
      <c r="W79" t="s">
        <v>176</v>
      </c>
    </row>
    <row r="80" spans="23:23">
      <c r="W80" t="s">
        <v>178</v>
      </c>
    </row>
    <row r="81" spans="23:23">
      <c r="W81" t="s">
        <v>179</v>
      </c>
    </row>
    <row r="82" spans="23:23">
      <c r="W82" t="s">
        <v>180</v>
      </c>
    </row>
    <row r="83" spans="23:23">
      <c r="W83" t="s">
        <v>181</v>
      </c>
    </row>
    <row r="84" spans="23:23">
      <c r="W84" t="s">
        <v>182</v>
      </c>
    </row>
    <row r="85" spans="23:23">
      <c r="W85" t="s">
        <v>183</v>
      </c>
    </row>
    <row r="110" spans="1:29">
      <c r="A110" s="11" t="s">
        <v>74</v>
      </c>
      <c r="B110" s="12">
        <f>SUM(B2:B109)</f>
        <v>32800</v>
      </c>
      <c r="C110" s="12">
        <f t="shared" ref="C110:H110" si="0">SUM(C2:C109)</f>
        <v>44800</v>
      </c>
      <c r="D110" s="12">
        <f t="shared" si="0"/>
        <v>105560</v>
      </c>
      <c r="E110" s="12">
        <f t="shared" si="0"/>
        <v>222100</v>
      </c>
      <c r="F110" s="11"/>
      <c r="G110" s="12">
        <f t="shared" si="0"/>
        <v>703317</v>
      </c>
      <c r="H110" s="12">
        <f t="shared" si="0"/>
        <v>2922898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4</v>
      </c>
      <c r="R110" s="11"/>
      <c r="S110" s="11"/>
      <c r="T110" s="12">
        <f>COUNTA(T2:T109)</f>
        <v>10</v>
      </c>
      <c r="U110" s="12">
        <f>COUNTA(U2:U109)</f>
        <v>7</v>
      </c>
      <c r="V110" s="12">
        <f t="shared" ref="V110:W110" si="2">COUNTA(V2:V109)</f>
        <v>8</v>
      </c>
      <c r="W110" s="12">
        <f t="shared" si="2"/>
        <v>83</v>
      </c>
      <c r="X110" s="11"/>
      <c r="Y110" s="11"/>
      <c r="Z110" s="12">
        <f>COUNTA(Z2:Z109)</f>
        <v>5</v>
      </c>
      <c r="AA110" s="12">
        <f>COUNTA(AA2:AA109)</f>
        <v>0</v>
      </c>
      <c r="AB110" s="12">
        <f>COUNTA(AB2:AB109)</f>
        <v>0</v>
      </c>
      <c r="AC110" s="12">
        <f>COUNTA(AC2:AC109)</f>
        <v>9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2FC8B-719A-4B38-A0AC-795903BB2952}">
  <dimension ref="A1:AD110"/>
  <sheetViews>
    <sheetView topLeftCell="D85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7" max="7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12000</v>
      </c>
      <c r="D2" s="8">
        <v>20000</v>
      </c>
      <c r="E2" s="2">
        <v>9900</v>
      </c>
      <c r="G2" s="3">
        <v>1240982</v>
      </c>
      <c r="H2" s="8">
        <v>3996031</v>
      </c>
      <c r="Q2" t="s">
        <v>180</v>
      </c>
      <c r="T2" t="s">
        <v>23</v>
      </c>
      <c r="U2" t="s">
        <v>56</v>
      </c>
      <c r="V2" t="s">
        <v>75</v>
      </c>
      <c r="W2" t="s">
        <v>89</v>
      </c>
      <c r="Z2" t="s">
        <v>27</v>
      </c>
      <c r="AB2" t="s">
        <v>87</v>
      </c>
      <c r="AC2" t="s">
        <v>106</v>
      </c>
    </row>
    <row r="3" spans="1:30">
      <c r="B3" s="8">
        <v>8800</v>
      </c>
      <c r="C3" s="8">
        <v>12000</v>
      </c>
      <c r="D3" s="8">
        <v>32780</v>
      </c>
      <c r="E3" s="2">
        <v>9900</v>
      </c>
      <c r="H3" s="8"/>
      <c r="Q3" t="s">
        <v>181</v>
      </c>
      <c r="T3" t="s">
        <v>33</v>
      </c>
      <c r="U3" t="s">
        <v>57</v>
      </c>
      <c r="V3" t="s">
        <v>77</v>
      </c>
      <c r="W3" t="s">
        <v>90</v>
      </c>
      <c r="Z3" t="s">
        <v>30</v>
      </c>
      <c r="AB3" t="s">
        <v>88</v>
      </c>
      <c r="AC3" t="s">
        <v>98</v>
      </c>
    </row>
    <row r="4" spans="1:30">
      <c r="B4" s="8">
        <v>12000</v>
      </c>
      <c r="C4" s="8">
        <v>8800</v>
      </c>
      <c r="D4" s="8">
        <v>32780</v>
      </c>
      <c r="E4" s="8">
        <v>13200</v>
      </c>
      <c r="H4" s="8"/>
      <c r="Q4" t="s">
        <v>182</v>
      </c>
      <c r="T4" s="10" t="s">
        <v>44</v>
      </c>
      <c r="U4" t="s">
        <v>58</v>
      </c>
      <c r="V4" t="s">
        <v>80</v>
      </c>
      <c r="W4" t="s">
        <v>91</v>
      </c>
      <c r="Z4" t="s">
        <v>51</v>
      </c>
    </row>
    <row r="5" spans="1:30">
      <c r="B5" s="8">
        <v>12000</v>
      </c>
      <c r="C5" s="8">
        <v>12000</v>
      </c>
      <c r="D5" s="8">
        <v>29800</v>
      </c>
      <c r="E5" s="8">
        <v>13200</v>
      </c>
      <c r="H5" s="8"/>
      <c r="Q5" t="s">
        <v>183</v>
      </c>
      <c r="T5" t="s">
        <v>52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T6" t="s">
        <v>54</v>
      </c>
      <c r="U6" t="s">
        <v>65</v>
      </c>
      <c r="V6" t="s">
        <v>82</v>
      </c>
      <c r="W6" t="s">
        <v>93</v>
      </c>
    </row>
    <row r="7" spans="1:30">
      <c r="B7" s="8"/>
      <c r="C7" s="8">
        <v>12000</v>
      </c>
      <c r="D7" s="8"/>
      <c r="E7" s="8">
        <v>9900</v>
      </c>
      <c r="H7" s="15"/>
      <c r="T7" t="s">
        <v>20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40000</v>
      </c>
      <c r="H8" s="15"/>
      <c r="T8" t="s">
        <v>17</v>
      </c>
      <c r="U8" t="s">
        <v>177</v>
      </c>
      <c r="V8" t="s">
        <v>85</v>
      </c>
      <c r="W8" t="s">
        <v>95</v>
      </c>
    </row>
    <row r="9" spans="1:30">
      <c r="C9" s="8"/>
      <c r="E9" s="8">
        <v>12000</v>
      </c>
      <c r="H9" s="15"/>
      <c r="T9" t="s">
        <v>18</v>
      </c>
      <c r="V9" t="s">
        <v>86</v>
      </c>
      <c r="W9" t="s">
        <v>96</v>
      </c>
    </row>
    <row r="10" spans="1:30">
      <c r="C10" s="8"/>
      <c r="E10" s="8">
        <v>13200</v>
      </c>
      <c r="H10" s="15"/>
      <c r="T10" t="s">
        <v>156</v>
      </c>
      <c r="W10" t="s">
        <v>97</v>
      </c>
    </row>
    <row r="11" spans="1:30">
      <c r="E11" s="8">
        <v>9900</v>
      </c>
      <c r="H11" s="15"/>
      <c r="T11" t="s">
        <v>19</v>
      </c>
      <c r="W11" t="s">
        <v>99</v>
      </c>
    </row>
    <row r="12" spans="1:30">
      <c r="E12" s="8">
        <v>13200</v>
      </c>
      <c r="T12" t="s">
        <v>20</v>
      </c>
      <c r="W12" t="s">
        <v>100</v>
      </c>
    </row>
    <row r="13" spans="1:30">
      <c r="E13" s="8">
        <v>13200</v>
      </c>
      <c r="T13" t="s">
        <v>25</v>
      </c>
      <c r="W13" t="s">
        <v>101</v>
      </c>
    </row>
    <row r="14" spans="1:30">
      <c r="E14" s="8">
        <v>9900</v>
      </c>
      <c r="T14" t="s">
        <v>26</v>
      </c>
      <c r="W14" t="s">
        <v>102</v>
      </c>
    </row>
    <row r="15" spans="1:30">
      <c r="E15" s="8"/>
      <c r="T15" t="s">
        <v>162</v>
      </c>
      <c r="W15" t="s">
        <v>103</v>
      </c>
      <c r="AD15" s="9" t="s">
        <v>16</v>
      </c>
    </row>
    <row r="16" spans="1:30">
      <c r="E16" s="8"/>
      <c r="T16" t="s">
        <v>174</v>
      </c>
      <c r="W16" t="s">
        <v>104</v>
      </c>
    </row>
    <row r="17" spans="5:23">
      <c r="E17" s="2"/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118</v>
      </c>
    </row>
    <row r="30" spans="5:23">
      <c r="W30" t="s">
        <v>119</v>
      </c>
    </row>
    <row r="31" spans="5:23">
      <c r="W31" t="s">
        <v>120</v>
      </c>
    </row>
    <row r="32" spans="5:23">
      <c r="W32" t="s">
        <v>121</v>
      </c>
    </row>
    <row r="33" spans="23:23">
      <c r="W33" t="s">
        <v>122</v>
      </c>
    </row>
    <row r="34" spans="23:23">
      <c r="W34" t="s">
        <v>123</v>
      </c>
    </row>
    <row r="35" spans="23:23">
      <c r="W35" t="s">
        <v>124</v>
      </c>
    </row>
    <row r="36" spans="23:23">
      <c r="W36" t="s">
        <v>125</v>
      </c>
    </row>
    <row r="37" spans="23:23">
      <c r="W37" t="s">
        <v>126</v>
      </c>
    </row>
    <row r="38" spans="23:23">
      <c r="W38" t="s">
        <v>127</v>
      </c>
    </row>
    <row r="39" spans="23:23">
      <c r="W39" t="s">
        <v>128</v>
      </c>
    </row>
    <row r="40" spans="23:23">
      <c r="W40" t="s">
        <v>129</v>
      </c>
    </row>
    <row r="41" spans="23:23">
      <c r="W41" t="s">
        <v>130</v>
      </c>
    </row>
    <row r="42" spans="23:23">
      <c r="W42" t="s">
        <v>131</v>
      </c>
    </row>
    <row r="43" spans="23:23">
      <c r="W43" t="s">
        <v>132</v>
      </c>
    </row>
    <row r="44" spans="23:23">
      <c r="W44" t="s">
        <v>133</v>
      </c>
    </row>
    <row r="45" spans="23:23">
      <c r="W45" t="s">
        <v>135</v>
      </c>
    </row>
    <row r="46" spans="23:23">
      <c r="W46" t="s">
        <v>136</v>
      </c>
    </row>
    <row r="47" spans="23:23">
      <c r="W47" t="s">
        <v>137</v>
      </c>
    </row>
    <row r="48" spans="23:23">
      <c r="W48" t="s">
        <v>138</v>
      </c>
    </row>
    <row r="49" spans="23:23">
      <c r="W49" t="s">
        <v>139</v>
      </c>
    </row>
    <row r="50" spans="23:23">
      <c r="W50" t="s">
        <v>140</v>
      </c>
    </row>
    <row r="51" spans="23:23">
      <c r="W51" t="s">
        <v>141</v>
      </c>
    </row>
    <row r="52" spans="23:23">
      <c r="W52" t="s">
        <v>142</v>
      </c>
    </row>
    <row r="53" spans="23:23">
      <c r="W53" t="s">
        <v>143</v>
      </c>
    </row>
    <row r="54" spans="23:23">
      <c r="W54" t="s">
        <v>144</v>
      </c>
    </row>
    <row r="55" spans="23:23">
      <c r="W55" t="s">
        <v>145</v>
      </c>
    </row>
    <row r="56" spans="23:23">
      <c r="W56" t="s">
        <v>146</v>
      </c>
    </row>
    <row r="57" spans="23:23">
      <c r="W57" t="s">
        <v>147</v>
      </c>
    </row>
    <row r="58" spans="23:23">
      <c r="W58" t="s">
        <v>148</v>
      </c>
    </row>
    <row r="59" spans="23:23">
      <c r="W59" t="s">
        <v>149</v>
      </c>
    </row>
    <row r="60" spans="23:23">
      <c r="W60" t="s">
        <v>150</v>
      </c>
    </row>
    <row r="61" spans="23:23">
      <c r="W61" t="s">
        <v>151</v>
      </c>
    </row>
    <row r="62" spans="23:23">
      <c r="W62" t="s">
        <v>152</v>
      </c>
    </row>
    <row r="63" spans="23:23">
      <c r="W63" t="s">
        <v>153</v>
      </c>
    </row>
    <row r="64" spans="23:23">
      <c r="W64" t="s">
        <v>9</v>
      </c>
    </row>
    <row r="65" spans="23:23">
      <c r="W65" t="s">
        <v>10</v>
      </c>
    </row>
    <row r="66" spans="23:23">
      <c r="W66" t="s">
        <v>13</v>
      </c>
    </row>
    <row r="67" spans="23:23">
      <c r="W67" t="s">
        <v>14</v>
      </c>
    </row>
    <row r="68" spans="23:23">
      <c r="W68" t="s">
        <v>15</v>
      </c>
    </row>
    <row r="69" spans="23:23">
      <c r="W69" t="s">
        <v>11</v>
      </c>
    </row>
    <row r="70" spans="23:23">
      <c r="W70" t="s">
        <v>12</v>
      </c>
    </row>
    <row r="71" spans="23:23">
      <c r="W71" t="s">
        <v>155</v>
      </c>
    </row>
    <row r="72" spans="23:23">
      <c r="W72" t="s">
        <v>157</v>
      </c>
    </row>
    <row r="73" spans="23:23">
      <c r="W73" s="14" t="s">
        <v>158</v>
      </c>
    </row>
    <row r="74" spans="23:23">
      <c r="W74" t="s">
        <v>159</v>
      </c>
    </row>
    <row r="75" spans="23:23">
      <c r="W75" t="s">
        <v>160</v>
      </c>
    </row>
    <row r="76" spans="23:23">
      <c r="W76" t="s">
        <v>161</v>
      </c>
    </row>
    <row r="77" spans="23:23">
      <c r="W77" t="s">
        <v>163</v>
      </c>
    </row>
    <row r="78" spans="23:23">
      <c r="W78" t="s">
        <v>164</v>
      </c>
    </row>
    <row r="79" spans="23:23">
      <c r="W79" t="s">
        <v>165</v>
      </c>
    </row>
    <row r="80" spans="23:23">
      <c r="W80" t="s">
        <v>166</v>
      </c>
    </row>
    <row r="81" spans="23:23">
      <c r="W81" t="s">
        <v>167</v>
      </c>
    </row>
    <row r="82" spans="23:23">
      <c r="W82" t="s">
        <v>168</v>
      </c>
    </row>
    <row r="83" spans="23:23">
      <c r="W83" s="14" t="s">
        <v>170</v>
      </c>
    </row>
    <row r="84" spans="23:23">
      <c r="W84" t="s">
        <v>171</v>
      </c>
    </row>
    <row r="85" spans="23:23">
      <c r="W85" t="s">
        <v>173</v>
      </c>
    </row>
    <row r="86" spans="23:23">
      <c r="W86" t="s">
        <v>175</v>
      </c>
    </row>
    <row r="87" spans="23:23">
      <c r="W87" t="s">
        <v>176</v>
      </c>
    </row>
    <row r="88" spans="23:23">
      <c r="W88" t="s">
        <v>178</v>
      </c>
    </row>
    <row r="89" spans="23:23">
      <c r="W89" t="s">
        <v>179</v>
      </c>
    </row>
    <row r="110" spans="1:29">
      <c r="A110" s="11" t="s">
        <v>74</v>
      </c>
      <c r="B110" s="12">
        <f>SUM(B2:B109)</f>
        <v>44800</v>
      </c>
      <c r="C110" s="12">
        <f t="shared" ref="C110:H110" si="0">SUM(C2:C109)</f>
        <v>68800</v>
      </c>
      <c r="D110" s="12">
        <f t="shared" si="0"/>
        <v>115360</v>
      </c>
      <c r="E110" s="12">
        <f t="shared" si="0"/>
        <v>180700</v>
      </c>
      <c r="F110" s="11"/>
      <c r="G110" s="12">
        <f t="shared" si="0"/>
        <v>1240982</v>
      </c>
      <c r="H110" s="12">
        <f t="shared" si="0"/>
        <v>3996031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4</v>
      </c>
      <c r="R110" s="11"/>
      <c r="S110" s="11"/>
      <c r="T110" s="12">
        <f>COUNTA(T2:T109)</f>
        <v>15</v>
      </c>
      <c r="U110" s="12">
        <f>COUNTA(U2:U109)</f>
        <v>7</v>
      </c>
      <c r="V110" s="12">
        <f t="shared" ref="V110:W110" si="2">COUNTA(V2:V109)</f>
        <v>8</v>
      </c>
      <c r="W110" s="12">
        <f t="shared" si="2"/>
        <v>88</v>
      </c>
      <c r="X110" s="11"/>
      <c r="Y110" s="11"/>
      <c r="Z110" s="12">
        <f>COUNTA(Z2:Z109)</f>
        <v>3</v>
      </c>
      <c r="AA110" s="12">
        <f>COUNTA(AA2:AA109)</f>
        <v>0</v>
      </c>
      <c r="AB110" s="12">
        <f>COUNTA(AB2:AB109)</f>
        <v>2</v>
      </c>
      <c r="AC110" s="12">
        <f>COUNTA(AC2:AC109)</f>
        <v>2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3DBBB-E9C5-435C-BF7C-07A599A743AC}">
  <dimension ref="A1:AD89"/>
  <sheetViews>
    <sheetView topLeftCell="D1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7" max="7" width="9.5" bestFit="1" customWidth="1"/>
    <col min="8" max="8" width="9.12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>
      <c r="B2" s="8">
        <v>8800</v>
      </c>
      <c r="C2" s="8">
        <v>12000</v>
      </c>
      <c r="D2" s="8">
        <v>40000</v>
      </c>
      <c r="E2" s="8">
        <v>10000</v>
      </c>
      <c r="G2" s="3">
        <v>5917331</v>
      </c>
      <c r="H2" s="8">
        <v>1263823</v>
      </c>
      <c r="N2" t="s">
        <v>174</v>
      </c>
      <c r="Q2" s="14" t="s">
        <v>170</v>
      </c>
      <c r="T2" t="s">
        <v>23</v>
      </c>
      <c r="U2" t="s">
        <v>56</v>
      </c>
      <c r="V2" t="s">
        <v>75</v>
      </c>
      <c r="W2" t="s">
        <v>89</v>
      </c>
      <c r="Z2" t="s">
        <v>43</v>
      </c>
      <c r="AA2" t="s">
        <v>71</v>
      </c>
    </row>
    <row r="3" spans="1:30">
      <c r="B3" s="8">
        <v>12000</v>
      </c>
      <c r="C3" s="8">
        <v>12000</v>
      </c>
      <c r="D3" s="8">
        <v>24000</v>
      </c>
      <c r="E3" s="8">
        <v>12000</v>
      </c>
      <c r="H3" s="8"/>
      <c r="Q3" t="s">
        <v>171</v>
      </c>
      <c r="T3" t="s">
        <v>30</v>
      </c>
      <c r="U3" t="s">
        <v>57</v>
      </c>
      <c r="V3" t="s">
        <v>77</v>
      </c>
      <c r="W3" t="s">
        <v>90</v>
      </c>
      <c r="Z3" t="s">
        <v>55</v>
      </c>
      <c r="AA3" t="s">
        <v>69</v>
      </c>
    </row>
    <row r="4" spans="1:30">
      <c r="B4" s="8">
        <v>47000</v>
      </c>
      <c r="C4" s="8">
        <v>12000</v>
      </c>
      <c r="D4" s="8">
        <v>29800</v>
      </c>
      <c r="E4" s="8">
        <v>9900</v>
      </c>
      <c r="H4" s="8"/>
      <c r="Q4" t="s">
        <v>173</v>
      </c>
      <c r="T4" t="s">
        <v>33</v>
      </c>
      <c r="U4" t="s">
        <v>58</v>
      </c>
      <c r="V4" t="s">
        <v>80</v>
      </c>
      <c r="W4" t="s">
        <v>91</v>
      </c>
      <c r="Z4" t="s">
        <v>50</v>
      </c>
    </row>
    <row r="5" spans="1:30">
      <c r="B5" s="8">
        <v>12000</v>
      </c>
      <c r="C5" s="8">
        <v>8800</v>
      </c>
      <c r="D5" s="8">
        <v>32780</v>
      </c>
      <c r="E5" s="8">
        <v>9900</v>
      </c>
      <c r="H5" s="8"/>
      <c r="Q5" t="s">
        <v>175</v>
      </c>
      <c r="T5" s="10" t="s">
        <v>44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Q6" t="s">
        <v>176</v>
      </c>
      <c r="T6" t="s">
        <v>51</v>
      </c>
      <c r="U6" t="s">
        <v>65</v>
      </c>
      <c r="V6" t="s">
        <v>82</v>
      </c>
      <c r="W6" t="s">
        <v>93</v>
      </c>
    </row>
    <row r="7" spans="1:30">
      <c r="B7" s="8"/>
      <c r="C7" s="8"/>
      <c r="D7" s="8"/>
      <c r="E7" s="8">
        <v>13200</v>
      </c>
      <c r="H7" s="15"/>
      <c r="Q7" t="s">
        <v>178</v>
      </c>
      <c r="T7" t="s">
        <v>52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9900</v>
      </c>
      <c r="H8" s="15"/>
      <c r="Q8" t="s">
        <v>179</v>
      </c>
      <c r="T8" t="s">
        <v>54</v>
      </c>
      <c r="U8" t="s">
        <v>177</v>
      </c>
      <c r="V8" t="s">
        <v>85</v>
      </c>
      <c r="W8" t="s">
        <v>95</v>
      </c>
    </row>
    <row r="9" spans="1:30">
      <c r="C9" s="8"/>
      <c r="E9" s="8">
        <v>9900</v>
      </c>
      <c r="H9" s="15"/>
      <c r="T9" t="s">
        <v>20</v>
      </c>
      <c r="V9" t="s">
        <v>86</v>
      </c>
      <c r="W9" t="s">
        <v>96</v>
      </c>
    </row>
    <row r="10" spans="1:30">
      <c r="C10" s="8"/>
      <c r="E10" s="8">
        <v>12000</v>
      </c>
      <c r="H10" s="15"/>
      <c r="T10" t="s">
        <v>17</v>
      </c>
      <c r="V10" t="s">
        <v>87</v>
      </c>
      <c r="W10" t="s">
        <v>97</v>
      </c>
    </row>
    <row r="11" spans="1:30">
      <c r="E11" s="8">
        <v>12000</v>
      </c>
      <c r="H11" s="15"/>
      <c r="T11" t="s">
        <v>18</v>
      </c>
      <c r="V11" t="s">
        <v>88</v>
      </c>
      <c r="W11" t="s">
        <v>98</v>
      </c>
    </row>
    <row r="12" spans="1:30">
      <c r="E12" s="8">
        <v>9900</v>
      </c>
      <c r="T12" t="s">
        <v>156</v>
      </c>
      <c r="W12" t="s">
        <v>99</v>
      </c>
    </row>
    <row r="13" spans="1:30">
      <c r="E13" s="8">
        <v>14400</v>
      </c>
      <c r="T13" t="s">
        <v>19</v>
      </c>
      <c r="W13" t="s">
        <v>100</v>
      </c>
    </row>
    <row r="14" spans="1:30">
      <c r="E14" s="8">
        <v>9900</v>
      </c>
      <c r="T14" t="s">
        <v>20</v>
      </c>
      <c r="W14" t="s">
        <v>101</v>
      </c>
    </row>
    <row r="15" spans="1:30">
      <c r="E15" s="8">
        <v>13200</v>
      </c>
      <c r="T15" t="s">
        <v>25</v>
      </c>
      <c r="W15" t="s">
        <v>102</v>
      </c>
      <c r="AD15" s="9" t="s">
        <v>16</v>
      </c>
    </row>
    <row r="16" spans="1:30">
      <c r="E16" s="8">
        <v>40000</v>
      </c>
      <c r="T16" t="s">
        <v>26</v>
      </c>
      <c r="W16" t="s">
        <v>103</v>
      </c>
    </row>
    <row r="17" spans="5:23">
      <c r="E17" s="2">
        <v>9900</v>
      </c>
      <c r="T17" t="s">
        <v>27</v>
      </c>
      <c r="W17" t="s">
        <v>104</v>
      </c>
    </row>
    <row r="18" spans="5:23">
      <c r="E18" s="2">
        <v>9900</v>
      </c>
      <c r="T18" t="s">
        <v>162</v>
      </c>
      <c r="W18" t="s">
        <v>105</v>
      </c>
    </row>
    <row r="19" spans="5:23">
      <c r="E19" s="8"/>
      <c r="W19" t="s">
        <v>106</v>
      </c>
    </row>
    <row r="20" spans="5:23">
      <c r="E20" s="8"/>
      <c r="W20" t="s">
        <v>107</v>
      </c>
    </row>
    <row r="21" spans="5:23">
      <c r="W21" t="s">
        <v>108</v>
      </c>
    </row>
    <row r="22" spans="5:23">
      <c r="W22" t="s">
        <v>109</v>
      </c>
    </row>
    <row r="23" spans="5:23">
      <c r="W23" t="s">
        <v>110</v>
      </c>
    </row>
    <row r="24" spans="5:23">
      <c r="W24" t="s">
        <v>111</v>
      </c>
    </row>
    <row r="25" spans="5:23">
      <c r="W25" t="s">
        <v>112</v>
      </c>
    </row>
    <row r="26" spans="5:23">
      <c r="W26" t="s">
        <v>113</v>
      </c>
    </row>
    <row r="27" spans="5:23">
      <c r="W27" t="s">
        <v>114</v>
      </c>
    </row>
    <row r="28" spans="5:23">
      <c r="W28" t="s">
        <v>115</v>
      </c>
    </row>
    <row r="29" spans="5:23">
      <c r="W29" t="s">
        <v>116</v>
      </c>
    </row>
    <row r="30" spans="5:23">
      <c r="W30" t="s">
        <v>117</v>
      </c>
    </row>
    <row r="31" spans="5:23">
      <c r="W31" t="s">
        <v>118</v>
      </c>
    </row>
    <row r="32" spans="5:23">
      <c r="W32" t="s">
        <v>119</v>
      </c>
    </row>
    <row r="33" spans="23:23">
      <c r="W33" t="s">
        <v>120</v>
      </c>
    </row>
    <row r="34" spans="23:23">
      <c r="W34" t="s">
        <v>121</v>
      </c>
    </row>
    <row r="35" spans="23:23">
      <c r="W35" t="s">
        <v>122</v>
      </c>
    </row>
    <row r="36" spans="23:23">
      <c r="W36" t="s">
        <v>123</v>
      </c>
    </row>
    <row r="37" spans="23:23">
      <c r="W37" t="s">
        <v>124</v>
      </c>
    </row>
    <row r="38" spans="23:23">
      <c r="W38" t="s">
        <v>125</v>
      </c>
    </row>
    <row r="39" spans="23:23">
      <c r="W39" t="s">
        <v>126</v>
      </c>
    </row>
    <row r="40" spans="23:23">
      <c r="W40" t="s">
        <v>127</v>
      </c>
    </row>
    <row r="41" spans="23:23">
      <c r="W41" t="s">
        <v>128</v>
      </c>
    </row>
    <row r="42" spans="23:23">
      <c r="W42" t="s">
        <v>129</v>
      </c>
    </row>
    <row r="43" spans="23:23">
      <c r="W43" t="s">
        <v>130</v>
      </c>
    </row>
    <row r="44" spans="23:23">
      <c r="W44" t="s">
        <v>131</v>
      </c>
    </row>
    <row r="45" spans="23:23">
      <c r="W45" t="s">
        <v>132</v>
      </c>
    </row>
    <row r="46" spans="23:23">
      <c r="W46" t="s">
        <v>133</v>
      </c>
    </row>
    <row r="47" spans="23:23">
      <c r="W47" t="s">
        <v>135</v>
      </c>
    </row>
    <row r="48" spans="23:23">
      <c r="W48" t="s">
        <v>136</v>
      </c>
    </row>
    <row r="49" spans="23:23">
      <c r="W49" t="s">
        <v>137</v>
      </c>
    </row>
    <row r="50" spans="23:23">
      <c r="W50" t="s">
        <v>138</v>
      </c>
    </row>
    <row r="51" spans="23:23">
      <c r="W51" t="s">
        <v>139</v>
      </c>
    </row>
    <row r="52" spans="23:23">
      <c r="W52" t="s">
        <v>140</v>
      </c>
    </row>
    <row r="53" spans="23:23">
      <c r="W53" t="s">
        <v>141</v>
      </c>
    </row>
    <row r="54" spans="23:23">
      <c r="W54" t="s">
        <v>142</v>
      </c>
    </row>
    <row r="55" spans="23:23">
      <c r="W55" t="s">
        <v>143</v>
      </c>
    </row>
    <row r="56" spans="23:23">
      <c r="W56" t="s">
        <v>144</v>
      </c>
    </row>
    <row r="57" spans="23:23">
      <c r="W57" t="s">
        <v>145</v>
      </c>
    </row>
    <row r="58" spans="23:23">
      <c r="W58" t="s">
        <v>146</v>
      </c>
    </row>
    <row r="59" spans="23:23">
      <c r="W59" t="s">
        <v>147</v>
      </c>
    </row>
    <row r="60" spans="23:23">
      <c r="W60" t="s">
        <v>148</v>
      </c>
    </row>
    <row r="61" spans="23:23">
      <c r="W61" t="s">
        <v>149</v>
      </c>
    </row>
    <row r="62" spans="23:23">
      <c r="W62" t="s">
        <v>150</v>
      </c>
    </row>
    <row r="63" spans="23:23">
      <c r="W63" t="s">
        <v>151</v>
      </c>
    </row>
    <row r="64" spans="23:23">
      <c r="W64" t="s">
        <v>152</v>
      </c>
    </row>
    <row r="65" spans="23:23">
      <c r="W65" t="s">
        <v>153</v>
      </c>
    </row>
    <row r="66" spans="23:23">
      <c r="W66" t="s">
        <v>9</v>
      </c>
    </row>
    <row r="67" spans="23:23">
      <c r="W67" t="s">
        <v>10</v>
      </c>
    </row>
    <row r="68" spans="23:23">
      <c r="W68" t="s">
        <v>13</v>
      </c>
    </row>
    <row r="69" spans="23:23">
      <c r="W69" t="s">
        <v>14</v>
      </c>
    </row>
    <row r="70" spans="23:23">
      <c r="W70" t="s">
        <v>15</v>
      </c>
    </row>
    <row r="71" spans="23:23">
      <c r="W71" t="s">
        <v>11</v>
      </c>
    </row>
    <row r="72" spans="23:23">
      <c r="W72" t="s">
        <v>12</v>
      </c>
    </row>
    <row r="73" spans="23:23">
      <c r="W73" t="s">
        <v>155</v>
      </c>
    </row>
    <row r="74" spans="23:23">
      <c r="W74" t="s">
        <v>157</v>
      </c>
    </row>
    <row r="75" spans="23:23">
      <c r="W75" s="14" t="s">
        <v>158</v>
      </c>
    </row>
    <row r="76" spans="23:23">
      <c r="W76" t="s">
        <v>159</v>
      </c>
    </row>
    <row r="77" spans="23:23">
      <c r="W77" t="s">
        <v>160</v>
      </c>
    </row>
    <row r="78" spans="23:23">
      <c r="W78" t="s">
        <v>161</v>
      </c>
    </row>
    <row r="79" spans="23:23">
      <c r="W79" t="s">
        <v>163</v>
      </c>
    </row>
    <row r="80" spans="23:23">
      <c r="W80" t="s">
        <v>164</v>
      </c>
    </row>
    <row r="81" spans="1:29">
      <c r="W81" t="s">
        <v>165</v>
      </c>
    </row>
    <row r="82" spans="1:29">
      <c r="W82" t="s">
        <v>166</v>
      </c>
    </row>
    <row r="83" spans="1:29">
      <c r="W83" t="s">
        <v>167</v>
      </c>
    </row>
    <row r="84" spans="1:29">
      <c r="W84" t="s">
        <v>168</v>
      </c>
    </row>
    <row r="89" spans="1:29">
      <c r="A89" s="11" t="s">
        <v>74</v>
      </c>
      <c r="B89" s="12">
        <f>SUM(B2:B88)</f>
        <v>79800</v>
      </c>
      <c r="C89" s="12">
        <f t="shared" ref="C89:H89" si="0">SUM(C2:C88)</f>
        <v>56800</v>
      </c>
      <c r="D89" s="12">
        <f t="shared" si="0"/>
        <v>126580</v>
      </c>
      <c r="E89" s="12">
        <f t="shared" si="0"/>
        <v>219200</v>
      </c>
      <c r="F89" s="11"/>
      <c r="G89" s="12">
        <f t="shared" si="0"/>
        <v>5917331</v>
      </c>
      <c r="H89" s="12">
        <f t="shared" si="0"/>
        <v>1263823</v>
      </c>
      <c r="I89" s="11"/>
      <c r="J89" s="11"/>
      <c r="K89" s="11"/>
      <c r="L89" s="11"/>
      <c r="M89" s="11"/>
      <c r="N89" s="12">
        <f>COUNTA(N2:N88)</f>
        <v>1</v>
      </c>
      <c r="O89" s="12">
        <f t="shared" ref="O89:Q89" si="1">COUNTA(O2:O88)</f>
        <v>0</v>
      </c>
      <c r="P89" s="12">
        <f t="shared" si="1"/>
        <v>0</v>
      </c>
      <c r="Q89" s="12">
        <f t="shared" si="1"/>
        <v>7</v>
      </c>
      <c r="R89" s="11"/>
      <c r="S89" s="11"/>
      <c r="T89" s="12">
        <f>COUNTA(T2:T88)</f>
        <v>17</v>
      </c>
      <c r="U89" s="12">
        <f>COUNTA(U2:U88)</f>
        <v>7</v>
      </c>
      <c r="V89" s="12">
        <f t="shared" ref="V89:W89" si="2">COUNTA(V2:V88)</f>
        <v>10</v>
      </c>
      <c r="W89" s="12">
        <f t="shared" si="2"/>
        <v>83</v>
      </c>
      <c r="X89" s="11"/>
      <c r="Y89" s="11"/>
      <c r="Z89" s="12">
        <f>COUNTA(Z2:Z88)</f>
        <v>3</v>
      </c>
      <c r="AA89" s="12">
        <f>COUNTA(AA2:AA88)</f>
        <v>2</v>
      </c>
      <c r="AB89" s="12">
        <f>COUNTA(AB2:AB88)</f>
        <v>0</v>
      </c>
      <c r="AC89" s="12">
        <f t="shared" ref="AC89" si="3">COUNTA(AC2:AC88)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06DBF-0DA1-492F-BB44-270733179DB5}">
  <dimension ref="A1:D35"/>
  <sheetViews>
    <sheetView view="pageBreakPreview" topLeftCell="A13" zoomScale="160" zoomScaleNormal="100" zoomScaleSheetLayoutView="160" workbookViewId="0">
      <selection activeCell="B20" sqref="B20:D20"/>
    </sheetView>
  </sheetViews>
  <sheetFormatPr defaultRowHeight="18.75"/>
  <cols>
    <col min="1" max="1" width="10.25" bestFit="1" customWidth="1"/>
    <col min="2" max="2" width="27.75" bestFit="1" customWidth="1"/>
    <col min="3" max="3" width="9.25" customWidth="1"/>
    <col min="4" max="4" width="9.875" customWidth="1"/>
  </cols>
  <sheetData>
    <row r="1" spans="1:4">
      <c r="A1" s="23" t="s">
        <v>253</v>
      </c>
      <c r="B1" s="23" t="s">
        <v>251</v>
      </c>
      <c r="C1" s="23" t="s">
        <v>245</v>
      </c>
      <c r="D1" s="33" t="s">
        <v>262</v>
      </c>
    </row>
    <row r="2" spans="1:4">
      <c r="A2" s="37">
        <v>44958</v>
      </c>
      <c r="B2" s="32" t="s">
        <v>248</v>
      </c>
      <c r="C2" s="34">
        <v>73636</v>
      </c>
      <c r="D2" s="35">
        <f>ROUND(C2*1.1,0)</f>
        <v>81000</v>
      </c>
    </row>
    <row r="3" spans="1:4">
      <c r="A3" s="37"/>
      <c r="B3" s="32" t="s">
        <v>249</v>
      </c>
      <c r="C3" s="34">
        <v>73636</v>
      </c>
      <c r="D3" s="35">
        <f t="shared" ref="D3:D4" si="0">ROUND(C3*1.1,0)</f>
        <v>81000</v>
      </c>
    </row>
    <row r="4" spans="1:4">
      <c r="A4" s="37"/>
      <c r="B4" s="32" t="s">
        <v>250</v>
      </c>
      <c r="C4" s="34">
        <v>73636</v>
      </c>
      <c r="D4" s="35">
        <f t="shared" si="0"/>
        <v>81000</v>
      </c>
    </row>
    <row r="5" spans="1:4">
      <c r="A5" s="37"/>
      <c r="B5" s="26" t="s">
        <v>252</v>
      </c>
      <c r="C5" s="24">
        <v>220909</v>
      </c>
      <c r="D5" s="3"/>
    </row>
    <row r="6" spans="1:4">
      <c r="A6" s="37"/>
      <c r="B6" s="26" t="s">
        <v>247</v>
      </c>
      <c r="C6" s="24">
        <v>22091</v>
      </c>
      <c r="D6" s="3"/>
    </row>
    <row r="7" spans="1:4">
      <c r="A7" s="37"/>
      <c r="B7" s="26" t="s">
        <v>246</v>
      </c>
      <c r="C7" s="25">
        <f>SUM(C5:C6)</f>
        <v>243000</v>
      </c>
      <c r="D7" s="3"/>
    </row>
    <row r="8" spans="1:4">
      <c r="A8" s="37">
        <v>44986</v>
      </c>
      <c r="B8" s="32" t="s">
        <v>254</v>
      </c>
      <c r="C8" s="36">
        <v>68482</v>
      </c>
      <c r="D8" s="35">
        <f t="shared" ref="D8:D11" si="1">ROUND(C8*1.1,0)</f>
        <v>75330</v>
      </c>
    </row>
    <row r="9" spans="1:4">
      <c r="A9" s="37"/>
      <c r="B9" s="32" t="s">
        <v>255</v>
      </c>
      <c r="C9" s="36">
        <v>68482</v>
      </c>
      <c r="D9" s="35">
        <f t="shared" si="1"/>
        <v>75330</v>
      </c>
    </row>
    <row r="10" spans="1:4">
      <c r="A10" s="37"/>
      <c r="B10" s="32" t="s">
        <v>256</v>
      </c>
      <c r="C10" s="36">
        <v>68482</v>
      </c>
      <c r="D10" s="35">
        <f t="shared" si="1"/>
        <v>75330</v>
      </c>
    </row>
    <row r="11" spans="1:4">
      <c r="A11" s="37"/>
      <c r="B11" s="32" t="s">
        <v>257</v>
      </c>
      <c r="C11" s="36">
        <v>110455</v>
      </c>
      <c r="D11" s="35">
        <f t="shared" si="1"/>
        <v>121501</v>
      </c>
    </row>
    <row r="12" spans="1:4">
      <c r="A12" s="37"/>
      <c r="B12" s="26" t="s">
        <v>252</v>
      </c>
      <c r="C12" s="30">
        <v>315900</v>
      </c>
      <c r="D12" s="3"/>
    </row>
    <row r="13" spans="1:4">
      <c r="A13" s="37"/>
      <c r="B13" s="26" t="s">
        <v>247</v>
      </c>
      <c r="C13" s="30">
        <v>31590</v>
      </c>
      <c r="D13" s="3"/>
    </row>
    <row r="14" spans="1:4">
      <c r="A14" s="37"/>
      <c r="B14" s="26" t="s">
        <v>246</v>
      </c>
      <c r="C14" s="30">
        <f>SUM(C12:C13)</f>
        <v>347490</v>
      </c>
      <c r="D14" s="3"/>
    </row>
    <row r="15" spans="1:4">
      <c r="A15" s="37">
        <v>45017</v>
      </c>
      <c r="B15" s="32" t="s">
        <v>258</v>
      </c>
      <c r="C15" s="36">
        <v>117818</v>
      </c>
      <c r="D15" s="35">
        <f t="shared" ref="D15:D16" si="2">ROUND(C15*1.1,0)</f>
        <v>129600</v>
      </c>
    </row>
    <row r="16" spans="1:4">
      <c r="A16" s="37"/>
      <c r="B16" s="32" t="s">
        <v>259</v>
      </c>
      <c r="C16" s="36">
        <v>117818</v>
      </c>
      <c r="D16" s="35">
        <f t="shared" si="2"/>
        <v>129600</v>
      </c>
    </row>
    <row r="17" spans="1:4">
      <c r="A17" s="37"/>
      <c r="B17" s="26" t="s">
        <v>252</v>
      </c>
      <c r="C17" s="30">
        <v>235636</v>
      </c>
      <c r="D17" s="3"/>
    </row>
    <row r="18" spans="1:4">
      <c r="A18" s="37"/>
      <c r="B18" s="26" t="s">
        <v>247</v>
      </c>
      <c r="C18" s="30">
        <v>23564</v>
      </c>
      <c r="D18" s="3"/>
    </row>
    <row r="19" spans="1:4">
      <c r="A19" s="37"/>
      <c r="B19" s="26" t="s">
        <v>246</v>
      </c>
      <c r="C19" s="30">
        <f>SUM(C17:C18)</f>
        <v>259200</v>
      </c>
      <c r="D19" s="3"/>
    </row>
    <row r="20" spans="1:4">
      <c r="A20" s="38">
        <v>45047</v>
      </c>
      <c r="B20" s="32" t="s">
        <v>260</v>
      </c>
      <c r="C20" s="36">
        <v>272727</v>
      </c>
      <c r="D20" s="35"/>
    </row>
    <row r="21" spans="1:4">
      <c r="A21" s="39"/>
      <c r="B21" s="26" t="s">
        <v>252</v>
      </c>
      <c r="C21" s="30">
        <v>272727</v>
      </c>
      <c r="D21" s="3"/>
    </row>
    <row r="22" spans="1:4">
      <c r="A22" s="39"/>
      <c r="B22" s="26" t="s">
        <v>247</v>
      </c>
      <c r="C22" s="30">
        <v>27273</v>
      </c>
      <c r="D22" s="3"/>
    </row>
    <row r="23" spans="1:4">
      <c r="A23" s="40"/>
      <c r="B23" s="26" t="s">
        <v>246</v>
      </c>
      <c r="C23" s="30">
        <f>SUM(C21:C22)</f>
        <v>300000</v>
      </c>
      <c r="D23" s="3"/>
    </row>
    <row r="24" spans="1:4">
      <c r="A24" s="28"/>
      <c r="B24" s="31"/>
      <c r="C24" s="2"/>
    </row>
    <row r="25" spans="1:4">
      <c r="A25" s="28"/>
      <c r="B25" s="31"/>
      <c r="C25" s="2"/>
    </row>
    <row r="26" spans="1:4">
      <c r="A26" s="28"/>
      <c r="B26" s="31"/>
      <c r="C26" s="2"/>
    </row>
    <row r="27" spans="1:4">
      <c r="A27" s="28"/>
      <c r="B27" s="31"/>
      <c r="C27" s="2"/>
    </row>
    <row r="28" spans="1:4">
      <c r="A28" s="28"/>
      <c r="B28" s="31"/>
      <c r="C28" s="2"/>
    </row>
    <row r="29" spans="1:4">
      <c r="A29" s="28"/>
      <c r="B29" s="31"/>
      <c r="C29" s="2"/>
    </row>
    <row r="30" spans="1:4">
      <c r="A30" s="28"/>
      <c r="B30" s="31"/>
      <c r="C30" s="2"/>
    </row>
    <row r="31" spans="1:4">
      <c r="A31" s="28"/>
      <c r="B31" s="31"/>
      <c r="C31" s="2"/>
    </row>
    <row r="32" spans="1:4">
      <c r="A32" s="28"/>
      <c r="B32" s="31"/>
      <c r="C32" s="2"/>
    </row>
    <row r="33" spans="1:3">
      <c r="A33" s="28"/>
      <c r="B33" s="31"/>
      <c r="C33" s="2"/>
    </row>
    <row r="34" spans="1:3">
      <c r="A34" s="29"/>
    </row>
    <row r="35" spans="1:3">
      <c r="A35" s="27"/>
    </row>
  </sheetData>
  <mergeCells count="4">
    <mergeCell ref="A2:A7"/>
    <mergeCell ref="A8:A14"/>
    <mergeCell ref="A15:A19"/>
    <mergeCell ref="A20:A23"/>
  </mergeCells>
  <phoneticPr fontId="2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FA991-0B9F-42C5-A391-2273BD57D020}">
  <dimension ref="A1:AD84"/>
  <sheetViews>
    <sheetView topLeftCell="D1" workbookViewId="0">
      <pane ySplit="1" topLeftCell="A2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6" max="6" width="9.5" customWidth="1"/>
    <col min="7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>
      <c r="B2" s="8">
        <v>12000</v>
      </c>
      <c r="C2" s="8">
        <v>12000</v>
      </c>
      <c r="D2" s="8">
        <v>32780</v>
      </c>
      <c r="E2" s="8">
        <v>9900</v>
      </c>
      <c r="F2" s="8"/>
      <c r="G2" s="3">
        <v>3726182</v>
      </c>
      <c r="H2" s="2">
        <v>2987303</v>
      </c>
      <c r="J2" s="8">
        <v>8000</v>
      </c>
      <c r="N2" t="s">
        <v>162</v>
      </c>
      <c r="Q2" t="s">
        <v>159</v>
      </c>
      <c r="T2" t="s">
        <v>23</v>
      </c>
      <c r="U2" t="s">
        <v>56</v>
      </c>
      <c r="V2" t="s">
        <v>75</v>
      </c>
      <c r="W2" t="s">
        <v>89</v>
      </c>
      <c r="Z2" t="s">
        <v>32</v>
      </c>
      <c r="AA2" t="s">
        <v>68</v>
      </c>
      <c r="AB2" t="s">
        <v>76</v>
      </c>
    </row>
    <row r="3" spans="1:30">
      <c r="B3" s="8">
        <v>8800</v>
      </c>
      <c r="C3" s="8">
        <v>32000</v>
      </c>
      <c r="D3" s="8">
        <v>65560</v>
      </c>
      <c r="E3" s="8">
        <v>9900</v>
      </c>
      <c r="F3" s="8"/>
      <c r="J3" s="8">
        <v>50000</v>
      </c>
      <c r="Q3" t="s">
        <v>160</v>
      </c>
      <c r="T3" t="s">
        <v>30</v>
      </c>
      <c r="U3" t="s">
        <v>57</v>
      </c>
      <c r="V3" t="s">
        <v>77</v>
      </c>
      <c r="W3" t="s">
        <v>90</v>
      </c>
      <c r="Z3" t="s">
        <v>47</v>
      </c>
      <c r="AA3" t="s">
        <v>73</v>
      </c>
      <c r="AB3" t="s">
        <v>84</v>
      </c>
    </row>
    <row r="4" spans="1:30">
      <c r="B4" s="8">
        <v>12000</v>
      </c>
      <c r="C4" s="8">
        <v>24000</v>
      </c>
      <c r="D4" s="8">
        <v>32780</v>
      </c>
      <c r="E4" s="8">
        <v>12100</v>
      </c>
      <c r="F4" s="8"/>
      <c r="J4" s="8">
        <v>50000</v>
      </c>
      <c r="Q4" t="s">
        <v>161</v>
      </c>
      <c r="T4" t="s">
        <v>43</v>
      </c>
      <c r="U4" t="s">
        <v>58</v>
      </c>
      <c r="V4" t="s">
        <v>80</v>
      </c>
      <c r="W4" t="s">
        <v>91</v>
      </c>
      <c r="AA4" t="s">
        <v>62</v>
      </c>
    </row>
    <row r="5" spans="1:30">
      <c r="B5" s="2">
        <v>35000</v>
      </c>
      <c r="C5" s="8">
        <v>8800</v>
      </c>
      <c r="D5" s="8">
        <v>32780</v>
      </c>
      <c r="E5" s="8">
        <v>13200</v>
      </c>
      <c r="F5" s="8"/>
      <c r="J5" s="15">
        <v>11760</v>
      </c>
      <c r="Q5" t="s">
        <v>163</v>
      </c>
      <c r="T5" t="s">
        <v>33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F6" s="8"/>
      <c r="J6" s="15">
        <v>31100</v>
      </c>
      <c r="Q6" t="s">
        <v>164</v>
      </c>
      <c r="T6" s="10" t="s">
        <v>44</v>
      </c>
      <c r="U6" t="s">
        <v>65</v>
      </c>
      <c r="V6" t="s">
        <v>82</v>
      </c>
      <c r="W6" t="s">
        <v>93</v>
      </c>
    </row>
    <row r="7" spans="1:30">
      <c r="B7" s="8"/>
      <c r="C7" s="8"/>
      <c r="D7" s="8"/>
      <c r="E7" s="8">
        <v>9900</v>
      </c>
      <c r="F7" s="8"/>
      <c r="J7" s="15">
        <v>35000</v>
      </c>
      <c r="Q7" t="s">
        <v>165</v>
      </c>
      <c r="T7" t="s">
        <v>50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13200</v>
      </c>
      <c r="F8" s="8"/>
      <c r="J8" s="15">
        <v>9000</v>
      </c>
      <c r="Q8" t="s">
        <v>166</v>
      </c>
      <c r="T8" t="s">
        <v>51</v>
      </c>
      <c r="U8" t="s">
        <v>69</v>
      </c>
      <c r="V8" t="s">
        <v>85</v>
      </c>
      <c r="W8" t="s">
        <v>95</v>
      </c>
    </row>
    <row r="9" spans="1:30">
      <c r="C9" s="8"/>
      <c r="E9" s="8">
        <v>12000</v>
      </c>
      <c r="F9" s="8"/>
      <c r="J9" s="15">
        <v>15000</v>
      </c>
      <c r="Q9" t="s">
        <v>167</v>
      </c>
      <c r="T9" t="s">
        <v>52</v>
      </c>
      <c r="U9" t="s">
        <v>70</v>
      </c>
      <c r="V9" t="s">
        <v>86</v>
      </c>
      <c r="W9" t="s">
        <v>96</v>
      </c>
    </row>
    <row r="10" spans="1:30">
      <c r="C10" s="8"/>
      <c r="E10" s="8">
        <v>12000</v>
      </c>
      <c r="F10" s="8"/>
      <c r="J10" s="15">
        <v>95000</v>
      </c>
      <c r="Q10" t="s">
        <v>168</v>
      </c>
      <c r="T10" t="s">
        <v>54</v>
      </c>
      <c r="U10" t="s">
        <v>71</v>
      </c>
      <c r="V10" t="s">
        <v>87</v>
      </c>
      <c r="W10" t="s">
        <v>97</v>
      </c>
    </row>
    <row r="11" spans="1:30">
      <c r="E11" s="8">
        <v>9900</v>
      </c>
      <c r="F11" s="8"/>
      <c r="J11" s="16">
        <v>90800</v>
      </c>
      <c r="T11" t="s">
        <v>20</v>
      </c>
      <c r="V11" t="s">
        <v>88</v>
      </c>
      <c r="W11" t="s">
        <v>98</v>
      </c>
    </row>
    <row r="12" spans="1:30">
      <c r="E12" s="8">
        <v>13200</v>
      </c>
      <c r="F12" s="8"/>
      <c r="J12" s="15">
        <v>38200</v>
      </c>
      <c r="T12" t="s">
        <v>55</v>
      </c>
      <c r="W12" t="s">
        <v>99</v>
      </c>
    </row>
    <row r="13" spans="1:30">
      <c r="E13" s="8">
        <v>9900</v>
      </c>
      <c r="F13" s="8"/>
      <c r="J13" s="15">
        <v>16000</v>
      </c>
      <c r="T13" t="s">
        <v>17</v>
      </c>
      <c r="W13" t="s">
        <v>100</v>
      </c>
    </row>
    <row r="14" spans="1:30">
      <c r="E14" s="8">
        <v>40000</v>
      </c>
      <c r="F14" s="8"/>
      <c r="T14" t="s">
        <v>18</v>
      </c>
      <c r="W14" t="s">
        <v>101</v>
      </c>
    </row>
    <row r="15" spans="1:30">
      <c r="E15" s="8">
        <v>475200</v>
      </c>
      <c r="F15" s="8"/>
      <c r="T15" t="s">
        <v>156</v>
      </c>
      <c r="W15" t="s">
        <v>102</v>
      </c>
      <c r="AD15" s="9" t="s">
        <v>16</v>
      </c>
    </row>
    <row r="16" spans="1:30">
      <c r="E16" s="8"/>
      <c r="F16" s="8"/>
      <c r="T16" t="s">
        <v>19</v>
      </c>
      <c r="W16" t="s">
        <v>103</v>
      </c>
    </row>
    <row r="17" spans="5:23">
      <c r="E17" s="2"/>
      <c r="F17" s="2"/>
      <c r="T17" t="s">
        <v>20</v>
      </c>
      <c r="W17" t="s">
        <v>104</v>
      </c>
    </row>
    <row r="18" spans="5:23">
      <c r="E18" s="2"/>
      <c r="F18" s="2"/>
      <c r="T18" t="s">
        <v>25</v>
      </c>
      <c r="W18" t="s">
        <v>105</v>
      </c>
    </row>
    <row r="19" spans="5:23">
      <c r="E19" s="8"/>
      <c r="F19" s="8"/>
      <c r="T19" t="s">
        <v>26</v>
      </c>
      <c r="W19" t="s">
        <v>106</v>
      </c>
    </row>
    <row r="20" spans="5:23">
      <c r="E20" s="8"/>
      <c r="F20" s="8"/>
      <c r="T20" t="s">
        <v>27</v>
      </c>
      <c r="W20" t="s">
        <v>107</v>
      </c>
    </row>
    <row r="21" spans="5:23">
      <c r="W21" t="s">
        <v>108</v>
      </c>
    </row>
    <row r="22" spans="5:23">
      <c r="W22" t="s">
        <v>109</v>
      </c>
    </row>
    <row r="23" spans="5:23">
      <c r="W23" t="s">
        <v>110</v>
      </c>
    </row>
    <row r="24" spans="5:23">
      <c r="W24" t="s">
        <v>111</v>
      </c>
    </row>
    <row r="25" spans="5:23">
      <c r="W25" t="s">
        <v>112</v>
      </c>
    </row>
    <row r="26" spans="5:23">
      <c r="W26" t="s">
        <v>113</v>
      </c>
    </row>
    <row r="27" spans="5:23">
      <c r="W27" t="s">
        <v>114</v>
      </c>
    </row>
    <row r="28" spans="5:23">
      <c r="W28" t="s">
        <v>115</v>
      </c>
    </row>
    <row r="29" spans="5:23">
      <c r="W29" t="s">
        <v>116</v>
      </c>
    </row>
    <row r="30" spans="5:23">
      <c r="W30" t="s">
        <v>117</v>
      </c>
    </row>
    <row r="31" spans="5:23">
      <c r="W31" t="s">
        <v>118</v>
      </c>
    </row>
    <row r="32" spans="5:23">
      <c r="W32" t="s">
        <v>119</v>
      </c>
    </row>
    <row r="33" spans="23:23">
      <c r="W33" t="s">
        <v>120</v>
      </c>
    </row>
    <row r="34" spans="23:23">
      <c r="W34" t="s">
        <v>121</v>
      </c>
    </row>
    <row r="35" spans="23:23">
      <c r="W35" t="s">
        <v>122</v>
      </c>
    </row>
    <row r="36" spans="23:23">
      <c r="W36" t="s">
        <v>123</v>
      </c>
    </row>
    <row r="37" spans="23:23">
      <c r="W37" t="s">
        <v>124</v>
      </c>
    </row>
    <row r="38" spans="23:23">
      <c r="W38" t="s">
        <v>125</v>
      </c>
    </row>
    <row r="39" spans="23:23">
      <c r="W39" t="s">
        <v>126</v>
      </c>
    </row>
    <row r="40" spans="23:23">
      <c r="W40" t="s">
        <v>127</v>
      </c>
    </row>
    <row r="41" spans="23:23">
      <c r="W41" t="s">
        <v>128</v>
      </c>
    </row>
    <row r="42" spans="23:23">
      <c r="W42" t="s">
        <v>129</v>
      </c>
    </row>
    <row r="43" spans="23:23">
      <c r="W43" t="s">
        <v>130</v>
      </c>
    </row>
    <row r="44" spans="23:23">
      <c r="W44" t="s">
        <v>131</v>
      </c>
    </row>
    <row r="45" spans="23:23">
      <c r="W45" t="s">
        <v>132</v>
      </c>
    </row>
    <row r="46" spans="23:23">
      <c r="W46" t="s">
        <v>133</v>
      </c>
    </row>
    <row r="47" spans="23:23">
      <c r="W47" t="s">
        <v>135</v>
      </c>
    </row>
    <row r="48" spans="23:23">
      <c r="W48" t="s">
        <v>136</v>
      </c>
    </row>
    <row r="49" spans="23:23">
      <c r="W49" t="s">
        <v>137</v>
      </c>
    </row>
    <row r="50" spans="23:23">
      <c r="W50" t="s">
        <v>138</v>
      </c>
    </row>
    <row r="51" spans="23:23">
      <c r="W51" t="s">
        <v>139</v>
      </c>
    </row>
    <row r="52" spans="23:23">
      <c r="W52" t="s">
        <v>140</v>
      </c>
    </row>
    <row r="53" spans="23:23">
      <c r="W53" t="s">
        <v>141</v>
      </c>
    </row>
    <row r="54" spans="23:23">
      <c r="W54" t="s">
        <v>142</v>
      </c>
    </row>
    <row r="55" spans="23:23">
      <c r="W55" t="s">
        <v>143</v>
      </c>
    </row>
    <row r="56" spans="23:23">
      <c r="W56" t="s">
        <v>144</v>
      </c>
    </row>
    <row r="57" spans="23:23">
      <c r="W57" t="s">
        <v>145</v>
      </c>
    </row>
    <row r="58" spans="23:23">
      <c r="W58" t="s">
        <v>146</v>
      </c>
    </row>
    <row r="59" spans="23:23">
      <c r="W59" t="s">
        <v>147</v>
      </c>
    </row>
    <row r="60" spans="23:23">
      <c r="W60" t="s">
        <v>148</v>
      </c>
    </row>
    <row r="61" spans="23:23">
      <c r="W61" t="s">
        <v>149</v>
      </c>
    </row>
    <row r="62" spans="23:23">
      <c r="W62" t="s">
        <v>150</v>
      </c>
    </row>
    <row r="63" spans="23:23">
      <c r="W63" t="s">
        <v>151</v>
      </c>
    </row>
    <row r="64" spans="23:23">
      <c r="W64" t="s">
        <v>152</v>
      </c>
    </row>
    <row r="65" spans="23:23">
      <c r="W65" t="s">
        <v>153</v>
      </c>
    </row>
    <row r="66" spans="23:23">
      <c r="W66" t="s">
        <v>9</v>
      </c>
    </row>
    <row r="67" spans="23:23">
      <c r="W67" t="s">
        <v>10</v>
      </c>
    </row>
    <row r="68" spans="23:23">
      <c r="W68" t="s">
        <v>13</v>
      </c>
    </row>
    <row r="69" spans="23:23">
      <c r="W69" t="s">
        <v>14</v>
      </c>
    </row>
    <row r="70" spans="23:23">
      <c r="W70" t="s">
        <v>15</v>
      </c>
    </row>
    <row r="71" spans="23:23">
      <c r="W71" t="s">
        <v>11</v>
      </c>
    </row>
    <row r="72" spans="23:23">
      <c r="W72" t="s">
        <v>12</v>
      </c>
    </row>
    <row r="73" spans="23:23">
      <c r="W73" t="s">
        <v>155</v>
      </c>
    </row>
    <row r="74" spans="23:23">
      <c r="W74" t="s">
        <v>157</v>
      </c>
    </row>
    <row r="75" spans="23:23">
      <c r="W75" s="14" t="s">
        <v>158</v>
      </c>
    </row>
    <row r="84" spans="1:29">
      <c r="A84" s="11" t="s">
        <v>74</v>
      </c>
      <c r="B84" s="12">
        <f>SUM(B2:B83)</f>
        <v>67800</v>
      </c>
      <c r="C84" s="12">
        <f t="shared" ref="C84:E84" si="0">SUM(C2:C83)</f>
        <v>88800</v>
      </c>
      <c r="D84" s="12">
        <f t="shared" si="0"/>
        <v>163900</v>
      </c>
      <c r="E84" s="12">
        <f t="shared" si="0"/>
        <v>653600</v>
      </c>
      <c r="F84" s="12"/>
      <c r="G84" s="12">
        <f>SUM(G2:G83)</f>
        <v>3726182</v>
      </c>
      <c r="H84" s="12">
        <f>SUM(H2:H83)</f>
        <v>2987303</v>
      </c>
      <c r="I84" s="11"/>
      <c r="J84" s="11"/>
      <c r="K84" s="11"/>
      <c r="L84" s="11"/>
      <c r="M84" s="11"/>
      <c r="N84" s="12">
        <f>COUNTA(N2:N83)</f>
        <v>1</v>
      </c>
      <c r="O84" s="12">
        <f t="shared" ref="O84:Q84" si="1">COUNTA(O2:O83)</f>
        <v>0</v>
      </c>
      <c r="P84" s="12">
        <f t="shared" si="1"/>
        <v>0</v>
      </c>
      <c r="Q84" s="12">
        <f t="shared" si="1"/>
        <v>9</v>
      </c>
      <c r="R84" s="11"/>
      <c r="S84" s="11"/>
      <c r="T84" s="12">
        <f>COUNTA(T2:T83)</f>
        <v>19</v>
      </c>
      <c r="U84" s="12">
        <f>COUNTA(U2:U83)</f>
        <v>9</v>
      </c>
      <c r="V84" s="12">
        <f t="shared" ref="V84:W84" si="2">COUNTA(V2:V83)</f>
        <v>10</v>
      </c>
      <c r="W84" s="12">
        <f t="shared" si="2"/>
        <v>74</v>
      </c>
      <c r="X84" s="11"/>
      <c r="Y84" s="11"/>
      <c r="Z84" s="12">
        <f>COUNTA(Z2:Z83)</f>
        <v>2</v>
      </c>
      <c r="AA84" s="12">
        <f>COUNTA(AA2:AA83)</f>
        <v>3</v>
      </c>
      <c r="AB84" s="12">
        <f>COUNTA(AB2:AB83)</f>
        <v>2</v>
      </c>
      <c r="AC84" s="12">
        <f t="shared" ref="AC84" si="3">COUNTA(AC2:AC83)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0F396-C596-4FFF-85BF-ABD2E1BDB70C}">
  <dimension ref="A1:Y84"/>
  <sheetViews>
    <sheetView topLeftCell="D1" workbookViewId="0">
      <pane ySplit="1" topLeftCell="A69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25.25" customWidth="1"/>
    <col min="18" max="18" width="19.25" bestFit="1" customWidth="1"/>
    <col min="21" max="21" width="17.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8">
        <v>8800</v>
      </c>
      <c r="C2" s="8">
        <v>12000</v>
      </c>
      <c r="D2" s="8">
        <v>32780</v>
      </c>
      <c r="E2" s="8">
        <v>12000</v>
      </c>
      <c r="L2" s="6" t="s">
        <v>158</v>
      </c>
      <c r="O2" t="s">
        <v>23</v>
      </c>
      <c r="P2" t="s">
        <v>56</v>
      </c>
      <c r="Q2" t="s">
        <v>75</v>
      </c>
      <c r="R2" t="s">
        <v>89</v>
      </c>
      <c r="U2" t="s">
        <v>48</v>
      </c>
      <c r="V2" t="s">
        <v>61</v>
      </c>
    </row>
    <row r="3" spans="1:25">
      <c r="B3" s="8"/>
      <c r="C3" s="8">
        <v>32000</v>
      </c>
      <c r="D3" s="8">
        <v>20000</v>
      </c>
      <c r="E3" s="8">
        <v>9900</v>
      </c>
      <c r="O3" t="s">
        <v>30</v>
      </c>
      <c r="P3" t="s">
        <v>57</v>
      </c>
      <c r="Q3" t="s">
        <v>76</v>
      </c>
      <c r="R3" t="s">
        <v>90</v>
      </c>
      <c r="U3" t="s">
        <v>49</v>
      </c>
      <c r="V3" t="s">
        <v>63</v>
      </c>
    </row>
    <row r="4" spans="1:25">
      <c r="B4" s="3"/>
      <c r="C4" s="8">
        <v>23666</v>
      </c>
      <c r="D4" s="8">
        <v>32780</v>
      </c>
      <c r="E4" s="8">
        <v>13200</v>
      </c>
      <c r="O4" t="s">
        <v>32</v>
      </c>
      <c r="P4" t="s">
        <v>58</v>
      </c>
      <c r="Q4" t="s">
        <v>77</v>
      </c>
      <c r="R4" t="s">
        <v>91</v>
      </c>
    </row>
    <row r="5" spans="1:25">
      <c r="B5" s="8"/>
      <c r="C5" s="8">
        <v>12000</v>
      </c>
      <c r="D5" s="8">
        <v>32780</v>
      </c>
      <c r="E5" s="8">
        <v>13200</v>
      </c>
      <c r="O5" t="s">
        <v>43</v>
      </c>
      <c r="P5" t="s">
        <v>62</v>
      </c>
      <c r="Q5" t="s">
        <v>78</v>
      </c>
      <c r="R5" t="s">
        <v>92</v>
      </c>
    </row>
    <row r="6" spans="1:25">
      <c r="B6" s="8"/>
      <c r="C6" s="8">
        <v>8800</v>
      </c>
      <c r="D6" s="8">
        <v>32780</v>
      </c>
      <c r="E6" s="8">
        <v>13200</v>
      </c>
      <c r="O6" t="s">
        <v>33</v>
      </c>
      <c r="P6" t="s">
        <v>64</v>
      </c>
      <c r="Q6" t="s">
        <v>79</v>
      </c>
      <c r="R6" t="s">
        <v>93</v>
      </c>
    </row>
    <row r="7" spans="1:25">
      <c r="B7" s="8"/>
      <c r="C7" s="8">
        <v>22000</v>
      </c>
      <c r="D7" s="8">
        <v>29800</v>
      </c>
      <c r="E7" s="8">
        <v>12000</v>
      </c>
      <c r="O7" s="10" t="s">
        <v>44</v>
      </c>
      <c r="P7" t="s">
        <v>65</v>
      </c>
      <c r="Q7" t="s">
        <v>80</v>
      </c>
      <c r="R7" t="s">
        <v>94</v>
      </c>
    </row>
    <row r="8" spans="1:25">
      <c r="C8" s="8">
        <v>12000</v>
      </c>
      <c r="D8" s="8"/>
      <c r="E8" s="8">
        <v>9900</v>
      </c>
      <c r="O8" t="s">
        <v>47</v>
      </c>
      <c r="P8" t="s">
        <v>67</v>
      </c>
      <c r="Q8" t="s">
        <v>81</v>
      </c>
      <c r="R8" t="s">
        <v>95</v>
      </c>
    </row>
    <row r="9" spans="1:25">
      <c r="C9" s="8"/>
      <c r="E9" s="8">
        <v>13200</v>
      </c>
      <c r="O9" t="s">
        <v>50</v>
      </c>
      <c r="P9" t="s">
        <v>68</v>
      </c>
      <c r="Q9" t="s">
        <v>82</v>
      </c>
      <c r="R9" t="s">
        <v>96</v>
      </c>
    </row>
    <row r="10" spans="1:25">
      <c r="C10" s="8"/>
      <c r="E10" s="8">
        <v>13200</v>
      </c>
      <c r="O10" t="s">
        <v>51</v>
      </c>
      <c r="P10" t="s">
        <v>69</v>
      </c>
      <c r="Q10" t="s">
        <v>83</v>
      </c>
      <c r="R10" t="s">
        <v>97</v>
      </c>
    </row>
    <row r="11" spans="1:25">
      <c r="E11" s="8">
        <v>12000</v>
      </c>
      <c r="O11" t="s">
        <v>52</v>
      </c>
      <c r="P11" t="s">
        <v>70</v>
      </c>
      <c r="Q11" t="s">
        <v>84</v>
      </c>
      <c r="R11" t="s">
        <v>98</v>
      </c>
    </row>
    <row r="12" spans="1:25">
      <c r="E12" s="8">
        <v>12000</v>
      </c>
      <c r="O12" t="s">
        <v>54</v>
      </c>
      <c r="P12" t="s">
        <v>71</v>
      </c>
      <c r="Q12" t="s">
        <v>85</v>
      </c>
      <c r="R12" t="s">
        <v>99</v>
      </c>
    </row>
    <row r="13" spans="1:25">
      <c r="E13" s="8">
        <v>12000</v>
      </c>
      <c r="O13" t="s">
        <v>20</v>
      </c>
      <c r="P13" t="s">
        <v>73</v>
      </c>
      <c r="Q13" t="s">
        <v>86</v>
      </c>
      <c r="R13" t="s">
        <v>100</v>
      </c>
    </row>
    <row r="14" spans="1:25">
      <c r="E14" s="8">
        <v>9900</v>
      </c>
      <c r="O14" t="s">
        <v>55</v>
      </c>
      <c r="Q14" t="s">
        <v>87</v>
      </c>
      <c r="R14" t="s">
        <v>101</v>
      </c>
    </row>
    <row r="15" spans="1:25">
      <c r="E15" s="8">
        <v>22000</v>
      </c>
      <c r="O15" t="s">
        <v>17</v>
      </c>
      <c r="Q15" t="s">
        <v>88</v>
      </c>
      <c r="R15" t="s">
        <v>102</v>
      </c>
      <c r="Y15" s="9" t="s">
        <v>16</v>
      </c>
    </row>
    <row r="16" spans="1:25">
      <c r="E16" s="8">
        <v>12000</v>
      </c>
      <c r="O16" t="s">
        <v>18</v>
      </c>
      <c r="R16" t="s">
        <v>103</v>
      </c>
    </row>
    <row r="17" spans="5:18">
      <c r="E17" s="2">
        <v>13200</v>
      </c>
      <c r="O17" t="s">
        <v>156</v>
      </c>
      <c r="R17" t="s">
        <v>104</v>
      </c>
    </row>
    <row r="18" spans="5:18">
      <c r="E18" s="2">
        <v>9900</v>
      </c>
      <c r="O18" t="s">
        <v>19</v>
      </c>
      <c r="R18" t="s">
        <v>105</v>
      </c>
    </row>
    <row r="19" spans="5:18">
      <c r="E19" s="8">
        <v>9900</v>
      </c>
      <c r="O19" t="s">
        <v>20</v>
      </c>
      <c r="R19" t="s">
        <v>106</v>
      </c>
    </row>
    <row r="20" spans="5:18">
      <c r="E20" s="8">
        <v>9900</v>
      </c>
      <c r="O20" t="s">
        <v>25</v>
      </c>
      <c r="R20" t="s">
        <v>107</v>
      </c>
    </row>
    <row r="21" spans="5:18">
      <c r="O21" t="s">
        <v>26</v>
      </c>
      <c r="R21" t="s">
        <v>108</v>
      </c>
    </row>
    <row r="22" spans="5:18">
      <c r="O22" t="s">
        <v>27</v>
      </c>
      <c r="R22" t="s">
        <v>109</v>
      </c>
    </row>
    <row r="23" spans="5:18">
      <c r="R23" t="s">
        <v>110</v>
      </c>
    </row>
    <row r="24" spans="5:18">
      <c r="R24" t="s">
        <v>111</v>
      </c>
    </row>
    <row r="25" spans="5:18">
      <c r="R25" t="s">
        <v>112</v>
      </c>
    </row>
    <row r="26" spans="5:18">
      <c r="R26" t="s">
        <v>113</v>
      </c>
    </row>
    <row r="27" spans="5:18">
      <c r="R27" t="s">
        <v>114</v>
      </c>
    </row>
    <row r="28" spans="5:18">
      <c r="R28" t="s">
        <v>115</v>
      </c>
    </row>
    <row r="29" spans="5:18">
      <c r="R29" t="s">
        <v>116</v>
      </c>
    </row>
    <row r="30" spans="5:18">
      <c r="R30" t="s">
        <v>117</v>
      </c>
    </row>
    <row r="31" spans="5:18">
      <c r="R31" t="s">
        <v>118</v>
      </c>
    </row>
    <row r="32" spans="5:18">
      <c r="R32" t="s">
        <v>119</v>
      </c>
    </row>
    <row r="33" spans="18:24">
      <c r="R33" t="s">
        <v>120</v>
      </c>
    </row>
    <row r="34" spans="18:24">
      <c r="R34" t="s">
        <v>121</v>
      </c>
      <c r="X34" t="s">
        <v>134</v>
      </c>
    </row>
    <row r="35" spans="18:24">
      <c r="R35" t="s">
        <v>122</v>
      </c>
    </row>
    <row r="36" spans="18:24">
      <c r="R36" t="s">
        <v>123</v>
      </c>
    </row>
    <row r="37" spans="18:24">
      <c r="R37" t="s">
        <v>124</v>
      </c>
    </row>
    <row r="38" spans="18:24">
      <c r="R38" t="s">
        <v>125</v>
      </c>
    </row>
    <row r="39" spans="18:24">
      <c r="R39" t="s">
        <v>126</v>
      </c>
    </row>
    <row r="40" spans="18:24">
      <c r="R40" t="s">
        <v>127</v>
      </c>
    </row>
    <row r="41" spans="18:24">
      <c r="R41" t="s">
        <v>128</v>
      </c>
    </row>
    <row r="42" spans="18:24">
      <c r="R42" t="s">
        <v>129</v>
      </c>
    </row>
    <row r="43" spans="18:24">
      <c r="R43" t="s">
        <v>130</v>
      </c>
    </row>
    <row r="44" spans="18:24">
      <c r="R44" t="s">
        <v>131</v>
      </c>
    </row>
    <row r="45" spans="18:24">
      <c r="R45" t="s">
        <v>132</v>
      </c>
    </row>
    <row r="46" spans="18:24">
      <c r="R46" t="s">
        <v>133</v>
      </c>
    </row>
    <row r="47" spans="18:24">
      <c r="R47" t="s">
        <v>135</v>
      </c>
    </row>
    <row r="48" spans="18:24">
      <c r="R48" t="s">
        <v>136</v>
      </c>
    </row>
    <row r="49" spans="18:18">
      <c r="R49" t="s">
        <v>137</v>
      </c>
    </row>
    <row r="50" spans="18:18">
      <c r="R50" t="s">
        <v>138</v>
      </c>
    </row>
    <row r="51" spans="18:18">
      <c r="R51" t="s">
        <v>139</v>
      </c>
    </row>
    <row r="52" spans="18:18">
      <c r="R52" t="s">
        <v>140</v>
      </c>
    </row>
    <row r="53" spans="18:18">
      <c r="R53" t="s">
        <v>141</v>
      </c>
    </row>
    <row r="54" spans="18:18">
      <c r="R54" t="s">
        <v>142</v>
      </c>
    </row>
    <row r="55" spans="18:18">
      <c r="R55" t="s">
        <v>143</v>
      </c>
    </row>
    <row r="56" spans="18:18">
      <c r="R56" t="s">
        <v>144</v>
      </c>
    </row>
    <row r="57" spans="18:18">
      <c r="R57" t="s">
        <v>145</v>
      </c>
    </row>
    <row r="58" spans="18:18">
      <c r="R58" t="s">
        <v>146</v>
      </c>
    </row>
    <row r="59" spans="18:18">
      <c r="R59" t="s">
        <v>147</v>
      </c>
    </row>
    <row r="60" spans="18:18">
      <c r="R60" t="s">
        <v>148</v>
      </c>
    </row>
    <row r="61" spans="18:18">
      <c r="R61" t="s">
        <v>149</v>
      </c>
    </row>
    <row r="62" spans="18:18">
      <c r="R62" t="s">
        <v>150</v>
      </c>
    </row>
    <row r="63" spans="18:18">
      <c r="R63" t="s">
        <v>151</v>
      </c>
    </row>
    <row r="64" spans="18:18">
      <c r="R64" t="s">
        <v>152</v>
      </c>
    </row>
    <row r="65" spans="18:18">
      <c r="R65" t="s">
        <v>153</v>
      </c>
    </row>
    <row r="66" spans="18:18">
      <c r="R66" t="s">
        <v>9</v>
      </c>
    </row>
    <row r="67" spans="18:18">
      <c r="R67" t="s">
        <v>10</v>
      </c>
    </row>
    <row r="68" spans="18:18">
      <c r="R68" t="s">
        <v>13</v>
      </c>
    </row>
    <row r="69" spans="18:18">
      <c r="R69" t="s">
        <v>14</v>
      </c>
    </row>
    <row r="70" spans="18:18">
      <c r="R70" t="s">
        <v>15</v>
      </c>
    </row>
    <row r="71" spans="18:18">
      <c r="R71" t="s">
        <v>11</v>
      </c>
    </row>
    <row r="72" spans="18:18">
      <c r="R72" t="s">
        <v>12</v>
      </c>
    </row>
    <row r="73" spans="18:18">
      <c r="R73" t="s">
        <v>155</v>
      </c>
    </row>
    <row r="74" spans="18:18">
      <c r="R74" t="s">
        <v>157</v>
      </c>
    </row>
    <row r="84" spans="1:24">
      <c r="A84" s="11" t="s">
        <v>74</v>
      </c>
      <c r="B84" s="12">
        <f>SUM(B2:B83)</f>
        <v>8800</v>
      </c>
      <c r="C84" s="12">
        <f t="shared" ref="C84:E84" si="0">SUM(C2:C83)</f>
        <v>122466</v>
      </c>
      <c r="D84" s="12">
        <f t="shared" si="0"/>
        <v>180920</v>
      </c>
      <c r="E84" s="12">
        <f t="shared" si="0"/>
        <v>232600</v>
      </c>
      <c r="F84" s="11"/>
      <c r="G84" s="11"/>
      <c r="H84" s="11"/>
      <c r="I84" s="12">
        <f>COUNTA(I2:I83)</f>
        <v>0</v>
      </c>
      <c r="J84" s="12">
        <f t="shared" ref="J84:L84" si="1">COUNTA(J2:J83)</f>
        <v>0</v>
      </c>
      <c r="K84" s="12">
        <f t="shared" si="1"/>
        <v>0</v>
      </c>
      <c r="L84" s="12">
        <f t="shared" si="1"/>
        <v>1</v>
      </c>
      <c r="M84" s="11"/>
      <c r="N84" s="11"/>
      <c r="O84" s="12">
        <f>COUNTA(O2:O83)</f>
        <v>21</v>
      </c>
      <c r="P84" s="12">
        <f>COUNTA(P2:P83)</f>
        <v>12</v>
      </c>
      <c r="Q84" s="12">
        <f t="shared" ref="Q84:R84" si="2">COUNTA(Q2:Q83)</f>
        <v>14</v>
      </c>
      <c r="R84" s="12">
        <f t="shared" si="2"/>
        <v>73</v>
      </c>
      <c r="S84" s="11"/>
      <c r="T84" s="11"/>
      <c r="U84" s="12">
        <f>COUNTA(U2:U83)</f>
        <v>2</v>
      </c>
      <c r="V84" s="12">
        <f>COUNTA(V2:V83)</f>
        <v>2</v>
      </c>
      <c r="W84" s="12">
        <f t="shared" ref="W84:X84" si="3">COUNTA(W2:W83)</f>
        <v>0</v>
      </c>
      <c r="X84" s="12">
        <f t="shared" si="3"/>
        <v>1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9"/>
  <sheetViews>
    <sheetView view="pageBreakPreview" zoomScaleNormal="100" zoomScaleSheetLayoutView="100" workbookViewId="0">
      <pane ySplit="2" topLeftCell="A3" activePane="bottomLeft" state="frozen"/>
      <selection pane="bottomLeft" activeCell="A19" sqref="A19"/>
    </sheetView>
  </sheetViews>
  <sheetFormatPr defaultRowHeight="18.75"/>
  <cols>
    <col min="1" max="1" width="10.5" customWidth="1"/>
    <col min="2" max="2" width="14" customWidth="1"/>
    <col min="3" max="3" width="19.625" customWidth="1"/>
    <col min="4" max="4" width="17.125" bestFit="1" customWidth="1"/>
    <col min="5" max="5" width="10.75" bestFit="1" customWidth="1"/>
    <col min="6" max="6" width="15.875" customWidth="1"/>
    <col min="7" max="7" width="11.5" bestFit="1" customWidth="1"/>
    <col min="8" max="14" width="11.5" customWidth="1"/>
    <col min="15" max="15" width="13.375" customWidth="1"/>
    <col min="16" max="16" width="10.75" customWidth="1"/>
    <col min="17" max="17" width="16.625" bestFit="1" customWidth="1"/>
    <col min="18" max="18" width="13" customWidth="1"/>
    <col min="19" max="19" width="11.875" bestFit="1" customWidth="1"/>
    <col min="20" max="20" width="11.375" bestFit="1" customWidth="1"/>
    <col min="21" max="21" width="13.375" customWidth="1"/>
    <col min="22" max="23" width="14" customWidth="1"/>
    <col min="24" max="24" width="17.625" customWidth="1"/>
    <col min="25" max="27" width="19.625" customWidth="1"/>
    <col min="28" max="28" width="19.375" bestFit="1" customWidth="1"/>
    <col min="29" max="29" width="19.25" bestFit="1" customWidth="1"/>
    <col min="30" max="30" width="19.25" customWidth="1"/>
    <col min="31" max="32" width="15" bestFit="1" customWidth="1"/>
  </cols>
  <sheetData>
    <row r="1" spans="1:38">
      <c r="A1" t="s">
        <v>34</v>
      </c>
      <c r="C1" t="s">
        <v>196</v>
      </c>
      <c r="F1" t="s">
        <v>186</v>
      </c>
      <c r="T1" t="s">
        <v>35</v>
      </c>
    </row>
    <row r="2" spans="1:38" ht="56.1" customHeight="1">
      <c r="A2" s="17" t="s">
        <v>3</v>
      </c>
      <c r="B2" s="17" t="s">
        <v>0</v>
      </c>
      <c r="C2" s="17" t="s">
        <v>1</v>
      </c>
      <c r="D2" s="17" t="s">
        <v>4</v>
      </c>
      <c r="E2" s="17" t="s">
        <v>2</v>
      </c>
      <c r="F2" s="18" t="s">
        <v>184</v>
      </c>
      <c r="G2" s="17" t="s">
        <v>194</v>
      </c>
      <c r="H2" s="18" t="s">
        <v>195</v>
      </c>
      <c r="I2" s="18" t="s">
        <v>197</v>
      </c>
      <c r="J2" s="18" t="s">
        <v>212</v>
      </c>
      <c r="K2" s="18" t="s">
        <v>213</v>
      </c>
      <c r="L2" s="18" t="s">
        <v>218</v>
      </c>
      <c r="M2" s="18" t="s">
        <v>219</v>
      </c>
      <c r="N2" s="18" t="s">
        <v>220</v>
      </c>
      <c r="O2" s="18" t="s">
        <v>221</v>
      </c>
      <c r="P2" s="18" t="s">
        <v>222</v>
      </c>
      <c r="Q2" s="18" t="s">
        <v>224</v>
      </c>
      <c r="R2" s="18" t="s">
        <v>223</v>
      </c>
      <c r="S2" s="17" t="s">
        <v>172</v>
      </c>
      <c r="T2" t="s">
        <v>3</v>
      </c>
      <c r="U2" s="6" t="s">
        <v>200</v>
      </c>
      <c r="V2" s="6" t="s">
        <v>199</v>
      </c>
      <c r="W2" s="6" t="s">
        <v>36</v>
      </c>
      <c r="X2" s="6" t="s">
        <v>202</v>
      </c>
      <c r="Y2" s="6" t="s">
        <v>37</v>
      </c>
      <c r="Z2" s="6" t="s">
        <v>38</v>
      </c>
      <c r="AA2" s="6" t="s">
        <v>203</v>
      </c>
      <c r="AB2" s="6" t="s">
        <v>39</v>
      </c>
      <c r="AC2" s="6" t="s">
        <v>40</v>
      </c>
      <c r="AD2" s="6" t="s">
        <v>198</v>
      </c>
      <c r="AE2" s="6" t="s">
        <v>201</v>
      </c>
      <c r="AF2" s="6" t="s">
        <v>41</v>
      </c>
    </row>
    <row r="3" spans="1:38" ht="32.25" customHeight="1">
      <c r="A3" s="1">
        <v>44621</v>
      </c>
      <c r="B3" s="7">
        <f>'2022.3'!B$79</f>
        <v>136466</v>
      </c>
      <c r="C3" s="7">
        <f>'2022.3'!C$79</f>
        <v>186132</v>
      </c>
      <c r="D3" s="7">
        <f>'2022.3'!D$79</f>
        <v>223500</v>
      </c>
      <c r="E3" s="7">
        <f>'2022.3'!E$79</f>
        <v>146000</v>
      </c>
      <c r="F3" s="7"/>
      <c r="G3" s="4">
        <f>SUM(振込額一覧[[#This Row],[メルレ（AI）]:[物販]])</f>
        <v>692098</v>
      </c>
      <c r="H3" s="7"/>
      <c r="I3" s="7"/>
      <c r="J3" s="7"/>
      <c r="K3" s="7"/>
      <c r="L3" s="7"/>
      <c r="M3" s="7"/>
      <c r="N3" s="7">
        <f>SUM(振込額一覧[[#This Row],[①振込合計]:[⑥RL]])</f>
        <v>692098</v>
      </c>
      <c r="O3" s="7"/>
      <c r="P3" s="7"/>
      <c r="Q3" s="7"/>
      <c r="R3" s="7">
        <f>SUM(振込額一覧[[#This Row],[①出金額
(PayPay口座)]],振込額一覧[[#This Row],[②出金額
（AMEX）]])</f>
        <v>0</v>
      </c>
      <c r="S3" s="4">
        <f>振込額一覧[[#This Row],[①～⑦
合計額]]-振込額一覧[[#This Row],[①+②
出金合計額]]</f>
        <v>692098</v>
      </c>
      <c r="T3" s="1">
        <f>振込額一覧[[#This Row],[年月]]</f>
        <v>44621</v>
      </c>
      <c r="U3" s="13">
        <f>'2022.3'!I$79</f>
        <v>9</v>
      </c>
      <c r="V3" s="13">
        <f>'2022.3'!O$79</f>
        <v>17</v>
      </c>
      <c r="W3" s="13">
        <f>'2022.3'!U$79</f>
        <v>6</v>
      </c>
      <c r="X3" s="13">
        <f>'2022.3'!J$79</f>
        <v>0</v>
      </c>
      <c r="Y3" s="13">
        <f>'2022.3'!P$79</f>
        <v>17</v>
      </c>
      <c r="Z3" s="13">
        <f>'2022.3'!V$79</f>
        <v>2</v>
      </c>
      <c r="AA3" s="13">
        <f>'2022.3'!K$79</f>
        <v>0</v>
      </c>
      <c r="AB3" s="13">
        <f>'2022.3'!Q$79</f>
        <v>14</v>
      </c>
      <c r="AC3" s="13">
        <f>'2022.3'!W$79</f>
        <v>0</v>
      </c>
      <c r="AD3" s="13">
        <f>'2022.3'!L$79</f>
        <v>7</v>
      </c>
      <c r="AE3" s="13">
        <f>'2022.3'!R$79</f>
        <v>65</v>
      </c>
      <c r="AF3" s="13">
        <f>'2022.3'!X$79</f>
        <v>0</v>
      </c>
    </row>
    <row r="4" spans="1:38">
      <c r="A4" s="1">
        <v>44652</v>
      </c>
      <c r="B4" s="7">
        <f>'2022.4'!B$84</f>
        <v>86800</v>
      </c>
      <c r="C4" s="7">
        <f>'2022.4'!C$84</f>
        <v>214332</v>
      </c>
      <c r="D4" s="7">
        <f>'2022.4'!D$84</f>
        <v>233700</v>
      </c>
      <c r="E4" s="7">
        <f>'2022.4'!E$84</f>
        <v>150600</v>
      </c>
      <c r="F4" s="7"/>
      <c r="G4" s="4">
        <f>SUM(振込額一覧[[#This Row],[メルレ（AI）]:[物販]])</f>
        <v>685432</v>
      </c>
      <c r="H4" s="7"/>
      <c r="I4" s="7"/>
      <c r="J4" s="7"/>
      <c r="K4" s="7"/>
      <c r="L4" s="7"/>
      <c r="M4" s="7"/>
      <c r="N4" s="7">
        <f>SUM(振込額一覧[[#This Row],[①振込合計]:[⑥RL]])</f>
        <v>685432</v>
      </c>
      <c r="O4" s="7"/>
      <c r="P4" s="7"/>
      <c r="Q4" s="7"/>
      <c r="R4" s="7">
        <f>SUM(振込額一覧[[#This Row],[①出金額
(PayPay口座)]],振込額一覧[[#This Row],[②出金額
（AMEX）]])</f>
        <v>0</v>
      </c>
      <c r="S4" s="4">
        <f>振込額一覧[[#This Row],[①～⑦
合計額]]-振込額一覧[[#This Row],[①+②
出金合計額]]</f>
        <v>685432</v>
      </c>
      <c r="T4" s="1">
        <f>振込額一覧[[#This Row],[年月]]</f>
        <v>44652</v>
      </c>
      <c r="U4" s="13">
        <f>'2022.4'!I$84</f>
        <v>0</v>
      </c>
      <c r="V4" s="13">
        <f>'2022.4'!O$82</f>
        <v>23</v>
      </c>
      <c r="W4" s="13">
        <f>'2022.4'!U$84</f>
        <v>3</v>
      </c>
      <c r="X4" s="13">
        <f>'2022.4'!J$84</f>
        <v>0</v>
      </c>
      <c r="Y4" s="13">
        <f>'2022.4'!P$83</f>
        <v>14</v>
      </c>
      <c r="Z4" s="13">
        <f>'2022.4'!V$84</f>
        <v>3</v>
      </c>
      <c r="AA4" s="13">
        <f>'2022.4'!J$84</f>
        <v>0</v>
      </c>
      <c r="AB4" s="13">
        <f>'2022.4'!Q$84</f>
        <v>14</v>
      </c>
      <c r="AC4" s="13">
        <f>'2022.4'!W$84</f>
        <v>0</v>
      </c>
      <c r="AD4" s="13">
        <f>'2022.4'!L$84</f>
        <v>2</v>
      </c>
      <c r="AE4" s="13">
        <f>'2022.4'!R$84</f>
        <v>72</v>
      </c>
      <c r="AF4" s="13">
        <f>'2022.4'!X$84</f>
        <v>0</v>
      </c>
    </row>
    <row r="5" spans="1:38">
      <c r="A5" s="1">
        <v>44682</v>
      </c>
      <c r="B5" s="7">
        <f>'2022.5'!B$84</f>
        <v>8800</v>
      </c>
      <c r="C5" s="7">
        <f>'2022.5'!C$84</f>
        <v>122466</v>
      </c>
      <c r="D5" s="7">
        <f>'2022.5'!D$84</f>
        <v>180920</v>
      </c>
      <c r="E5" s="7">
        <f>'2022.5'!E$84</f>
        <v>232600</v>
      </c>
      <c r="F5" s="7"/>
      <c r="G5" s="4">
        <f>SUM(振込額一覧[[#This Row],[メルレ（AI）]:[物販]])</f>
        <v>544786</v>
      </c>
      <c r="H5" s="7"/>
      <c r="I5" s="7"/>
      <c r="J5" s="7"/>
      <c r="K5" s="7"/>
      <c r="L5" s="7"/>
      <c r="M5" s="7"/>
      <c r="N5" s="7">
        <f>SUM(振込額一覧[[#This Row],[①振込合計]:[⑥RL]])</f>
        <v>544786</v>
      </c>
      <c r="O5" s="7"/>
      <c r="P5" s="7"/>
      <c r="Q5" s="7"/>
      <c r="R5" s="7">
        <f>SUM(振込額一覧[[#This Row],[①出金額
(PayPay口座)]],振込額一覧[[#This Row],[②出金額
（AMEX）]])</f>
        <v>0</v>
      </c>
      <c r="S5" s="4">
        <f>振込額一覧[[#This Row],[①～⑦
合計額]]-振込額一覧[[#This Row],[①+②
出金合計額]]</f>
        <v>544786</v>
      </c>
      <c r="T5" s="1">
        <f>振込額一覧[[#This Row],[年月]]</f>
        <v>44682</v>
      </c>
      <c r="U5" s="13">
        <f>'2022.5'!I$84</f>
        <v>0</v>
      </c>
      <c r="V5" s="13">
        <f>'2022.5'!O$84</f>
        <v>21</v>
      </c>
      <c r="W5" s="13">
        <f>'2022.5'!U$84</f>
        <v>2</v>
      </c>
      <c r="X5" s="13">
        <f>'2022.5'!J$84</f>
        <v>0</v>
      </c>
      <c r="Y5" s="13">
        <f>'2022.5'!P$84</f>
        <v>12</v>
      </c>
      <c r="Z5" s="13">
        <f>'2022.5'!V$84</f>
        <v>2</v>
      </c>
      <c r="AA5" s="13">
        <f>'2022.5'!J$84</f>
        <v>0</v>
      </c>
      <c r="AB5" s="13">
        <f>'2022.5'!Q$84</f>
        <v>14</v>
      </c>
      <c r="AC5" s="13">
        <f>'2022.5'!W$84</f>
        <v>0</v>
      </c>
      <c r="AD5" s="13">
        <f>'2022.5'!L$84</f>
        <v>1</v>
      </c>
      <c r="AE5" s="13">
        <f>'2022.5'!R$84</f>
        <v>73</v>
      </c>
      <c r="AF5" s="13">
        <f>'2022.5'!X$84</f>
        <v>1</v>
      </c>
    </row>
    <row r="6" spans="1:38">
      <c r="A6" s="1">
        <v>44713</v>
      </c>
      <c r="B6" s="7">
        <f>'2022.6'!B$84</f>
        <v>67800</v>
      </c>
      <c r="C6" s="7">
        <f>'2022.6'!C$84</f>
        <v>88800</v>
      </c>
      <c r="D6" s="7">
        <f>'2022.6'!D$84</f>
        <v>163900</v>
      </c>
      <c r="E6" s="7">
        <f>'2022.6'!E$84</f>
        <v>653600</v>
      </c>
      <c r="F6" s="7">
        <f>'2022.6'!G$84-SUM(振込額一覧[[#This Row],[メルレ（AI）]:[物販]])</f>
        <v>2752082</v>
      </c>
      <c r="G6" s="4">
        <f>SUM(振込額一覧[[#This Row],[メルレ（AI）]:[物販]])+振込額一覧[[#This Row],[メルレ～物販以外の振込額]]</f>
        <v>3726182</v>
      </c>
      <c r="H6" s="7">
        <v>1993850</v>
      </c>
      <c r="I6" s="7"/>
      <c r="J6" s="7"/>
      <c r="K6" s="7"/>
      <c r="L6" s="7"/>
      <c r="M6" s="7"/>
      <c r="N6" s="7">
        <f>SUM(振込額一覧[[#This Row],[①振込合計]:[⑥RL]])</f>
        <v>5720032</v>
      </c>
      <c r="O6" s="7">
        <f>'2022.6'!H$84</f>
        <v>2987303</v>
      </c>
      <c r="P6" s="7"/>
      <c r="Q6" s="7"/>
      <c r="R6" s="7">
        <f>SUM(振込額一覧[[#This Row],[①出金額
(PayPay口座)]],振込額一覧[[#This Row],[②出金額
（AMEX）]])</f>
        <v>2987303</v>
      </c>
      <c r="S6" s="4">
        <f>振込額一覧[[#This Row],[①～⑦
合計額]]-振込額一覧[[#This Row],[①+②
出金合計額]]</f>
        <v>2732729</v>
      </c>
      <c r="T6" s="1">
        <f>振込額一覧[[#This Row],[年月]]</f>
        <v>44713</v>
      </c>
      <c r="U6" s="13">
        <f>'2022.6'!N$84</f>
        <v>1</v>
      </c>
      <c r="V6" s="13">
        <f>'2022.6'!T$84</f>
        <v>19</v>
      </c>
      <c r="W6" s="13">
        <f>'2022.6'!Z$84</f>
        <v>2</v>
      </c>
      <c r="X6" s="13">
        <f>'2022.6'!O$84</f>
        <v>0</v>
      </c>
      <c r="Y6" s="13">
        <f>'2022.6'!U$84</f>
        <v>9</v>
      </c>
      <c r="Z6" s="13">
        <f>'2022.6'!AA$84</f>
        <v>3</v>
      </c>
      <c r="AA6" s="13">
        <f>'2022.6'!P$84</f>
        <v>0</v>
      </c>
      <c r="AB6" s="13">
        <f>'2022.6'!V$84</f>
        <v>10</v>
      </c>
      <c r="AC6" s="13">
        <f>'2022.6'!AB$84</f>
        <v>2</v>
      </c>
      <c r="AD6" s="13">
        <f>'2022.6'!Q$84</f>
        <v>9</v>
      </c>
      <c r="AE6" s="13">
        <f>'2022.6'!W$84</f>
        <v>74</v>
      </c>
      <c r="AF6" s="13">
        <f>'2022.6'!AC$84</f>
        <v>0</v>
      </c>
    </row>
    <row r="7" spans="1:38">
      <c r="A7" s="1">
        <v>44743</v>
      </c>
      <c r="B7" s="7">
        <f>'2022.7'!B$89</f>
        <v>79800</v>
      </c>
      <c r="C7" s="7">
        <f>'2022.7'!C$89</f>
        <v>56800</v>
      </c>
      <c r="D7" s="7">
        <f>'2022.7'!D$89</f>
        <v>126580</v>
      </c>
      <c r="E7" s="7">
        <f>'2022.7'!E$89</f>
        <v>219200</v>
      </c>
      <c r="F7" s="7">
        <f>'2022.7'!G$89-SUM(振込額一覧[[#This Row],[メルレ（AI）]:[物販]])</f>
        <v>5434951</v>
      </c>
      <c r="G7" s="4">
        <f>SUM(振込額一覧[[#This Row],[メルレ（AI）]:[物販]])+振込額一覧[[#This Row],[メルレ～物販以外の振込額]]</f>
        <v>5917331</v>
      </c>
      <c r="H7" s="7">
        <v>1523207</v>
      </c>
      <c r="I7" s="7"/>
      <c r="J7" s="7"/>
      <c r="K7" s="7"/>
      <c r="L7" s="7"/>
      <c r="M7" s="7"/>
      <c r="N7" s="7">
        <f>SUM(振込額一覧[[#This Row],[①振込合計]:[⑥RL]])</f>
        <v>7440538</v>
      </c>
      <c r="O7" s="7">
        <f>'2022.7'!H$89</f>
        <v>1263823</v>
      </c>
      <c r="P7" s="7"/>
      <c r="Q7" s="7"/>
      <c r="R7" s="7">
        <f>SUM(振込額一覧[[#This Row],[①出金額
(PayPay口座)]],振込額一覧[[#This Row],[②出金額
（AMEX）]])</f>
        <v>1263823</v>
      </c>
      <c r="S7" s="4">
        <f>振込額一覧[[#This Row],[①～⑦
合計額]]-振込額一覧[[#This Row],[①+②
出金合計額]]</f>
        <v>6176715</v>
      </c>
      <c r="T7" s="1">
        <f>振込額一覧[[#This Row],[年月]]</f>
        <v>44743</v>
      </c>
      <c r="U7" s="13">
        <f>'2022.7'!N$89</f>
        <v>1</v>
      </c>
      <c r="V7" s="13">
        <f>'2022.7'!T$89</f>
        <v>17</v>
      </c>
      <c r="W7" s="13">
        <f>'2022.7'!Z$89</f>
        <v>3</v>
      </c>
      <c r="X7" s="13">
        <f>'2022.7'!O$89</f>
        <v>0</v>
      </c>
      <c r="Y7" s="13">
        <f>'2022.7'!U$89</f>
        <v>7</v>
      </c>
      <c r="Z7" s="13">
        <f>'2022.7'!AA$89</f>
        <v>2</v>
      </c>
      <c r="AA7" s="13">
        <f>'2022.7'!P$89</f>
        <v>0</v>
      </c>
      <c r="AB7" s="13">
        <f>'2022.7'!V$89</f>
        <v>10</v>
      </c>
      <c r="AC7" s="13">
        <f>'2022.7'!AB$89</f>
        <v>0</v>
      </c>
      <c r="AD7" s="13">
        <f>'2022.7'!Q$89</f>
        <v>7</v>
      </c>
      <c r="AE7" s="13">
        <f>'2022.7'!W$89</f>
        <v>83</v>
      </c>
      <c r="AF7" s="13">
        <f>'2022.7'!AC$89</f>
        <v>0</v>
      </c>
    </row>
    <row r="8" spans="1:38">
      <c r="A8" s="1">
        <v>44774</v>
      </c>
      <c r="B8" s="7">
        <f>'2022.8'!B$110</f>
        <v>44800</v>
      </c>
      <c r="C8" s="7">
        <f>'2022.8'!C$110</f>
        <v>68800</v>
      </c>
      <c r="D8" s="7">
        <f>'2022.8'!D$110</f>
        <v>115360</v>
      </c>
      <c r="E8" s="7">
        <f>'2022.8'!E$110</f>
        <v>180700</v>
      </c>
      <c r="F8" s="7">
        <f>'2022.8'!G$110-SUM(振込額一覧[[#This Row],[メルレ（AI）]:[物販]])</f>
        <v>831322</v>
      </c>
      <c r="G8" s="4">
        <f>SUM(振込額一覧[[#This Row],[メルレ（AI）]:[物販]])+振込額一覧[[#This Row],[メルレ～物販以外の振込額]]</f>
        <v>1240982</v>
      </c>
      <c r="H8" s="7">
        <v>1663885</v>
      </c>
      <c r="I8" s="7"/>
      <c r="J8" s="7"/>
      <c r="K8" s="7"/>
      <c r="L8" s="7"/>
      <c r="M8" s="7"/>
      <c r="N8" s="7">
        <f>SUM(振込額一覧[[#This Row],[①振込合計]:[⑥RL]])</f>
        <v>2904867</v>
      </c>
      <c r="O8" s="7">
        <f>'2022.8'!H$110</f>
        <v>3996031</v>
      </c>
      <c r="P8" s="7"/>
      <c r="Q8" s="7"/>
      <c r="R8" s="7">
        <f>SUM(振込額一覧[[#This Row],[①出金額
(PayPay口座)]],振込額一覧[[#This Row],[②出金額
（AMEX）]])</f>
        <v>3996031</v>
      </c>
      <c r="S8" s="4">
        <f>振込額一覧[[#This Row],[①～⑦
合計額]]-振込額一覧[[#This Row],[①+②
出金合計額]]</f>
        <v>-1091164</v>
      </c>
      <c r="T8" s="1">
        <f>振込額一覧[[#This Row],[年月]]</f>
        <v>44774</v>
      </c>
      <c r="U8" s="13">
        <f>'2022.8'!N$110</f>
        <v>0</v>
      </c>
      <c r="V8" s="13">
        <f>'2022.8'!T$110</f>
        <v>15</v>
      </c>
      <c r="W8" s="13">
        <f>'2022.8'!Z$110</f>
        <v>3</v>
      </c>
      <c r="X8" s="13">
        <f>'2022.8'!O$110</f>
        <v>0</v>
      </c>
      <c r="Y8" s="13">
        <f>'2022.8'!U$110</f>
        <v>7</v>
      </c>
      <c r="Z8" s="13">
        <f>'2022.8'!AA$110</f>
        <v>0</v>
      </c>
      <c r="AA8" s="13">
        <f>'2022.8'!P$110</f>
        <v>0</v>
      </c>
      <c r="AB8" s="13">
        <f>'2022.8'!V$110</f>
        <v>8</v>
      </c>
      <c r="AC8" s="13">
        <f>'2022.8'!AB$110</f>
        <v>2</v>
      </c>
      <c r="AD8" s="13">
        <f>'2022.8'!Q$110</f>
        <v>4</v>
      </c>
      <c r="AE8" s="13">
        <f>'2022.8'!W$110</f>
        <v>88</v>
      </c>
      <c r="AF8" s="13">
        <f>'2022.8'!AC$110</f>
        <v>2</v>
      </c>
    </row>
    <row r="9" spans="1:38">
      <c r="A9" s="1">
        <v>44805</v>
      </c>
      <c r="B9" s="7">
        <f>'2022.9'!B$110</f>
        <v>32800</v>
      </c>
      <c r="C9" s="7">
        <f>'2022.9'!C$110</f>
        <v>44800</v>
      </c>
      <c r="D9" s="7">
        <f>'2022.9'!D$110</f>
        <v>105560</v>
      </c>
      <c r="E9" s="7">
        <f>'2022.9'!E$110</f>
        <v>222100</v>
      </c>
      <c r="F9" s="7">
        <f>'2022.9'!G$110-SUM(振込額一覧[[#This Row],[メルレ（AI）]:[物販]])</f>
        <v>298057</v>
      </c>
      <c r="G9" s="4">
        <f>SUM(振込額一覧[[#This Row],[メルレ（AI）]:[物販]])+振込額一覧[[#This Row],[メルレ～物販以外の振込額]]</f>
        <v>703317</v>
      </c>
      <c r="H9" s="7">
        <v>1482880</v>
      </c>
      <c r="I9" s="7"/>
      <c r="J9" s="7"/>
      <c r="K9" s="7"/>
      <c r="L9" s="7"/>
      <c r="M9" s="7"/>
      <c r="N9" s="7">
        <f>SUM(振込額一覧[[#This Row],[①振込合計]:[⑥RL]])</f>
        <v>2186197</v>
      </c>
      <c r="O9" s="7">
        <f>'2022.9'!H$110</f>
        <v>2922898</v>
      </c>
      <c r="P9" s="7"/>
      <c r="Q9" s="7"/>
      <c r="R9" s="7">
        <f>SUM(振込額一覧[[#This Row],[①出金額
(PayPay口座)]],振込額一覧[[#This Row],[②出金額
（AMEX）]])</f>
        <v>2922898</v>
      </c>
      <c r="S9" s="4">
        <f>振込額一覧[[#This Row],[①～⑦
合計額]]-振込額一覧[[#This Row],[①+②
出金合計額]]</f>
        <v>-736701</v>
      </c>
      <c r="T9" s="1">
        <f>振込額一覧[[#This Row],[年月]]</f>
        <v>44805</v>
      </c>
      <c r="U9" s="13">
        <f>'2022.9'!N$110</f>
        <v>0</v>
      </c>
      <c r="V9" s="13">
        <f>'2022.9'!T$110</f>
        <v>10</v>
      </c>
      <c r="W9" s="13">
        <f>'2022.9'!Z$110</f>
        <v>5</v>
      </c>
      <c r="X9" s="13">
        <f>'2022.9'!O$110</f>
        <v>0</v>
      </c>
      <c r="Y9" s="13">
        <f>'2022.9'!U$110</f>
        <v>7</v>
      </c>
      <c r="Z9" s="13">
        <f>'2022.9'!AA$110</f>
        <v>0</v>
      </c>
      <c r="AA9" s="13">
        <f>'2022.9'!P$110</f>
        <v>0</v>
      </c>
      <c r="AB9" s="13">
        <f>'2022.9'!V$110</f>
        <v>8</v>
      </c>
      <c r="AC9" s="13">
        <f>'2022.9'!AB$110</f>
        <v>0</v>
      </c>
      <c r="AD9" s="13">
        <f>'2022.9'!Q$110</f>
        <v>4</v>
      </c>
      <c r="AE9" s="13">
        <f>'2022.9'!W$110</f>
        <v>83</v>
      </c>
      <c r="AF9" s="13">
        <f>'2022.9'!AC$110</f>
        <v>9</v>
      </c>
    </row>
    <row r="10" spans="1:38">
      <c r="A10" s="1">
        <v>44835</v>
      </c>
      <c r="B10" s="7">
        <f>'2022.10'!B$110</f>
        <v>32800</v>
      </c>
      <c r="C10" s="7">
        <f>'2022.10'!C$110</f>
        <v>68800</v>
      </c>
      <c r="D10" s="7">
        <f>'2022.10'!D$110</f>
        <v>87340</v>
      </c>
      <c r="E10" s="7">
        <f>'2022.10'!E$110</f>
        <v>183800</v>
      </c>
      <c r="F10" s="7">
        <f>'2022.10'!G$110-SUM(振込額一覧[[#This Row],[メルレ（AI）]:[物販]])</f>
        <v>564321</v>
      </c>
      <c r="G10" s="4">
        <f>SUM(振込額一覧[[#This Row],[メルレ（AI）]:[物販]])+振込額一覧[[#This Row],[メルレ～物販以外の振込額]]</f>
        <v>937061</v>
      </c>
      <c r="H10" s="7">
        <v>1542727</v>
      </c>
      <c r="I10" s="7"/>
      <c r="J10" s="7"/>
      <c r="K10" s="7"/>
      <c r="L10" s="7"/>
      <c r="M10" s="7"/>
      <c r="N10" s="7">
        <f>SUM(振込額一覧[[#This Row],[①振込合計]:[⑥RL]])</f>
        <v>2479788</v>
      </c>
      <c r="O10" s="7">
        <f>'2022.10'!H$110</f>
        <v>1349513</v>
      </c>
      <c r="P10" s="7"/>
      <c r="Q10" s="7"/>
      <c r="R10" s="7">
        <f>SUM(振込額一覧[[#This Row],[①出金額
(PayPay口座)]],振込額一覧[[#This Row],[②出金額
（AMEX）]])</f>
        <v>1349513</v>
      </c>
      <c r="S10" s="4">
        <f>振込額一覧[[#This Row],[①～⑦
合計額]]-振込額一覧[[#This Row],[①+②
出金合計額]]</f>
        <v>1130275</v>
      </c>
      <c r="T10" s="1">
        <f>振込額一覧[[#This Row],[年月]]</f>
        <v>44835</v>
      </c>
      <c r="U10" s="13">
        <f>'2022.10'!N$110</f>
        <v>0</v>
      </c>
      <c r="V10" s="13">
        <f>'2022.10'!T$110</f>
        <v>10</v>
      </c>
      <c r="W10" s="13">
        <f>'2022.10'!Z$110</f>
        <v>0</v>
      </c>
      <c r="X10" s="13">
        <f>'2022.10'!O$110</f>
        <v>0</v>
      </c>
      <c r="Y10" s="13">
        <f>'2022.10'!U$110</f>
        <v>7</v>
      </c>
      <c r="Z10" s="13">
        <f>'2022.10'!AA$110</f>
        <v>0</v>
      </c>
      <c r="AA10" s="13">
        <f>'2022.10'!P$110</f>
        <v>0</v>
      </c>
      <c r="AB10" s="13">
        <f>'2022.10'!V$110</f>
        <v>6</v>
      </c>
      <c r="AC10" s="13">
        <f>'2022.10'!AB$110</f>
        <v>2</v>
      </c>
      <c r="AD10" s="13">
        <f>'2022.10'!Q$110</f>
        <v>0</v>
      </c>
      <c r="AE10" s="13">
        <f>'2022.10'!W$110</f>
        <v>87</v>
      </c>
      <c r="AF10" s="13">
        <f>'2022.10'!AC$110</f>
        <v>0</v>
      </c>
    </row>
    <row r="11" spans="1:38">
      <c r="A11" s="1">
        <v>44866</v>
      </c>
      <c r="B11" s="7">
        <f>'2022.11'!B$110</f>
        <v>53580</v>
      </c>
      <c r="C11" s="7">
        <f>'2022.11'!C$110</f>
        <v>56800</v>
      </c>
      <c r="D11" s="7">
        <f>'2022.11'!D$110</f>
        <v>32780</v>
      </c>
      <c r="E11" s="7">
        <f>'2022.11'!E$110</f>
        <v>241100</v>
      </c>
      <c r="F11" s="7">
        <f>'2022.11'!G$110-SUM(振込額一覧[[#This Row],[メルレ（AI）]:[物販]])</f>
        <v>2071108</v>
      </c>
      <c r="G11" s="4">
        <f>SUM(振込額一覧[[#This Row],[メルレ（AI）]:[物販]])+振込額一覧[[#This Row],[メルレ～物販以外の振込額]]</f>
        <v>2455368</v>
      </c>
      <c r="H11" s="7">
        <v>1354656</v>
      </c>
      <c r="I11" s="7"/>
      <c r="J11" s="7"/>
      <c r="K11" s="7"/>
      <c r="L11" s="7"/>
      <c r="M11" s="7">
        <v>223168</v>
      </c>
      <c r="N11" s="7">
        <f>SUM(振込額一覧[[#This Row],[①振込合計]:[⑥RL]])</f>
        <v>3810024</v>
      </c>
      <c r="O11" s="7">
        <f>'2022.11'!H$110</f>
        <v>963543</v>
      </c>
      <c r="P11" s="7">
        <v>608969</v>
      </c>
      <c r="Q11" s="7">
        <v>166500</v>
      </c>
      <c r="R11" s="7">
        <f>SUM(振込額一覧[[#This Row],[①出金額
(PayPay口座)]],振込額一覧[[#This Row],[②出金額
（AMEX）]])</f>
        <v>1572512</v>
      </c>
      <c r="S11" s="4">
        <f>振込額一覧[[#This Row],[①～⑦
合計額]]-振込額一覧[[#This Row],[①+②
出金合計額]]</f>
        <v>2237512</v>
      </c>
      <c r="T11" s="1">
        <f>振込額一覧[[#This Row],[年月]]</f>
        <v>44866</v>
      </c>
      <c r="U11" s="19">
        <f>'2022.11'!N$110</f>
        <v>0</v>
      </c>
      <c r="V11" s="13">
        <f>'2022.11'!T$110</f>
        <v>10</v>
      </c>
      <c r="W11" s="13">
        <f>'2022.11'!Z$110</f>
        <v>0</v>
      </c>
      <c r="X11" s="13">
        <f>'2022.11'!O$110</f>
        <v>0</v>
      </c>
      <c r="Y11" s="13">
        <f>'2022.11'!U$110</f>
        <v>7</v>
      </c>
      <c r="Z11" s="13">
        <f>'2022.11'!AA$110</f>
        <v>0</v>
      </c>
      <c r="AA11" s="13">
        <f>'2022.11'!P$110</f>
        <v>0</v>
      </c>
      <c r="AB11" s="13">
        <f>'2022.11'!V$110</f>
        <v>5</v>
      </c>
      <c r="AC11" s="13">
        <f>'2022.11'!AB$110</f>
        <v>1</v>
      </c>
      <c r="AD11" s="13">
        <f>'2022.11'!Q$110</f>
        <v>1</v>
      </c>
      <c r="AE11" s="13">
        <f>'2022.11'!W$110</f>
        <v>87</v>
      </c>
      <c r="AF11" s="13">
        <f>'2022.11'!AC$110</f>
        <v>0</v>
      </c>
    </row>
    <row r="12" spans="1:38">
      <c r="A12" s="1">
        <v>44896</v>
      </c>
      <c r="B12" s="7">
        <f>'2022.12'!B$110</f>
        <v>20800</v>
      </c>
      <c r="C12" s="7">
        <f>'2022.12'!C$110</f>
        <v>56800</v>
      </c>
      <c r="D12" s="7">
        <f>'2022.12'!D$110</f>
        <v>54560</v>
      </c>
      <c r="E12" s="7">
        <f>'2022.12'!E$110</f>
        <v>982400</v>
      </c>
      <c r="F12" s="7">
        <f>'2022.12'!G$110-SUM(振込額一覧[[#This Row],[メルレ（AI）]:[物販]])</f>
        <v>273993</v>
      </c>
      <c r="G12" s="4">
        <f>SUM(振込額一覧[[#This Row],[メルレ（AI）]:[物販]])+振込額一覧[[#This Row],[メルレ～物販以外の振込額]]</f>
        <v>1388553</v>
      </c>
      <c r="H12" s="7">
        <v>744370</v>
      </c>
      <c r="I12" s="7">
        <f>'2022.12'!I$110</f>
        <v>332082</v>
      </c>
      <c r="J12" s="7"/>
      <c r="K12" s="7"/>
      <c r="L12" s="7"/>
      <c r="M12" s="7">
        <v>417805</v>
      </c>
      <c r="N12" s="7">
        <f>SUM(振込額一覧[[#This Row],[①振込合計]:[⑥RL]])</f>
        <v>2465005</v>
      </c>
      <c r="O12" s="7">
        <f>'2022.12'!H$110</f>
        <v>811013</v>
      </c>
      <c r="P12" s="7">
        <v>625639</v>
      </c>
      <c r="Q12" s="7">
        <v>215800</v>
      </c>
      <c r="R12" s="7">
        <f>SUM(振込額一覧[[#This Row],[①出金額
(PayPay口座)]],振込額一覧[[#This Row],[②出金額
（AMEX）]])</f>
        <v>1436652</v>
      </c>
      <c r="S12" s="4">
        <f>振込額一覧[[#This Row],[①～⑦
合計額]]-振込額一覧[[#This Row],[①+②
出金合計額]]</f>
        <v>1028353</v>
      </c>
      <c r="T12" s="1">
        <f>振込額一覧[[#This Row],[年月]]</f>
        <v>44896</v>
      </c>
      <c r="U12" s="13">
        <f>'2022.12'!N$110</f>
        <v>0</v>
      </c>
      <c r="V12" s="13">
        <f>'2022.12'!T$110</f>
        <v>10</v>
      </c>
      <c r="W12" s="13">
        <f>'2022.12'!Z$110</f>
        <v>0</v>
      </c>
      <c r="X12" s="13">
        <f>'2022.12'!O$110</f>
        <v>0</v>
      </c>
      <c r="Y12" s="13">
        <f>'2022.12'!U$110</f>
        <v>4</v>
      </c>
      <c r="Z12" s="13">
        <f>'2022.12'!AA$110</f>
        <v>2</v>
      </c>
      <c r="AA12" s="13">
        <f>'2022.12'!P$110</f>
        <v>0</v>
      </c>
      <c r="AB12" s="13">
        <f>'2022.12'!V$110</f>
        <v>5</v>
      </c>
      <c r="AC12" s="13">
        <f>'2022.12'!AB$110</f>
        <v>0</v>
      </c>
      <c r="AD12" s="13">
        <f>'2022.12'!Q$110</f>
        <v>2</v>
      </c>
      <c r="AE12" s="13">
        <f>'2022.12'!W$110</f>
        <v>88</v>
      </c>
      <c r="AF12" s="13">
        <f>'2022.12'!AC$110</f>
        <v>0</v>
      </c>
      <c r="AL12" s="9" t="s">
        <v>16</v>
      </c>
    </row>
    <row r="13" spans="1:38">
      <c r="A13" s="1">
        <v>44927</v>
      </c>
      <c r="B13" s="7">
        <f>'2023.1'!B$110</f>
        <v>32800</v>
      </c>
      <c r="C13" s="7">
        <f>'2023.1'!C$110</f>
        <v>32800</v>
      </c>
      <c r="D13" s="7">
        <f>'2023.1'!D$110</f>
        <v>54560</v>
      </c>
      <c r="E13" s="7">
        <f>'2023.1'!E$110</f>
        <v>248889</v>
      </c>
      <c r="F13" s="7">
        <f>'2023.1'!G$110-SUM(振込額一覧[[#This Row],[メルレ（AI）]:[物販]])</f>
        <v>471463</v>
      </c>
      <c r="G13" s="4">
        <f>SUM(振込額一覧[[#This Row],[メルレ（AI）]:[物販]])+振込額一覧[[#This Row],[メルレ～物販以外の振込額]]</f>
        <v>840512</v>
      </c>
      <c r="H13" s="7">
        <v>603824</v>
      </c>
      <c r="I13" s="7">
        <f>'2023.1'!I$110</f>
        <v>175715</v>
      </c>
      <c r="J13" s="7">
        <v>350000</v>
      </c>
      <c r="K13" s="7">
        <v>197131</v>
      </c>
      <c r="L13" s="7"/>
      <c r="M13" s="7">
        <f>'2023年物販経理'!E3</f>
        <v>330748.62400000001</v>
      </c>
      <c r="N13" s="7">
        <f>SUM(振込額一覧[[#This Row],[①振込合計]:[⑥RL]])</f>
        <v>2167182</v>
      </c>
      <c r="O13" s="7">
        <f>'2023.1'!H$110</f>
        <v>1382476</v>
      </c>
      <c r="P13" s="7">
        <v>860414</v>
      </c>
      <c r="Q13" s="7">
        <f>'2023年物販経理'!C3</f>
        <v>532672</v>
      </c>
      <c r="R13" s="7">
        <f>SUM(振込額一覧[[#This Row],[①出金額
(PayPay口座)]],振込額一覧[[#This Row],[②出金額
（AMEX）]])</f>
        <v>2242890</v>
      </c>
      <c r="S13" s="4">
        <f>振込額一覧[[#This Row],[①～⑦
合計額]]-振込額一覧[[#This Row],[①+②
出金合計額]]</f>
        <v>-75708</v>
      </c>
      <c r="T13" s="1">
        <f>振込額一覧[[#This Row],[年月]]</f>
        <v>44927</v>
      </c>
      <c r="U13" s="13">
        <f>'2023.1'!N$110</f>
        <v>0</v>
      </c>
      <c r="V13" s="13">
        <f>'2023.1'!T$110</f>
        <v>7</v>
      </c>
      <c r="W13" s="13">
        <f>'2023.1'!Z$110</f>
        <v>2</v>
      </c>
      <c r="X13" s="13">
        <f>'2023.1'!O$110</f>
        <v>0</v>
      </c>
      <c r="Y13" s="13">
        <f>'2023.1'!U$110</f>
        <v>3</v>
      </c>
      <c r="Z13" s="13">
        <f>'2023.1'!AA$110</f>
        <v>2</v>
      </c>
      <c r="AA13" s="13">
        <f>'2023.1'!P$110</f>
        <v>0</v>
      </c>
      <c r="AB13" s="13">
        <f>'2023.1'!V$110</f>
        <v>4</v>
      </c>
      <c r="AC13" s="13">
        <f>'2023.1'!AB$110</f>
        <v>1</v>
      </c>
      <c r="AD13" s="13">
        <f>'2023.1'!Q$110</f>
        <v>0</v>
      </c>
      <c r="AE13" s="13">
        <f>'2023.1'!W$110</f>
        <v>90</v>
      </c>
      <c r="AF13" s="13">
        <f>'2023.1'!AC$110</f>
        <v>0</v>
      </c>
      <c r="AL13" s="9" t="s">
        <v>16</v>
      </c>
    </row>
    <row r="14" spans="1:38">
      <c r="A14" s="1">
        <v>44958</v>
      </c>
      <c r="B14" s="7">
        <f>'2023.2'!B$110</f>
        <v>8800</v>
      </c>
      <c r="C14" s="7">
        <f>'2023.2'!C$110</f>
        <v>41600</v>
      </c>
      <c r="D14" s="7">
        <f>'2023.2'!D$110</f>
        <v>32780</v>
      </c>
      <c r="E14" s="7">
        <f>'2023.2'!E$110</f>
        <v>249200</v>
      </c>
      <c r="F14" s="7">
        <f>'2023.2'!G$110-SUM(振込額一覧[[#This Row],[メルレ（AI）]:[物販]])</f>
        <v>1473509</v>
      </c>
      <c r="G14" s="4">
        <f>SUM(振込額一覧[[#This Row],[メルレ（AI）]:[物販]])+振込額一覧[[#This Row],[メルレ～物販以外の振込額]]</f>
        <v>1805889</v>
      </c>
      <c r="H14" s="7">
        <v>596878</v>
      </c>
      <c r="I14" s="7">
        <f>'2023.2'!I$110</f>
        <v>158445</v>
      </c>
      <c r="J14" s="7"/>
      <c r="K14" s="7">
        <v>230605.89999999997</v>
      </c>
      <c r="L14" s="7">
        <f>ロイヤルロンドン内訳!C7</f>
        <v>243000</v>
      </c>
      <c r="M14" s="7">
        <f>'2023年物販経理'!E4</f>
        <v>-1658961.2</v>
      </c>
      <c r="N14" s="7">
        <f>SUM(振込額一覧[[#This Row],[①振込合計]:[⑥RL]])</f>
        <v>3034817.9</v>
      </c>
      <c r="O14" s="7">
        <f>'2023.2'!H$110</f>
        <v>2571421</v>
      </c>
      <c r="P14" s="7">
        <v>1528226</v>
      </c>
      <c r="Q14" s="7">
        <f>'2023年物販経理'!C4</f>
        <v>1660438</v>
      </c>
      <c r="R14" s="7">
        <f>SUM(振込額一覧[[#This Row],[①出金額
(PayPay口座)]],振込額一覧[[#This Row],[②出金額
（AMEX）]])</f>
        <v>4099647</v>
      </c>
      <c r="S14" s="4">
        <f>振込額一覧[[#This Row],[①～⑦
合計額]]-振込額一覧[[#This Row],[①+②
出金合計額]]</f>
        <v>-1064829.1000000001</v>
      </c>
      <c r="T14" s="1">
        <f>振込額一覧[[#This Row],[年月]]</f>
        <v>44958</v>
      </c>
      <c r="U14" s="13">
        <f>'2023.2'!N$110</f>
        <v>0</v>
      </c>
      <c r="V14" s="13">
        <f>'2023.2'!T$110</f>
        <v>7</v>
      </c>
      <c r="W14" s="13">
        <f>'2023.2'!Z$110</f>
        <v>0</v>
      </c>
      <c r="X14" s="13">
        <f>'2023.2'!O$110</f>
        <v>0</v>
      </c>
      <c r="Y14" s="13">
        <f>'2023.2'!U$110</f>
        <v>3</v>
      </c>
      <c r="Z14" s="13">
        <f>'2023.2'!AA$110</f>
        <v>0</v>
      </c>
      <c r="AA14" s="13">
        <f>'2023.2'!P$110</f>
        <v>0</v>
      </c>
      <c r="AB14" s="13">
        <f>'2023.2'!V$110</f>
        <v>3</v>
      </c>
      <c r="AC14" s="13">
        <f>'2023.2'!AB$110</f>
        <v>1</v>
      </c>
      <c r="AD14" s="13">
        <f>'2023.2'!Q$110</f>
        <v>1</v>
      </c>
      <c r="AE14" s="13">
        <f>'2023.2'!W$110</f>
        <v>90</v>
      </c>
      <c r="AF14" s="13">
        <f>'2023.2'!AC$110</f>
        <v>0</v>
      </c>
      <c r="AL14" s="9" t="s">
        <v>16</v>
      </c>
    </row>
    <row r="15" spans="1:38">
      <c r="A15" s="1">
        <v>44986</v>
      </c>
      <c r="B15" s="7">
        <f>'2023.3'!B$110</f>
        <v>8800</v>
      </c>
      <c r="C15" s="7">
        <f>'2023.3'!C$110</f>
        <v>12000</v>
      </c>
      <c r="D15" s="7">
        <f>'2023.3'!D$110</f>
        <v>32780</v>
      </c>
      <c r="E15" s="7">
        <f>'2023.3'!E$110</f>
        <v>696827</v>
      </c>
      <c r="F15" s="7">
        <f>'2023.3'!G$110-SUM(振込額一覧[[#This Row],[メルレ（AI）]:[物販]])</f>
        <v>496677</v>
      </c>
      <c r="G15" s="4">
        <f>SUM(振込額一覧[[#This Row],[メルレ（AI）]:[物販]])+振込額一覧[[#This Row],[メルレ～物販以外の振込額]]</f>
        <v>1247084</v>
      </c>
      <c r="H15" s="7">
        <v>534170</v>
      </c>
      <c r="I15" s="7">
        <f>'2023.3'!I$110</f>
        <v>256410</v>
      </c>
      <c r="J15" s="7"/>
      <c r="K15" s="7">
        <v>197532.99999999997</v>
      </c>
      <c r="L15" s="7">
        <f>ロイヤルロンドン内訳!C14</f>
        <v>347490</v>
      </c>
      <c r="M15" s="7">
        <f>'2023年物販経理'!E5</f>
        <v>283463</v>
      </c>
      <c r="N15" s="7">
        <f>SUM(振込額一覧[[#This Row],[①振込合計]:[⑥RL]])</f>
        <v>2582687</v>
      </c>
      <c r="O15" s="7">
        <f>'2023.3'!H$110</f>
        <v>1322099</v>
      </c>
      <c r="P15" s="7">
        <v>1599172</v>
      </c>
      <c r="Q15" s="7">
        <f>'2023年物販経理'!C5</f>
        <v>796797</v>
      </c>
      <c r="R15" s="7">
        <f>SUM(振込額一覧[[#This Row],[①出金額
(PayPay口座)]],振込額一覧[[#This Row],[②出金額
（AMEX）]])</f>
        <v>2921271</v>
      </c>
      <c r="S15" s="4">
        <f>振込額一覧[[#This Row],[①～⑦
合計額]]-振込額一覧[[#This Row],[①+②
出金合計額]]</f>
        <v>-338584</v>
      </c>
      <c r="T15" s="1">
        <f>振込額一覧[[#This Row],[年月]]</f>
        <v>44986</v>
      </c>
      <c r="U15" s="13">
        <f>'2023.3'!N$110</f>
        <v>0</v>
      </c>
      <c r="V15" s="13">
        <f>'2023.3'!T$110</f>
        <v>7</v>
      </c>
      <c r="W15" s="13">
        <f>'2023.3'!Z$110</f>
        <v>0</v>
      </c>
      <c r="X15" s="13">
        <f>'2023.3'!O$110</f>
        <v>0</v>
      </c>
      <c r="Y15" s="13">
        <f>'2023.3'!U$110</f>
        <v>3</v>
      </c>
      <c r="Z15" s="13">
        <f>'2023.3'!AA$110</f>
        <v>0</v>
      </c>
      <c r="AA15" s="13">
        <f>'2023.3'!P$110</f>
        <v>0</v>
      </c>
      <c r="AB15" s="13">
        <f>'2023.3'!V$110</f>
        <v>3</v>
      </c>
      <c r="AC15" s="13">
        <f>'2023.3'!AB$110</f>
        <v>0</v>
      </c>
      <c r="AD15" s="13">
        <f>'2023.3'!Q$110</f>
        <v>0</v>
      </c>
      <c r="AE15" s="13">
        <f>'2023.3'!W$110</f>
        <v>91</v>
      </c>
      <c r="AF15" s="13">
        <f>'2023.3'!AC$110</f>
        <v>0</v>
      </c>
      <c r="AL15" s="9" t="s">
        <v>16</v>
      </c>
    </row>
    <row r="16" spans="1:38">
      <c r="A16" s="1">
        <v>45017</v>
      </c>
      <c r="B16" s="7">
        <f>'2023.4'!B$110</f>
        <v>8800</v>
      </c>
      <c r="C16" s="7">
        <f>'2023.4'!C$110</f>
        <v>8800</v>
      </c>
      <c r="D16" s="7">
        <f>'2023.4'!D$110</f>
        <v>0</v>
      </c>
      <c r="E16" s="7">
        <f>'2023.4'!E$110</f>
        <v>203800</v>
      </c>
      <c r="F16" s="7">
        <f>'2023.4'!G$110-SUM(振込額一覧[[#This Row],[メルレ（AI）]:[物販]])</f>
        <v>1257148</v>
      </c>
      <c r="G16" s="4">
        <f>SUM(振込額一覧[[#This Row],[メルレ（AI）]:[物販]])+振込額一覧[[#This Row],[メルレ～物販以外の振込額]]</f>
        <v>1478548</v>
      </c>
      <c r="H16" s="7">
        <v>624170</v>
      </c>
      <c r="I16" s="7">
        <f>'2023.4'!I$110</f>
        <v>116950</v>
      </c>
      <c r="J16" s="7"/>
      <c r="K16" s="7"/>
      <c r="L16" s="7">
        <f>ロイヤルロンドン内訳!C19</f>
        <v>259200</v>
      </c>
      <c r="M16" s="7">
        <f>'2023年物販経理'!E6</f>
        <v>-1967899.7</v>
      </c>
      <c r="N16" s="7">
        <f>SUM(振込額一覧[[#This Row],[①振込合計]:[⑥RL]])</f>
        <v>2478868</v>
      </c>
      <c r="O16" s="7">
        <f>'2023.4'!H$110</f>
        <v>1570035</v>
      </c>
      <c r="P16" s="7">
        <v>2118284</v>
      </c>
      <c r="Q16" s="7">
        <f>'2023年物販経理'!C6</f>
        <v>2270855</v>
      </c>
      <c r="R16" s="7">
        <f>SUM(振込額一覧[[#This Row],[①出金額
(PayPay口座)]],振込額一覧[[#This Row],[②出金額
（AMEX）]])</f>
        <v>3688319</v>
      </c>
      <c r="S16" s="4">
        <f>振込額一覧[[#This Row],[①～⑦
合計額]]-振込額一覧[[#This Row],[①+②
出金合計額]]</f>
        <v>-1209451</v>
      </c>
      <c r="T16" s="1">
        <f>振込額一覧[[#This Row],[年月]]</f>
        <v>45017</v>
      </c>
      <c r="U16" s="13">
        <f>'2023.4'!N$110</f>
        <v>0</v>
      </c>
      <c r="V16" s="13">
        <f>'2023.4'!T$110</f>
        <v>7</v>
      </c>
      <c r="W16" s="13">
        <f>'2023.4'!Z$110</f>
        <v>0</v>
      </c>
      <c r="X16" s="13">
        <f>'2023.4'!O$110</f>
        <v>0</v>
      </c>
      <c r="Y16" s="13">
        <f>'2023.4'!U$110</f>
        <v>2</v>
      </c>
      <c r="Z16" s="13">
        <f>'2023.4'!AA$110</f>
        <v>1</v>
      </c>
      <c r="AA16" s="13">
        <f>'2023.4'!P$110</f>
        <v>0</v>
      </c>
      <c r="AB16" s="13">
        <f>'2023.4'!V$110</f>
        <v>3</v>
      </c>
      <c r="AC16" s="13">
        <f>'2023.4'!AB$110</f>
        <v>0</v>
      </c>
      <c r="AD16" s="13">
        <f>'2023.4'!Q$110</f>
        <v>1</v>
      </c>
      <c r="AE16" s="13">
        <f>'2023.4'!W$110</f>
        <v>91</v>
      </c>
      <c r="AF16" s="13">
        <f>'2023.4'!AC$110</f>
        <v>0</v>
      </c>
      <c r="AL16" s="9" t="s">
        <v>16</v>
      </c>
    </row>
    <row r="17" spans="1:38">
      <c r="A17" s="1">
        <v>45047</v>
      </c>
      <c r="B17" s="7">
        <f>'2023.5'!B$110</f>
        <v>8800</v>
      </c>
      <c r="C17" s="7">
        <f>'2023.5'!C$110</f>
        <v>36000</v>
      </c>
      <c r="D17" s="7">
        <f>'2023.5'!D$110</f>
        <v>65560</v>
      </c>
      <c r="E17" s="7">
        <f>'2023.5'!E$110</f>
        <v>244380</v>
      </c>
      <c r="F17" s="7">
        <f>'2023.5'!G$110-SUM(振込額一覧[[#This Row],[メルレ（AI）]:[物販]])</f>
        <v>1403216</v>
      </c>
      <c r="G17" s="4">
        <f>SUM(振込額一覧[[#This Row],[メルレ（AI）]:[物販]])+振込額一覧[[#This Row],[メルレ～物販以外の振込額]]</f>
        <v>1757956</v>
      </c>
      <c r="H17" s="7">
        <v>578715</v>
      </c>
      <c r="I17" s="7">
        <f>'2023.5'!I$110</f>
        <v>111816</v>
      </c>
      <c r="J17" s="7"/>
      <c r="K17" s="7">
        <v>242153.8</v>
      </c>
      <c r="L17" s="7">
        <f>ロイヤルロンドン内訳!C23</f>
        <v>300000</v>
      </c>
      <c r="M17" s="7">
        <f>'2023年物販経理'!E7</f>
        <v>878622</v>
      </c>
      <c r="N17" s="7">
        <f>SUM(振込額一覧[[#This Row],[①振込合計]:[⑥RL]])</f>
        <v>2990640.8</v>
      </c>
      <c r="O17" s="7">
        <f>'2023.5'!H$110</f>
        <v>838463</v>
      </c>
      <c r="P17" s="7">
        <v>2181045</v>
      </c>
      <c r="Q17" s="7">
        <f>'2023年物販経理'!C7</f>
        <v>941575</v>
      </c>
      <c r="R17" s="7">
        <f>SUM(振込額一覧[[#This Row],[①出金額
(PayPay口座)]],振込額一覧[[#This Row],[②出金額
（AMEX）]])</f>
        <v>3019508</v>
      </c>
      <c r="S17" s="4">
        <f>振込額一覧[[#This Row],[①～⑦
合計額]]-振込額一覧[[#This Row],[①+②
出金合計額]]</f>
        <v>-28867.200000000186</v>
      </c>
      <c r="T17" s="1">
        <f>振込額一覧[[#This Row],[年月]]</f>
        <v>45047</v>
      </c>
      <c r="U17" s="13">
        <f>'2023.5'!N$110</f>
        <v>0</v>
      </c>
      <c r="V17" s="13">
        <f>'2023.5'!T$110</f>
        <v>5</v>
      </c>
      <c r="W17" s="13">
        <f>'2023.5'!Z$110</f>
        <v>0</v>
      </c>
      <c r="X17" s="13">
        <f>'2023.5'!O$110</f>
        <v>0</v>
      </c>
      <c r="Y17" s="13">
        <f>'2023.5'!U$110</f>
        <v>2</v>
      </c>
      <c r="Z17" s="13">
        <f>'2023.5'!AA$110</f>
        <v>1</v>
      </c>
      <c r="AA17" s="13">
        <f>'2023.5'!P$110</f>
        <v>0</v>
      </c>
      <c r="AB17" s="13">
        <f>'2023.5'!V$110</f>
        <v>3</v>
      </c>
      <c r="AC17" s="13">
        <f>'2023.5'!AB$110</f>
        <v>0</v>
      </c>
      <c r="AD17" s="13">
        <f>'2023.5'!Q$110</f>
        <v>1</v>
      </c>
      <c r="AE17" s="13">
        <f>'2023.5'!W$110</f>
        <v>92</v>
      </c>
      <c r="AF17" s="13">
        <f>'2023.5'!AC$110</f>
        <v>0</v>
      </c>
      <c r="AL17" s="9" t="s">
        <v>16</v>
      </c>
    </row>
    <row r="18" spans="1:38">
      <c r="A18" s="1">
        <v>45078</v>
      </c>
      <c r="B18" s="7">
        <f>'2023.6'!B$110</f>
        <v>8800</v>
      </c>
      <c r="C18" s="7">
        <f>'2023.6'!C$110</f>
        <v>24000</v>
      </c>
      <c r="D18" s="7">
        <f>'2023.6'!D$110</f>
        <v>32780</v>
      </c>
      <c r="E18" s="7">
        <f>'2023.6'!E$110</f>
        <v>183600</v>
      </c>
      <c r="F18" s="7">
        <f>'2023.6'!G$110-SUM(振込額一覧[[#This Row],[メルレ（AI）]:[物販]])</f>
        <v>744571</v>
      </c>
      <c r="G18" s="4">
        <f>SUM(振込額一覧[[#This Row],[メルレ（AI）]:[物販]])+振込額一覧[[#This Row],[メルレ～物販以外の振込額]]</f>
        <v>993751</v>
      </c>
      <c r="H18" s="7">
        <v>624260</v>
      </c>
      <c r="I18" s="7">
        <f>'2023.6'!I$110</f>
        <v>83016</v>
      </c>
      <c r="J18" s="7"/>
      <c r="K18" s="7">
        <v>172804.1</v>
      </c>
      <c r="L18" s="7"/>
      <c r="M18" s="7">
        <f>'2023年物販経理'!E8</f>
        <v>-440621.4</v>
      </c>
      <c r="N18" s="7">
        <f>SUM(振込額一覧[[#This Row],[①振込合計]:[⑥RL]])</f>
        <v>1873831.1</v>
      </c>
      <c r="O18" s="7">
        <f>'2023.6'!H$110</f>
        <v>4136684</v>
      </c>
      <c r="P18" s="7"/>
      <c r="Q18" s="7">
        <f>'2023年物販経理'!C8</f>
        <v>1279962</v>
      </c>
      <c r="R18" s="7">
        <f>SUM(振込額一覧[[#This Row],[①出金額
(PayPay口座)]],振込額一覧[[#This Row],[②出金額
（AMEX）]])</f>
        <v>4136684</v>
      </c>
      <c r="S18" s="4">
        <f>振込額一覧[[#This Row],[①～⑦
合計額]]-振込額一覧[[#This Row],[①+②
出金合計額]]</f>
        <v>-2262852.9</v>
      </c>
      <c r="T18" s="1">
        <f>振込額一覧[[#This Row],[年月]]</f>
        <v>45078</v>
      </c>
      <c r="U18" s="13">
        <f>'2023.6'!N$110</f>
        <v>0</v>
      </c>
      <c r="V18" s="13">
        <f>'2023.6'!T$110</f>
        <v>5</v>
      </c>
      <c r="W18" s="13">
        <f>'2023.6'!Z$110</f>
        <v>0</v>
      </c>
      <c r="X18" s="13">
        <f>'2023.6'!O$110</f>
        <v>0</v>
      </c>
      <c r="Y18" s="13">
        <f>'2023.6'!U$110</f>
        <v>2</v>
      </c>
      <c r="Z18" s="13">
        <f>'2023.6'!AA$110</f>
        <v>0</v>
      </c>
      <c r="AA18" s="13">
        <f>'2023.6'!P$110</f>
        <v>0</v>
      </c>
      <c r="AB18" s="13">
        <f>'2023.6'!V$110</f>
        <v>3</v>
      </c>
      <c r="AC18" s="13">
        <f>'2023.6'!AB$110</f>
        <v>0</v>
      </c>
      <c r="AD18" s="13">
        <f>'2023.6'!Q$110</f>
        <v>0</v>
      </c>
      <c r="AE18" s="13">
        <f>'2023.6'!W$110</f>
        <v>93</v>
      </c>
      <c r="AF18" s="13">
        <f>'2023.6'!AC$110</f>
        <v>0</v>
      </c>
    </row>
    <row r="19" spans="1:38">
      <c r="A19" s="1">
        <v>45108</v>
      </c>
      <c r="B19" s="7">
        <f>'2023.7'!B$110</f>
        <v>8800</v>
      </c>
      <c r="C19" s="7">
        <f>'2023.7'!C$110</f>
        <v>0</v>
      </c>
      <c r="D19" s="7">
        <f>'2023.7'!D$110</f>
        <v>0</v>
      </c>
      <c r="E19" s="7">
        <f>'2023.7'!E$110</f>
        <v>72600</v>
      </c>
      <c r="F19" s="7">
        <f>'2023.7'!G$110-SUM(振込額一覧[[#This Row],[メルレ（AI）]:[物販]])</f>
        <v>-81400</v>
      </c>
      <c r="G19" s="4">
        <f>SUM(振込額一覧[[#This Row],[メルレ（AI）]:[物販]])+振込額一覧[[#This Row],[メルレ～物販以外の振込額]]</f>
        <v>0</v>
      </c>
      <c r="H19" s="7"/>
      <c r="I19" s="7">
        <f>'2023.7'!I$110</f>
        <v>0</v>
      </c>
      <c r="J19" s="7"/>
      <c r="K19" s="7"/>
      <c r="L19" s="7"/>
      <c r="M19" s="7">
        <f>'2023年物販経理'!E9</f>
        <v>-72467.3</v>
      </c>
      <c r="N19" s="7"/>
      <c r="O19" s="7">
        <f>'2023.7'!H$110</f>
        <v>0</v>
      </c>
      <c r="P19" s="7"/>
      <c r="Q19" s="7">
        <f>'2023年物販経理'!C9</f>
        <v>0</v>
      </c>
      <c r="R19" s="7">
        <f>SUM(振込額一覧[[#This Row],[①出金額
(PayPay口座)]],振込額一覧[[#This Row],[②出金額
（AMEX）]])</f>
        <v>0</v>
      </c>
      <c r="S19" s="4">
        <f>振込額一覧[[#This Row],[①～⑦
合計額]]-振込額一覧[[#This Row],[①+②
出金合計額]]</f>
        <v>0</v>
      </c>
      <c r="T19" s="1">
        <f>振込額一覧[[#This Row],[年月]]</f>
        <v>45108</v>
      </c>
      <c r="U19" s="13">
        <f>'2023.7'!N$110</f>
        <v>0</v>
      </c>
      <c r="V19" s="13">
        <f>'2023.7'!T$110</f>
        <v>5</v>
      </c>
      <c r="W19" s="13">
        <f>'2023.7'!Z$110</f>
        <v>0</v>
      </c>
      <c r="X19" s="13">
        <f>'2023.7'!O$110</f>
        <v>0</v>
      </c>
      <c r="Y19" s="13">
        <f>'2023.7'!U$110</f>
        <v>2</v>
      </c>
      <c r="Z19" s="13">
        <f>'2023.7'!AA$110</f>
        <v>0</v>
      </c>
      <c r="AA19" s="13">
        <f>'2023.7'!P$110</f>
        <v>0</v>
      </c>
      <c r="AB19" s="13">
        <f>'2023.7'!V$110</f>
        <v>3</v>
      </c>
      <c r="AC19" s="13">
        <f>'2023.7'!AB$110</f>
        <v>0</v>
      </c>
      <c r="AD19" s="13">
        <f>'2023.7'!Q$110</f>
        <v>0</v>
      </c>
      <c r="AE19" s="13">
        <f>'2023.7'!W$110</f>
        <v>93</v>
      </c>
      <c r="AF19" s="13">
        <f>'2023.7'!AC$110</f>
        <v>0</v>
      </c>
    </row>
  </sheetData>
  <phoneticPr fontId="2"/>
  <pageMargins left="0.23622047244094491" right="0.23622047244094491" top="0.74803149606299213" bottom="0.74803149606299213" header="0.31496062992125984" footer="0.31496062992125984"/>
  <pageSetup paperSize="8" scale="66" fitToHeight="0" orientation="landscape" horizontalDpi="1200" verticalDpi="1200" r:id="rId1"/>
  <colBreaks count="1" manualBreakCount="1">
    <brk id="19" max="17" man="1"/>
  </colBreaks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C089C-C58E-4EA2-B481-61BCF3728A1A}">
  <dimension ref="A1:AD110"/>
  <sheetViews>
    <sheetView tabSelected="1" zoomScaleNormal="100" workbookViewId="0">
      <selection activeCell="F14" sqref="F1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21">
        <v>8800</v>
      </c>
      <c r="C2" s="21"/>
      <c r="D2" s="3"/>
      <c r="E2" s="3">
        <v>13200</v>
      </c>
      <c r="G2" s="2"/>
      <c r="H2" s="8"/>
      <c r="I2" s="2"/>
      <c r="V2" t="s">
        <v>77</v>
      </c>
      <c r="W2" t="s">
        <v>89</v>
      </c>
    </row>
    <row r="3" spans="1:30">
      <c r="B3" s="21"/>
      <c r="C3" s="21"/>
      <c r="D3" s="3"/>
      <c r="E3" s="3">
        <v>9900</v>
      </c>
      <c r="H3" s="8"/>
      <c r="I3" s="2"/>
      <c r="T3" t="s">
        <v>52</v>
      </c>
      <c r="V3" t="s">
        <v>86</v>
      </c>
      <c r="W3" t="s">
        <v>90</v>
      </c>
    </row>
    <row r="4" spans="1:30">
      <c r="B4" s="21"/>
      <c r="C4" s="21"/>
      <c r="D4" s="21"/>
      <c r="E4" s="3">
        <v>13200</v>
      </c>
      <c r="H4" s="8"/>
      <c r="I4" s="2"/>
      <c r="U4" t="s">
        <v>67</v>
      </c>
      <c r="V4" t="s">
        <v>82</v>
      </c>
      <c r="W4" t="s">
        <v>91</v>
      </c>
    </row>
    <row r="5" spans="1:30">
      <c r="B5" s="3"/>
      <c r="C5" s="21"/>
      <c r="D5" s="21"/>
      <c r="E5" s="3">
        <v>13200</v>
      </c>
      <c r="H5" s="8"/>
      <c r="I5" s="2"/>
      <c r="T5" t="s">
        <v>20</v>
      </c>
      <c r="U5" t="s">
        <v>177</v>
      </c>
      <c r="W5" t="s">
        <v>92</v>
      </c>
    </row>
    <row r="6" spans="1:30">
      <c r="B6" s="21"/>
      <c r="C6" s="21"/>
      <c r="D6" s="21"/>
      <c r="E6" s="3">
        <v>13200</v>
      </c>
      <c r="H6" s="15"/>
      <c r="I6" s="2"/>
      <c r="T6" t="s">
        <v>17</v>
      </c>
      <c r="W6" t="s">
        <v>93</v>
      </c>
      <c r="Z6" s="10"/>
    </row>
    <row r="7" spans="1:30">
      <c r="B7" s="21"/>
      <c r="C7" s="21"/>
      <c r="D7" s="21"/>
      <c r="E7" s="3">
        <v>9900</v>
      </c>
      <c r="H7" s="15"/>
      <c r="I7" s="2"/>
      <c r="T7" t="s">
        <v>20</v>
      </c>
      <c r="W7" t="s">
        <v>94</v>
      </c>
    </row>
    <row r="8" spans="1:30">
      <c r="B8" s="3"/>
      <c r="C8" s="21"/>
      <c r="D8" s="21"/>
      <c r="E8" s="3"/>
      <c r="H8" s="15"/>
      <c r="I8" s="2"/>
      <c r="T8" t="s">
        <v>26</v>
      </c>
      <c r="W8" t="s">
        <v>95</v>
      </c>
    </row>
    <row r="9" spans="1:30">
      <c r="B9" s="3"/>
      <c r="C9" s="21"/>
      <c r="D9" s="3"/>
      <c r="E9" s="3"/>
      <c r="H9" s="15"/>
      <c r="W9" t="s">
        <v>96</v>
      </c>
    </row>
    <row r="10" spans="1:30">
      <c r="B10" s="3"/>
      <c r="C10" s="21"/>
      <c r="D10" s="3"/>
      <c r="E10" s="3"/>
      <c r="H10" s="15"/>
      <c r="W10" t="s">
        <v>97</v>
      </c>
    </row>
    <row r="11" spans="1:30">
      <c r="B11" s="3"/>
      <c r="C11" s="3"/>
      <c r="D11" s="3"/>
      <c r="E11" s="3"/>
      <c r="H11" s="15"/>
      <c r="W11" t="s">
        <v>99</v>
      </c>
    </row>
    <row r="12" spans="1:30">
      <c r="B12" s="3"/>
      <c r="C12" s="3"/>
      <c r="D12" s="3"/>
      <c r="E12" s="3"/>
      <c r="W12" t="s">
        <v>100</v>
      </c>
    </row>
    <row r="13" spans="1:30">
      <c r="B13" s="3"/>
      <c r="C13" s="3"/>
      <c r="D13" s="3"/>
      <c r="E13" s="3"/>
      <c r="W13" t="s">
        <v>101</v>
      </c>
    </row>
    <row r="14" spans="1:30">
      <c r="B14" s="3"/>
      <c r="C14" s="3"/>
      <c r="D14" s="3"/>
      <c r="E14" s="3"/>
      <c r="W14" t="s">
        <v>102</v>
      </c>
    </row>
    <row r="15" spans="1:30">
      <c r="B15" s="3"/>
      <c r="C15" s="3"/>
      <c r="D15" s="3"/>
      <c r="E15" s="3"/>
      <c r="W15" t="s">
        <v>103</v>
      </c>
      <c r="AD15" s="9" t="s">
        <v>16</v>
      </c>
    </row>
    <row r="16" spans="1:30">
      <c r="B16" s="3"/>
      <c r="C16" s="3"/>
      <c r="D16" s="3"/>
      <c r="E16" s="3"/>
      <c r="W16" t="s">
        <v>104</v>
      </c>
    </row>
    <row r="17" spans="2:23">
      <c r="B17" s="3"/>
      <c r="C17" s="3"/>
      <c r="D17" s="3"/>
      <c r="E17" s="3"/>
      <c r="W17" t="s">
        <v>105</v>
      </c>
    </row>
    <row r="18" spans="2:23">
      <c r="B18" s="3"/>
      <c r="C18" s="3"/>
      <c r="D18" s="3"/>
      <c r="E18" s="3"/>
      <c r="W18" t="s">
        <v>107</v>
      </c>
    </row>
    <row r="19" spans="2:23">
      <c r="B19" s="3"/>
      <c r="C19" s="3"/>
      <c r="D19" s="3"/>
      <c r="E19" s="22"/>
      <c r="W19" t="s">
        <v>108</v>
      </c>
    </row>
    <row r="20" spans="2:23">
      <c r="B20" s="3"/>
      <c r="C20" s="3"/>
      <c r="D20" s="3"/>
      <c r="E20" s="21"/>
      <c r="W20" t="s">
        <v>109</v>
      </c>
    </row>
    <row r="21" spans="2:23">
      <c r="B21" s="3"/>
      <c r="C21" s="3"/>
      <c r="D21" s="3"/>
      <c r="E21" s="3"/>
      <c r="W21" t="s">
        <v>110</v>
      </c>
    </row>
    <row r="22" spans="2:23">
      <c r="B22" s="3"/>
      <c r="C22" s="3"/>
      <c r="D22" s="3"/>
      <c r="E22" s="3"/>
      <c r="W22" t="s">
        <v>111</v>
      </c>
    </row>
    <row r="23" spans="2:23">
      <c r="B23" s="3"/>
      <c r="C23" s="3"/>
      <c r="D23" s="3"/>
      <c r="E23" s="3"/>
      <c r="W23" t="s">
        <v>112</v>
      </c>
    </row>
    <row r="24" spans="2:23">
      <c r="B24" s="3"/>
      <c r="C24" s="3"/>
      <c r="D24" s="3"/>
      <c r="E24" s="3"/>
      <c r="W24" t="s">
        <v>113</v>
      </c>
    </row>
    <row r="25" spans="2:23">
      <c r="B25" s="3"/>
      <c r="C25" s="3"/>
      <c r="D25" s="3"/>
      <c r="E25" s="3"/>
      <c r="W25" t="s">
        <v>114</v>
      </c>
    </row>
    <row r="26" spans="2:23">
      <c r="B26" s="3"/>
      <c r="C26" s="3"/>
      <c r="D26" s="3"/>
      <c r="E26" s="3"/>
      <c r="W26" t="s">
        <v>115</v>
      </c>
    </row>
    <row r="27" spans="2:23">
      <c r="B27" s="3"/>
      <c r="C27" s="3"/>
      <c r="D27" s="3"/>
      <c r="E27" s="3"/>
      <c r="W27" t="s">
        <v>116</v>
      </c>
    </row>
    <row r="28" spans="2:23">
      <c r="B28" s="3"/>
      <c r="C28" s="3"/>
      <c r="D28" s="3"/>
      <c r="E28" s="3"/>
      <c r="W28" t="s">
        <v>117</v>
      </c>
    </row>
    <row r="29" spans="2:23">
      <c r="B29" s="3"/>
      <c r="C29" s="3"/>
      <c r="D29" s="3"/>
      <c r="E29" s="3"/>
      <c r="W29" t="s">
        <v>121</v>
      </c>
    </row>
    <row r="30" spans="2:23">
      <c r="B30" s="3"/>
      <c r="C30" s="3"/>
      <c r="D30" s="3"/>
      <c r="E30" s="3"/>
      <c r="W30" t="s">
        <v>126</v>
      </c>
    </row>
    <row r="31" spans="2:23">
      <c r="B31" s="3"/>
      <c r="C31" s="3"/>
      <c r="D31" s="3"/>
      <c r="E31" s="3"/>
      <c r="W31" t="s">
        <v>129</v>
      </c>
    </row>
    <row r="32" spans="2:23">
      <c r="B32" s="3"/>
      <c r="C32" s="3"/>
      <c r="D32" s="3"/>
      <c r="E32" s="3"/>
      <c r="W32" t="s">
        <v>130</v>
      </c>
    </row>
    <row r="33" spans="2:23">
      <c r="B33" s="3"/>
      <c r="C33" s="3"/>
      <c r="D33" s="3"/>
      <c r="E33" s="3"/>
      <c r="W33" t="s">
        <v>131</v>
      </c>
    </row>
    <row r="34" spans="2:23">
      <c r="B34" s="3"/>
      <c r="C34" s="3"/>
      <c r="D34" s="3"/>
      <c r="E34" s="3"/>
      <c r="W34" t="s">
        <v>132</v>
      </c>
    </row>
    <row r="35" spans="2:23">
      <c r="B35" s="3"/>
      <c r="C35" s="3"/>
      <c r="D35" s="3"/>
      <c r="E35" s="3"/>
      <c r="W35" t="s">
        <v>133</v>
      </c>
    </row>
    <row r="36" spans="2:23">
      <c r="B36" s="3"/>
      <c r="C36" s="3"/>
      <c r="D36" s="3"/>
      <c r="E36" s="3"/>
      <c r="W36" t="s">
        <v>135</v>
      </c>
    </row>
    <row r="37" spans="2:23">
      <c r="B37" s="3"/>
      <c r="C37" s="3"/>
      <c r="D37" s="3"/>
      <c r="E37" s="3"/>
      <c r="W37" t="s">
        <v>136</v>
      </c>
    </row>
    <row r="38" spans="2:23">
      <c r="B38" s="3"/>
      <c r="C38" s="3"/>
      <c r="D38" s="3"/>
      <c r="E38" s="3"/>
      <c r="W38" t="s">
        <v>137</v>
      </c>
    </row>
    <row r="39" spans="2:23">
      <c r="B39" s="3"/>
      <c r="C39" s="3"/>
      <c r="D39" s="3"/>
      <c r="E39" s="3"/>
      <c r="W39" t="s">
        <v>138</v>
      </c>
    </row>
    <row r="40" spans="2:23">
      <c r="B40" s="3"/>
      <c r="C40" s="3"/>
      <c r="D40" s="3"/>
      <c r="E40" s="3"/>
      <c r="W40" t="s">
        <v>139</v>
      </c>
    </row>
    <row r="41" spans="2:23">
      <c r="B41" s="3"/>
      <c r="C41" s="3"/>
      <c r="D41" s="3"/>
      <c r="E41" s="3"/>
      <c r="W41" t="s">
        <v>140</v>
      </c>
    </row>
    <row r="42" spans="2:23">
      <c r="B42" s="3"/>
      <c r="C42" s="3"/>
      <c r="D42" s="3"/>
      <c r="E42" s="3"/>
      <c r="W42" t="s">
        <v>141</v>
      </c>
    </row>
    <row r="43" spans="2:23">
      <c r="B43" s="3"/>
      <c r="C43" s="3"/>
      <c r="D43" s="3"/>
      <c r="E43" s="3"/>
      <c r="W43" t="s">
        <v>142</v>
      </c>
    </row>
    <row r="44" spans="2:23">
      <c r="B44" s="3"/>
      <c r="C44" s="3"/>
      <c r="D44" s="3"/>
      <c r="E44" s="3"/>
      <c r="W44" t="s">
        <v>143</v>
      </c>
    </row>
    <row r="45" spans="2:23">
      <c r="B45" s="3"/>
      <c r="C45" s="3"/>
      <c r="D45" s="3"/>
      <c r="E45" s="3"/>
      <c r="W45" t="s">
        <v>144</v>
      </c>
    </row>
    <row r="46" spans="2:23">
      <c r="B46" s="3"/>
      <c r="C46" s="3"/>
      <c r="D46" s="3"/>
      <c r="E46" s="3"/>
      <c r="W46" t="s">
        <v>145</v>
      </c>
    </row>
    <row r="47" spans="2:23">
      <c r="B47" s="3"/>
      <c r="C47" s="3"/>
      <c r="D47" s="3"/>
      <c r="E47" s="3"/>
      <c r="W47" t="s">
        <v>146</v>
      </c>
    </row>
    <row r="48" spans="2:23">
      <c r="B48" s="3"/>
      <c r="C48" s="3"/>
      <c r="D48" s="3"/>
      <c r="E48" s="3"/>
      <c r="W48" t="s">
        <v>147</v>
      </c>
    </row>
    <row r="49" spans="2:23">
      <c r="B49" s="3"/>
      <c r="C49" s="3"/>
      <c r="D49" s="3"/>
      <c r="E49" s="3"/>
      <c r="W49" t="s">
        <v>148</v>
      </c>
    </row>
    <row r="50" spans="2:23">
      <c r="B50" s="3"/>
      <c r="C50" s="3"/>
      <c r="D50" s="3"/>
      <c r="E50" s="3"/>
      <c r="W50" t="s">
        <v>149</v>
      </c>
    </row>
    <row r="51" spans="2:23">
      <c r="B51" s="3"/>
      <c r="C51" s="3"/>
      <c r="D51" s="3"/>
      <c r="E51" s="3"/>
      <c r="W51" t="s">
        <v>150</v>
      </c>
    </row>
    <row r="52" spans="2:23">
      <c r="B52" s="3"/>
      <c r="C52" s="3"/>
      <c r="D52" s="3"/>
      <c r="E52" s="3"/>
      <c r="W52" t="s">
        <v>151</v>
      </c>
    </row>
    <row r="53" spans="2:23">
      <c r="B53" s="3"/>
      <c r="C53" s="3"/>
      <c r="D53" s="3"/>
      <c r="E53" s="3"/>
      <c r="W53" t="s">
        <v>152</v>
      </c>
    </row>
    <row r="54" spans="2:23">
      <c r="B54" s="3"/>
      <c r="C54" s="3"/>
      <c r="D54" s="3"/>
      <c r="E54" s="3"/>
      <c r="W54" t="s">
        <v>153</v>
      </c>
    </row>
    <row r="55" spans="2:23">
      <c r="B55" s="3"/>
      <c r="C55" s="3"/>
      <c r="D55" s="3"/>
      <c r="E55" s="3"/>
      <c r="W55" t="s">
        <v>9</v>
      </c>
    </row>
    <row r="56" spans="2:23">
      <c r="B56" s="3"/>
      <c r="C56" s="3"/>
      <c r="D56" s="3"/>
      <c r="E56" s="3"/>
      <c r="W56" t="s">
        <v>10</v>
      </c>
    </row>
    <row r="57" spans="2:23">
      <c r="B57" s="3"/>
      <c r="C57" s="3"/>
      <c r="D57" s="3"/>
      <c r="E57" s="3"/>
      <c r="W57" t="s">
        <v>13</v>
      </c>
    </row>
    <row r="58" spans="2:23">
      <c r="B58" s="3"/>
      <c r="C58" s="3"/>
      <c r="D58" s="3"/>
      <c r="E58" s="3"/>
      <c r="W58" t="s">
        <v>14</v>
      </c>
    </row>
    <row r="59" spans="2:23">
      <c r="B59" s="3"/>
      <c r="C59" s="3"/>
      <c r="D59" s="3"/>
      <c r="E59" s="3"/>
      <c r="W59" t="s">
        <v>15</v>
      </c>
    </row>
    <row r="60" spans="2:23">
      <c r="B60" s="3"/>
      <c r="C60" s="3"/>
      <c r="D60" s="3"/>
      <c r="E60" s="3"/>
      <c r="W60" t="s">
        <v>11</v>
      </c>
    </row>
    <row r="61" spans="2:23">
      <c r="B61" s="3"/>
      <c r="C61" s="3"/>
      <c r="D61" s="3"/>
      <c r="E61" s="3"/>
      <c r="W61" t="s">
        <v>12</v>
      </c>
    </row>
    <row r="62" spans="2:23">
      <c r="B62" s="3"/>
      <c r="C62" s="3"/>
      <c r="D62" s="3"/>
      <c r="E62" s="3"/>
      <c r="W62" t="s">
        <v>155</v>
      </c>
    </row>
    <row r="63" spans="2:23">
      <c r="B63" s="3"/>
      <c r="C63" s="3"/>
      <c r="D63" s="3"/>
      <c r="E63" s="3"/>
      <c r="W63" t="s">
        <v>157</v>
      </c>
    </row>
    <row r="64" spans="2:23">
      <c r="B64" s="3"/>
      <c r="C64" s="3"/>
      <c r="D64" s="3"/>
      <c r="E64" s="3"/>
      <c r="W64" s="14" t="s">
        <v>158</v>
      </c>
    </row>
    <row r="65" spans="2:23">
      <c r="B65" s="3"/>
      <c r="C65" s="3"/>
      <c r="D65" s="3"/>
      <c r="E65" s="3"/>
      <c r="W65" t="s">
        <v>159</v>
      </c>
    </row>
    <row r="66" spans="2:23">
      <c r="B66" s="3"/>
      <c r="C66" s="3"/>
      <c r="D66" s="3"/>
      <c r="E66" s="3"/>
      <c r="W66" t="s">
        <v>160</v>
      </c>
    </row>
    <row r="67" spans="2:23">
      <c r="B67" s="3"/>
      <c r="C67" s="3"/>
      <c r="D67" s="3"/>
      <c r="E67" s="3"/>
      <c r="W67" t="s">
        <v>161</v>
      </c>
    </row>
    <row r="68" spans="2:23">
      <c r="B68" s="3"/>
      <c r="C68" s="3"/>
      <c r="D68" s="3"/>
      <c r="E68" s="3"/>
      <c r="W68" t="s">
        <v>163</v>
      </c>
    </row>
    <row r="69" spans="2:23">
      <c r="B69" s="3"/>
      <c r="C69" s="3"/>
      <c r="D69" s="3"/>
      <c r="E69" s="3"/>
      <c r="W69" t="s">
        <v>164</v>
      </c>
    </row>
    <row r="70" spans="2:23">
      <c r="B70" s="3"/>
      <c r="C70" s="3"/>
      <c r="D70" s="3"/>
      <c r="E70" s="3"/>
      <c r="W70" t="s">
        <v>165</v>
      </c>
    </row>
    <row r="71" spans="2:23">
      <c r="B71" s="3"/>
      <c r="C71" s="3"/>
      <c r="D71" s="3"/>
      <c r="E71" s="3"/>
      <c r="W71" t="s">
        <v>166</v>
      </c>
    </row>
    <row r="72" spans="2:23">
      <c r="B72" s="3"/>
      <c r="C72" s="3"/>
      <c r="D72" s="3"/>
      <c r="E72" s="3"/>
      <c r="W72" t="s">
        <v>167</v>
      </c>
    </row>
    <row r="73" spans="2:23">
      <c r="B73" s="3"/>
      <c r="C73" s="3"/>
      <c r="D73" s="3"/>
      <c r="E73" s="3"/>
      <c r="W73" t="s">
        <v>168</v>
      </c>
    </row>
    <row r="74" spans="2:23">
      <c r="B74" s="3"/>
      <c r="C74" s="3"/>
      <c r="D74" s="3"/>
      <c r="E74" s="3"/>
      <c r="W74" s="14" t="s">
        <v>170</v>
      </c>
    </row>
    <row r="75" spans="2:23">
      <c r="B75" s="3"/>
      <c r="C75" s="3"/>
      <c r="D75" s="3"/>
      <c r="E75" s="3"/>
      <c r="W75" t="s">
        <v>171</v>
      </c>
    </row>
    <row r="76" spans="2:23">
      <c r="B76" s="3"/>
      <c r="C76" s="3"/>
      <c r="D76" s="3"/>
      <c r="E76" s="3"/>
      <c r="W76" t="s">
        <v>173</v>
      </c>
    </row>
    <row r="77" spans="2:23">
      <c r="B77" s="3"/>
      <c r="C77" s="3"/>
      <c r="D77" s="3"/>
      <c r="E77" s="3"/>
      <c r="W77" t="s">
        <v>175</v>
      </c>
    </row>
    <row r="78" spans="2:23">
      <c r="B78" s="3"/>
      <c r="C78" s="3"/>
      <c r="D78" s="3"/>
      <c r="E78" s="3"/>
      <c r="W78" t="s">
        <v>176</v>
      </c>
    </row>
    <row r="79" spans="2:23">
      <c r="B79" s="3"/>
      <c r="C79" s="3"/>
      <c r="D79" s="3"/>
      <c r="E79" s="3"/>
      <c r="W79" t="s">
        <v>178</v>
      </c>
    </row>
    <row r="80" spans="2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214</v>
      </c>
    </row>
    <row r="93" spans="23:23">
      <c r="W93" t="s">
        <v>225</v>
      </c>
    </row>
    <row r="94" spans="23:23">
      <c r="W94" t="s">
        <v>229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0</v>
      </c>
      <c r="D110" s="12">
        <f>SUM(D2:D109)</f>
        <v>0</v>
      </c>
      <c r="E110" s="12">
        <f>SUM(E2:E109)</f>
        <v>72600</v>
      </c>
      <c r="F110" s="11"/>
      <c r="G110" s="12">
        <f t="shared" si="0"/>
        <v>0</v>
      </c>
      <c r="H110" s="12">
        <f t="shared" si="0"/>
        <v>0</v>
      </c>
      <c r="I110" s="12">
        <f t="shared" si="0"/>
        <v>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5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93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5D496-9D96-4CBE-9D94-F20CFCC2C456}">
  <dimension ref="A1:AD110"/>
  <sheetViews>
    <sheetView zoomScaleNormal="100" workbookViewId="0">
      <selection activeCell="I5" sqref="I5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21">
        <v>8800</v>
      </c>
      <c r="C2" s="21">
        <v>12000</v>
      </c>
      <c r="D2" s="3">
        <v>32780</v>
      </c>
      <c r="E2" s="3">
        <v>13200</v>
      </c>
      <c r="G2" s="2">
        <v>993751</v>
      </c>
      <c r="H2" s="8">
        <v>4136684</v>
      </c>
      <c r="I2" s="2">
        <v>56000</v>
      </c>
      <c r="J2" t="s">
        <v>227</v>
      </c>
      <c r="V2" t="s">
        <v>77</v>
      </c>
      <c r="W2" t="s">
        <v>89</v>
      </c>
    </row>
    <row r="3" spans="1:30">
      <c r="B3" s="21"/>
      <c r="C3" s="21">
        <v>12000</v>
      </c>
      <c r="D3" s="3"/>
      <c r="E3" s="3">
        <v>9900</v>
      </c>
      <c r="H3" s="8"/>
      <c r="I3" s="2">
        <v>9000</v>
      </c>
      <c r="J3" t="s">
        <v>228</v>
      </c>
      <c r="T3" t="s">
        <v>52</v>
      </c>
      <c r="V3" t="s">
        <v>86</v>
      </c>
      <c r="W3" t="s">
        <v>90</v>
      </c>
    </row>
    <row r="4" spans="1:30">
      <c r="B4" s="21"/>
      <c r="C4" s="21"/>
      <c r="D4" s="21"/>
      <c r="E4" s="3">
        <v>13200</v>
      </c>
      <c r="H4" s="8"/>
      <c r="I4" s="2">
        <f>18200-184</f>
        <v>18016</v>
      </c>
      <c r="J4" t="s">
        <v>244</v>
      </c>
      <c r="U4" t="s">
        <v>67</v>
      </c>
      <c r="V4" t="s">
        <v>82</v>
      </c>
      <c r="W4" t="s">
        <v>91</v>
      </c>
    </row>
    <row r="5" spans="1:30">
      <c r="B5" s="3"/>
      <c r="C5" s="21"/>
      <c r="D5" s="21"/>
      <c r="E5" s="3">
        <v>9900</v>
      </c>
      <c r="H5" s="8"/>
      <c r="I5" s="2"/>
      <c r="T5" t="s">
        <v>20</v>
      </c>
      <c r="U5" t="s">
        <v>177</v>
      </c>
      <c r="W5" t="s">
        <v>92</v>
      </c>
    </row>
    <row r="6" spans="1:30">
      <c r="B6" s="21"/>
      <c r="C6" s="21"/>
      <c r="D6" s="21"/>
      <c r="E6" s="3">
        <v>13200</v>
      </c>
      <c r="H6" s="15"/>
      <c r="I6" s="2"/>
      <c r="T6" t="s">
        <v>17</v>
      </c>
      <c r="W6" t="s">
        <v>93</v>
      </c>
      <c r="Z6" s="10"/>
    </row>
    <row r="7" spans="1:30">
      <c r="B7" s="21"/>
      <c r="C7" s="21"/>
      <c r="D7" s="21"/>
      <c r="E7" s="3">
        <v>13200</v>
      </c>
      <c r="H7" s="15"/>
      <c r="I7" s="2"/>
      <c r="T7" t="s">
        <v>20</v>
      </c>
      <c r="W7" t="s">
        <v>94</v>
      </c>
    </row>
    <row r="8" spans="1:30">
      <c r="B8" s="3"/>
      <c r="C8" s="21"/>
      <c r="D8" s="21"/>
      <c r="E8" s="3">
        <v>12000</v>
      </c>
      <c r="H8" s="15"/>
      <c r="I8" s="2"/>
      <c r="T8" t="s">
        <v>26</v>
      </c>
      <c r="W8" t="s">
        <v>95</v>
      </c>
    </row>
    <row r="9" spans="1:30">
      <c r="B9" s="3"/>
      <c r="C9" s="21"/>
      <c r="D9" s="3"/>
      <c r="E9" s="3">
        <v>9900</v>
      </c>
      <c r="H9" s="15"/>
      <c r="W9" t="s">
        <v>96</v>
      </c>
    </row>
    <row r="10" spans="1:30">
      <c r="B10" s="3"/>
      <c r="C10" s="21"/>
      <c r="D10" s="3"/>
      <c r="E10" s="3">
        <v>13200</v>
      </c>
      <c r="H10" s="15"/>
      <c r="W10" t="s">
        <v>97</v>
      </c>
    </row>
    <row r="11" spans="1:30">
      <c r="B11" s="3"/>
      <c r="C11" s="3"/>
      <c r="D11" s="3"/>
      <c r="E11" s="3">
        <v>13200</v>
      </c>
      <c r="H11" s="15"/>
      <c r="W11" t="s">
        <v>99</v>
      </c>
    </row>
    <row r="12" spans="1:30">
      <c r="B12" s="3"/>
      <c r="C12" s="3"/>
      <c r="D12" s="3"/>
      <c r="E12" s="3">
        <v>13200</v>
      </c>
      <c r="W12" t="s">
        <v>100</v>
      </c>
    </row>
    <row r="13" spans="1:30">
      <c r="B13" s="3"/>
      <c r="C13" s="3"/>
      <c r="D13" s="3"/>
      <c r="E13" s="3">
        <v>13200</v>
      </c>
      <c r="W13" t="s">
        <v>101</v>
      </c>
    </row>
    <row r="14" spans="1:30">
      <c r="B14" s="3"/>
      <c r="C14" s="3"/>
      <c r="D14" s="3"/>
      <c r="E14" s="3">
        <v>13200</v>
      </c>
      <c r="W14" t="s">
        <v>102</v>
      </c>
    </row>
    <row r="15" spans="1:30">
      <c r="B15" s="3"/>
      <c r="C15" s="3"/>
      <c r="D15" s="3"/>
      <c r="E15" s="3">
        <v>13200</v>
      </c>
      <c r="W15" t="s">
        <v>103</v>
      </c>
      <c r="AD15" s="9" t="s">
        <v>16</v>
      </c>
    </row>
    <row r="16" spans="1:30">
      <c r="B16" s="3"/>
      <c r="C16" s="3"/>
      <c r="D16" s="3"/>
      <c r="E16" s="3">
        <v>9900</v>
      </c>
      <c r="W16" t="s">
        <v>104</v>
      </c>
    </row>
    <row r="17" spans="2:23">
      <c r="B17" s="3"/>
      <c r="C17" s="3"/>
      <c r="D17" s="3"/>
      <c r="E17" s="3"/>
      <c r="W17" t="s">
        <v>105</v>
      </c>
    </row>
    <row r="18" spans="2:23">
      <c r="B18" s="3"/>
      <c r="C18" s="3"/>
      <c r="D18" s="3"/>
      <c r="E18" s="3"/>
      <c r="W18" t="s">
        <v>107</v>
      </c>
    </row>
    <row r="19" spans="2:23">
      <c r="B19" s="3"/>
      <c r="C19" s="3"/>
      <c r="D19" s="3"/>
      <c r="E19" s="22"/>
      <c r="W19" t="s">
        <v>108</v>
      </c>
    </row>
    <row r="20" spans="2:23">
      <c r="B20" s="3"/>
      <c r="C20" s="3"/>
      <c r="D20" s="3"/>
      <c r="E20" s="21"/>
      <c r="W20" t="s">
        <v>109</v>
      </c>
    </row>
    <row r="21" spans="2:23">
      <c r="B21" s="3"/>
      <c r="C21" s="3"/>
      <c r="D21" s="3"/>
      <c r="E21" s="3"/>
      <c r="W21" t="s">
        <v>110</v>
      </c>
    </row>
    <row r="22" spans="2:23">
      <c r="B22" s="3"/>
      <c r="C22" s="3"/>
      <c r="D22" s="3"/>
      <c r="E22" s="3"/>
      <c r="W22" t="s">
        <v>111</v>
      </c>
    </row>
    <row r="23" spans="2:23">
      <c r="B23" s="3"/>
      <c r="C23" s="3"/>
      <c r="D23" s="3"/>
      <c r="E23" s="3"/>
      <c r="W23" t="s">
        <v>112</v>
      </c>
    </row>
    <row r="24" spans="2:23">
      <c r="B24" s="3"/>
      <c r="C24" s="3"/>
      <c r="D24" s="3"/>
      <c r="E24" s="3"/>
      <c r="W24" t="s">
        <v>113</v>
      </c>
    </row>
    <row r="25" spans="2:23">
      <c r="B25" s="3"/>
      <c r="C25" s="3"/>
      <c r="D25" s="3"/>
      <c r="E25" s="3"/>
      <c r="W25" t="s">
        <v>114</v>
      </c>
    </row>
    <row r="26" spans="2:23">
      <c r="B26" s="3"/>
      <c r="C26" s="3"/>
      <c r="D26" s="3"/>
      <c r="E26" s="3"/>
      <c r="W26" t="s">
        <v>115</v>
      </c>
    </row>
    <row r="27" spans="2:23">
      <c r="B27" s="3"/>
      <c r="C27" s="3"/>
      <c r="D27" s="3"/>
      <c r="E27" s="3"/>
      <c r="W27" t="s">
        <v>116</v>
      </c>
    </row>
    <row r="28" spans="2:23">
      <c r="B28" s="3"/>
      <c r="C28" s="3"/>
      <c r="D28" s="3"/>
      <c r="E28" s="3"/>
      <c r="W28" t="s">
        <v>117</v>
      </c>
    </row>
    <row r="29" spans="2:23">
      <c r="B29" s="3"/>
      <c r="C29" s="3"/>
      <c r="D29" s="3"/>
      <c r="E29" s="3"/>
      <c r="W29" t="s">
        <v>121</v>
      </c>
    </row>
    <row r="30" spans="2:23">
      <c r="B30" s="3"/>
      <c r="C30" s="3"/>
      <c r="D30" s="3"/>
      <c r="E30" s="3"/>
      <c r="W30" t="s">
        <v>126</v>
      </c>
    </row>
    <row r="31" spans="2:23">
      <c r="B31" s="3"/>
      <c r="C31" s="3"/>
      <c r="D31" s="3"/>
      <c r="E31" s="3"/>
      <c r="W31" t="s">
        <v>129</v>
      </c>
    </row>
    <row r="32" spans="2:23">
      <c r="B32" s="3"/>
      <c r="C32" s="3"/>
      <c r="D32" s="3"/>
      <c r="E32" s="3"/>
      <c r="W32" t="s">
        <v>130</v>
      </c>
    </row>
    <row r="33" spans="2:23">
      <c r="B33" s="3"/>
      <c r="C33" s="3"/>
      <c r="D33" s="3"/>
      <c r="E33" s="3"/>
      <c r="W33" t="s">
        <v>131</v>
      </c>
    </row>
    <row r="34" spans="2:23">
      <c r="B34" s="3"/>
      <c r="C34" s="3"/>
      <c r="D34" s="3"/>
      <c r="E34" s="3"/>
      <c r="W34" t="s">
        <v>132</v>
      </c>
    </row>
    <row r="35" spans="2:23">
      <c r="B35" s="3"/>
      <c r="C35" s="3"/>
      <c r="D35" s="3"/>
      <c r="E35" s="3"/>
      <c r="W35" t="s">
        <v>133</v>
      </c>
    </row>
    <row r="36" spans="2:23">
      <c r="B36" s="3"/>
      <c r="C36" s="3"/>
      <c r="D36" s="3"/>
      <c r="E36" s="3"/>
      <c r="W36" t="s">
        <v>135</v>
      </c>
    </row>
    <row r="37" spans="2:23">
      <c r="B37" s="3"/>
      <c r="C37" s="3"/>
      <c r="D37" s="3"/>
      <c r="E37" s="3"/>
      <c r="W37" t="s">
        <v>136</v>
      </c>
    </row>
    <row r="38" spans="2:23">
      <c r="B38" s="3"/>
      <c r="C38" s="3"/>
      <c r="D38" s="3"/>
      <c r="E38" s="3"/>
      <c r="W38" t="s">
        <v>137</v>
      </c>
    </row>
    <row r="39" spans="2:23">
      <c r="B39" s="3"/>
      <c r="C39" s="3"/>
      <c r="D39" s="3"/>
      <c r="E39" s="3"/>
      <c r="W39" t="s">
        <v>138</v>
      </c>
    </row>
    <row r="40" spans="2:23">
      <c r="B40" s="3"/>
      <c r="C40" s="3"/>
      <c r="D40" s="3"/>
      <c r="E40" s="3"/>
      <c r="W40" t="s">
        <v>139</v>
      </c>
    </row>
    <row r="41" spans="2:23">
      <c r="B41" s="3"/>
      <c r="C41" s="3"/>
      <c r="D41" s="3"/>
      <c r="E41" s="3"/>
      <c r="W41" t="s">
        <v>140</v>
      </c>
    </row>
    <row r="42" spans="2:23">
      <c r="B42" s="3"/>
      <c r="C42" s="3"/>
      <c r="D42" s="3"/>
      <c r="E42" s="3"/>
      <c r="W42" t="s">
        <v>141</v>
      </c>
    </row>
    <row r="43" spans="2:23">
      <c r="B43" s="3"/>
      <c r="C43" s="3"/>
      <c r="D43" s="3"/>
      <c r="E43" s="3"/>
      <c r="W43" t="s">
        <v>142</v>
      </c>
    </row>
    <row r="44" spans="2:23">
      <c r="B44" s="3"/>
      <c r="C44" s="3"/>
      <c r="D44" s="3"/>
      <c r="E44" s="3"/>
      <c r="W44" t="s">
        <v>143</v>
      </c>
    </row>
    <row r="45" spans="2:23">
      <c r="B45" s="3"/>
      <c r="C45" s="3"/>
      <c r="D45" s="3"/>
      <c r="E45" s="3"/>
      <c r="W45" t="s">
        <v>144</v>
      </c>
    </row>
    <row r="46" spans="2:23">
      <c r="B46" s="3"/>
      <c r="C46" s="3"/>
      <c r="D46" s="3"/>
      <c r="E46" s="3"/>
      <c r="W46" t="s">
        <v>145</v>
      </c>
    </row>
    <row r="47" spans="2:23">
      <c r="B47" s="3"/>
      <c r="C47" s="3"/>
      <c r="D47" s="3"/>
      <c r="E47" s="3"/>
      <c r="W47" t="s">
        <v>146</v>
      </c>
    </row>
    <row r="48" spans="2:23">
      <c r="B48" s="3"/>
      <c r="C48" s="3"/>
      <c r="D48" s="3"/>
      <c r="E48" s="3"/>
      <c r="W48" t="s">
        <v>147</v>
      </c>
    </row>
    <row r="49" spans="2:23">
      <c r="B49" s="3"/>
      <c r="C49" s="3"/>
      <c r="D49" s="3"/>
      <c r="E49" s="3"/>
      <c r="W49" t="s">
        <v>148</v>
      </c>
    </row>
    <row r="50" spans="2:23">
      <c r="B50" s="3"/>
      <c r="C50" s="3"/>
      <c r="D50" s="3"/>
      <c r="E50" s="3"/>
      <c r="W50" t="s">
        <v>149</v>
      </c>
    </row>
    <row r="51" spans="2:23">
      <c r="B51" s="3"/>
      <c r="C51" s="3"/>
      <c r="D51" s="3"/>
      <c r="E51" s="3"/>
      <c r="W51" t="s">
        <v>150</v>
      </c>
    </row>
    <row r="52" spans="2:23">
      <c r="B52" s="3"/>
      <c r="C52" s="3"/>
      <c r="D52" s="3"/>
      <c r="E52" s="3"/>
      <c r="W52" t="s">
        <v>151</v>
      </c>
    </row>
    <row r="53" spans="2:23">
      <c r="B53" s="3"/>
      <c r="C53" s="3"/>
      <c r="D53" s="3"/>
      <c r="E53" s="3"/>
      <c r="W53" t="s">
        <v>152</v>
      </c>
    </row>
    <row r="54" spans="2:23">
      <c r="B54" s="3"/>
      <c r="C54" s="3"/>
      <c r="D54" s="3"/>
      <c r="E54" s="3"/>
      <c r="W54" t="s">
        <v>153</v>
      </c>
    </row>
    <row r="55" spans="2:23">
      <c r="B55" s="3"/>
      <c r="C55" s="3"/>
      <c r="D55" s="3"/>
      <c r="E55" s="3"/>
      <c r="W55" t="s">
        <v>9</v>
      </c>
    </row>
    <row r="56" spans="2:23">
      <c r="B56" s="3"/>
      <c r="C56" s="3"/>
      <c r="D56" s="3"/>
      <c r="E56" s="3"/>
      <c r="W56" t="s">
        <v>10</v>
      </c>
    </row>
    <row r="57" spans="2:23">
      <c r="B57" s="3"/>
      <c r="C57" s="3"/>
      <c r="D57" s="3"/>
      <c r="E57" s="3"/>
      <c r="W57" t="s">
        <v>13</v>
      </c>
    </row>
    <row r="58" spans="2:23">
      <c r="B58" s="3"/>
      <c r="C58" s="3"/>
      <c r="D58" s="3"/>
      <c r="E58" s="3"/>
      <c r="W58" t="s">
        <v>14</v>
      </c>
    </row>
    <row r="59" spans="2:23">
      <c r="B59" s="3"/>
      <c r="C59" s="3"/>
      <c r="D59" s="3"/>
      <c r="E59" s="3"/>
      <c r="W59" t="s">
        <v>15</v>
      </c>
    </row>
    <row r="60" spans="2:23">
      <c r="B60" s="3"/>
      <c r="C60" s="3"/>
      <c r="D60" s="3"/>
      <c r="E60" s="3"/>
      <c r="W60" t="s">
        <v>11</v>
      </c>
    </row>
    <row r="61" spans="2:23">
      <c r="B61" s="3"/>
      <c r="C61" s="3"/>
      <c r="D61" s="3"/>
      <c r="E61" s="3"/>
      <c r="W61" t="s">
        <v>12</v>
      </c>
    </row>
    <row r="62" spans="2:23">
      <c r="B62" s="3"/>
      <c r="C62" s="3"/>
      <c r="D62" s="3"/>
      <c r="E62" s="3"/>
      <c r="W62" t="s">
        <v>155</v>
      </c>
    </row>
    <row r="63" spans="2:23">
      <c r="B63" s="3"/>
      <c r="C63" s="3"/>
      <c r="D63" s="3"/>
      <c r="E63" s="3"/>
      <c r="W63" t="s">
        <v>157</v>
      </c>
    </row>
    <row r="64" spans="2:23">
      <c r="B64" s="3"/>
      <c r="C64" s="3"/>
      <c r="D64" s="3"/>
      <c r="E64" s="3"/>
      <c r="W64" s="14" t="s">
        <v>158</v>
      </c>
    </row>
    <row r="65" spans="2:23">
      <c r="B65" s="3"/>
      <c r="C65" s="3"/>
      <c r="D65" s="3"/>
      <c r="E65" s="3"/>
      <c r="W65" t="s">
        <v>159</v>
      </c>
    </row>
    <row r="66" spans="2:23">
      <c r="B66" s="3"/>
      <c r="C66" s="3"/>
      <c r="D66" s="3"/>
      <c r="E66" s="3"/>
      <c r="W66" t="s">
        <v>160</v>
      </c>
    </row>
    <row r="67" spans="2:23">
      <c r="B67" s="3"/>
      <c r="C67" s="3"/>
      <c r="D67" s="3"/>
      <c r="E67" s="3"/>
      <c r="W67" t="s">
        <v>161</v>
      </c>
    </row>
    <row r="68" spans="2:23">
      <c r="B68" s="3"/>
      <c r="C68" s="3"/>
      <c r="D68" s="3"/>
      <c r="E68" s="3"/>
      <c r="W68" t="s">
        <v>163</v>
      </c>
    </row>
    <row r="69" spans="2:23">
      <c r="B69" s="3"/>
      <c r="C69" s="3"/>
      <c r="D69" s="3"/>
      <c r="E69" s="3"/>
      <c r="W69" t="s">
        <v>164</v>
      </c>
    </row>
    <row r="70" spans="2:23">
      <c r="B70" s="3"/>
      <c r="C70" s="3"/>
      <c r="D70" s="3"/>
      <c r="E70" s="3"/>
      <c r="W70" t="s">
        <v>165</v>
      </c>
    </row>
    <row r="71" spans="2:23">
      <c r="B71" s="3"/>
      <c r="C71" s="3"/>
      <c r="D71" s="3"/>
      <c r="E71" s="3"/>
      <c r="W71" t="s">
        <v>166</v>
      </c>
    </row>
    <row r="72" spans="2:23">
      <c r="B72" s="3"/>
      <c r="C72" s="3"/>
      <c r="D72" s="3"/>
      <c r="E72" s="3"/>
      <c r="W72" t="s">
        <v>167</v>
      </c>
    </row>
    <row r="73" spans="2:23">
      <c r="B73" s="3"/>
      <c r="C73" s="3"/>
      <c r="D73" s="3"/>
      <c r="E73" s="3"/>
      <c r="W73" t="s">
        <v>168</v>
      </c>
    </row>
    <row r="74" spans="2:23">
      <c r="B74" s="3"/>
      <c r="C74" s="3"/>
      <c r="D74" s="3"/>
      <c r="E74" s="3"/>
      <c r="W74" s="14" t="s">
        <v>170</v>
      </c>
    </row>
    <row r="75" spans="2:23">
      <c r="B75" s="3"/>
      <c r="C75" s="3"/>
      <c r="D75" s="3"/>
      <c r="E75" s="3"/>
      <c r="W75" t="s">
        <v>171</v>
      </c>
    </row>
    <row r="76" spans="2:23">
      <c r="B76" s="3"/>
      <c r="C76" s="3"/>
      <c r="D76" s="3"/>
      <c r="E76" s="3"/>
      <c r="W76" t="s">
        <v>173</v>
      </c>
    </row>
    <row r="77" spans="2:23">
      <c r="B77" s="3"/>
      <c r="C77" s="3"/>
      <c r="D77" s="3"/>
      <c r="E77" s="3"/>
      <c r="W77" t="s">
        <v>175</v>
      </c>
    </row>
    <row r="78" spans="2:23">
      <c r="B78" s="3"/>
      <c r="C78" s="3"/>
      <c r="D78" s="3"/>
      <c r="E78" s="3"/>
      <c r="W78" t="s">
        <v>176</v>
      </c>
    </row>
    <row r="79" spans="2:23">
      <c r="B79" s="3"/>
      <c r="C79" s="3"/>
      <c r="D79" s="3"/>
      <c r="E79" s="3"/>
      <c r="W79" t="s">
        <v>178</v>
      </c>
    </row>
    <row r="80" spans="2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214</v>
      </c>
    </row>
    <row r="93" spans="23:23">
      <c r="W93" t="s">
        <v>225</v>
      </c>
    </row>
    <row r="94" spans="23:23">
      <c r="W94" t="s">
        <v>229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24000</v>
      </c>
      <c r="D110" s="12">
        <f>SUM(D2:D109)</f>
        <v>32780</v>
      </c>
      <c r="E110" s="12">
        <f>SUM(E2:E109)</f>
        <v>183600</v>
      </c>
      <c r="F110" s="11"/>
      <c r="G110" s="12">
        <f t="shared" si="0"/>
        <v>993751</v>
      </c>
      <c r="H110" s="12">
        <f t="shared" si="0"/>
        <v>4136684</v>
      </c>
      <c r="I110" s="12">
        <f t="shared" si="0"/>
        <v>83016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5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93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B5D44-9005-4157-8F3D-020C415A6EFE}">
  <dimension ref="A1:AD110"/>
  <sheetViews>
    <sheetView zoomScaleNormal="100" workbookViewId="0">
      <selection activeCell="I6" sqref="I6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21">
        <v>8800</v>
      </c>
      <c r="C2" s="21">
        <v>12000</v>
      </c>
      <c r="D2" s="3">
        <v>32780</v>
      </c>
      <c r="E2" s="3">
        <v>9900</v>
      </c>
      <c r="G2" s="2">
        <v>1757956</v>
      </c>
      <c r="H2" s="8">
        <v>838463</v>
      </c>
      <c r="I2" s="2">
        <v>16950</v>
      </c>
      <c r="J2" t="s">
        <v>205</v>
      </c>
      <c r="Q2" t="s">
        <v>229</v>
      </c>
      <c r="V2" t="s">
        <v>77</v>
      </c>
      <c r="W2" t="s">
        <v>89</v>
      </c>
      <c r="AA2" t="s">
        <v>65</v>
      </c>
    </row>
    <row r="3" spans="1:30">
      <c r="B3" s="21"/>
      <c r="C3" s="21">
        <v>12000</v>
      </c>
      <c r="D3" s="3">
        <v>32780</v>
      </c>
      <c r="E3" s="3">
        <v>13200</v>
      </c>
      <c r="H3" s="8"/>
      <c r="I3" s="2">
        <f>39500-1500</f>
        <v>38000</v>
      </c>
      <c r="J3" t="s">
        <v>206</v>
      </c>
      <c r="T3" t="s">
        <v>52</v>
      </c>
      <c r="V3" t="s">
        <v>86</v>
      </c>
      <c r="W3" t="s">
        <v>90</v>
      </c>
    </row>
    <row r="4" spans="1:30">
      <c r="B4" s="21"/>
      <c r="C4" s="21">
        <v>12000</v>
      </c>
      <c r="D4" s="21"/>
      <c r="E4" s="3">
        <v>13200</v>
      </c>
      <c r="H4" s="8"/>
      <c r="I4" s="2">
        <v>6000</v>
      </c>
      <c r="J4" t="s">
        <v>208</v>
      </c>
      <c r="U4" t="s">
        <v>67</v>
      </c>
      <c r="V4" t="s">
        <v>82</v>
      </c>
      <c r="W4" t="s">
        <v>91</v>
      </c>
    </row>
    <row r="5" spans="1:30">
      <c r="B5" s="3"/>
      <c r="C5" s="21"/>
      <c r="D5" s="21"/>
      <c r="E5" s="3">
        <v>9900</v>
      </c>
      <c r="H5" s="8"/>
      <c r="I5" s="2">
        <f>56000-4950-184</f>
        <v>50866</v>
      </c>
      <c r="J5" t="s">
        <v>210</v>
      </c>
      <c r="T5" t="s">
        <v>20</v>
      </c>
      <c r="U5" t="s">
        <v>177</v>
      </c>
      <c r="W5" t="s">
        <v>92</v>
      </c>
    </row>
    <row r="6" spans="1:30">
      <c r="B6" s="21"/>
      <c r="C6" s="21"/>
      <c r="D6" s="21"/>
      <c r="E6" s="3">
        <v>13200</v>
      </c>
      <c r="H6" s="15"/>
      <c r="I6" s="2"/>
      <c r="T6" t="s">
        <v>17</v>
      </c>
      <c r="W6" t="s">
        <v>93</v>
      </c>
      <c r="Z6" s="10"/>
    </row>
    <row r="7" spans="1:30">
      <c r="B7" s="21"/>
      <c r="C7" s="21"/>
      <c r="D7" s="21"/>
      <c r="E7" s="3">
        <v>12100</v>
      </c>
      <c r="H7" s="15"/>
      <c r="I7" s="2"/>
      <c r="T7" t="s">
        <v>20</v>
      </c>
      <c r="W7" t="s">
        <v>94</v>
      </c>
    </row>
    <row r="8" spans="1:30">
      <c r="B8" s="3"/>
      <c r="C8" s="21"/>
      <c r="D8" s="21"/>
      <c r="E8" s="3">
        <v>35200</v>
      </c>
      <c r="H8" s="15"/>
      <c r="I8" s="2"/>
      <c r="T8" t="s">
        <v>26</v>
      </c>
      <c r="W8" t="s">
        <v>95</v>
      </c>
    </row>
    <row r="9" spans="1:30">
      <c r="B9" s="3"/>
      <c r="C9" s="21"/>
      <c r="D9" s="3"/>
      <c r="E9" s="3">
        <v>26580</v>
      </c>
      <c r="H9" s="15"/>
      <c r="W9" t="s">
        <v>96</v>
      </c>
    </row>
    <row r="10" spans="1:30">
      <c r="B10" s="3"/>
      <c r="C10" s="21"/>
      <c r="D10" s="3"/>
      <c r="E10" s="3">
        <v>9900</v>
      </c>
      <c r="H10" s="15"/>
      <c r="W10" t="s">
        <v>97</v>
      </c>
    </row>
    <row r="11" spans="1:30">
      <c r="B11" s="3"/>
      <c r="C11" s="3"/>
      <c r="D11" s="3"/>
      <c r="E11" s="3">
        <v>13200</v>
      </c>
      <c r="H11" s="15"/>
      <c r="W11" t="s">
        <v>99</v>
      </c>
    </row>
    <row r="12" spans="1:30">
      <c r="B12" s="3"/>
      <c r="C12" s="3"/>
      <c r="D12" s="3"/>
      <c r="E12" s="3">
        <v>13200</v>
      </c>
      <c r="W12" t="s">
        <v>100</v>
      </c>
    </row>
    <row r="13" spans="1:30">
      <c r="B13" s="3"/>
      <c r="C13" s="3"/>
      <c r="D13" s="3"/>
      <c r="E13" s="3">
        <v>13200</v>
      </c>
      <c r="W13" t="s">
        <v>101</v>
      </c>
    </row>
    <row r="14" spans="1:30">
      <c r="B14" s="3"/>
      <c r="C14" s="3"/>
      <c r="D14" s="3"/>
      <c r="E14" s="3">
        <v>9900</v>
      </c>
      <c r="W14" t="s">
        <v>102</v>
      </c>
    </row>
    <row r="15" spans="1:30">
      <c r="B15" s="3"/>
      <c r="C15" s="3"/>
      <c r="D15" s="3"/>
      <c r="E15" s="3">
        <v>13200</v>
      </c>
      <c r="W15" t="s">
        <v>103</v>
      </c>
      <c r="AD15" s="9" t="s">
        <v>16</v>
      </c>
    </row>
    <row r="16" spans="1:30">
      <c r="B16" s="3"/>
      <c r="C16" s="3"/>
      <c r="D16" s="3"/>
      <c r="E16" s="3">
        <v>13200</v>
      </c>
      <c r="W16" t="s">
        <v>104</v>
      </c>
    </row>
    <row r="17" spans="2:23">
      <c r="B17" s="3"/>
      <c r="C17" s="3"/>
      <c r="D17" s="3"/>
      <c r="E17" s="3">
        <v>13200</v>
      </c>
      <c r="W17" t="s">
        <v>105</v>
      </c>
    </row>
    <row r="18" spans="2:23">
      <c r="B18" s="3"/>
      <c r="C18" s="3"/>
      <c r="D18" s="3"/>
      <c r="E18" s="3">
        <v>12100</v>
      </c>
      <c r="W18" t="s">
        <v>107</v>
      </c>
    </row>
    <row r="19" spans="2:23">
      <c r="B19" s="3"/>
      <c r="C19" s="3"/>
      <c r="D19" s="3"/>
      <c r="E19" s="22"/>
      <c r="W19" t="s">
        <v>108</v>
      </c>
    </row>
    <row r="20" spans="2:23">
      <c r="B20" s="3"/>
      <c r="C20" s="3"/>
      <c r="D20" s="3"/>
      <c r="E20" s="21"/>
      <c r="W20" t="s">
        <v>109</v>
      </c>
    </row>
    <row r="21" spans="2:23">
      <c r="B21" s="3"/>
      <c r="C21" s="3"/>
      <c r="D21" s="3"/>
      <c r="E21" s="3"/>
      <c r="W21" t="s">
        <v>110</v>
      </c>
    </row>
    <row r="22" spans="2:23">
      <c r="B22" s="3"/>
      <c r="C22" s="3"/>
      <c r="D22" s="3"/>
      <c r="E22" s="3"/>
      <c r="W22" t="s">
        <v>111</v>
      </c>
    </row>
    <row r="23" spans="2:23">
      <c r="B23" s="3"/>
      <c r="C23" s="3"/>
      <c r="D23" s="3"/>
      <c r="E23" s="3"/>
      <c r="W23" t="s">
        <v>112</v>
      </c>
    </row>
    <row r="24" spans="2:23">
      <c r="B24" s="3"/>
      <c r="C24" s="3"/>
      <c r="D24" s="3"/>
      <c r="E24" s="3"/>
      <c r="W24" t="s">
        <v>113</v>
      </c>
    </row>
    <row r="25" spans="2:23">
      <c r="B25" s="3"/>
      <c r="C25" s="3"/>
      <c r="D25" s="3"/>
      <c r="E25" s="3"/>
      <c r="W25" t="s">
        <v>114</v>
      </c>
    </row>
    <row r="26" spans="2:23">
      <c r="B26" s="3"/>
      <c r="C26" s="3"/>
      <c r="D26" s="3"/>
      <c r="E26" s="3"/>
      <c r="W26" t="s">
        <v>115</v>
      </c>
    </row>
    <row r="27" spans="2:23">
      <c r="B27" s="3"/>
      <c r="C27" s="3"/>
      <c r="D27" s="3"/>
      <c r="E27" s="3"/>
      <c r="W27" t="s">
        <v>116</v>
      </c>
    </row>
    <row r="28" spans="2:23">
      <c r="B28" s="3"/>
      <c r="C28" s="3"/>
      <c r="D28" s="3"/>
      <c r="E28" s="3"/>
      <c r="W28" t="s">
        <v>117</v>
      </c>
    </row>
    <row r="29" spans="2:23">
      <c r="B29" s="3"/>
      <c r="C29" s="3"/>
      <c r="D29" s="3"/>
      <c r="E29" s="3"/>
      <c r="W29" t="s">
        <v>121</v>
      </c>
    </row>
    <row r="30" spans="2:23">
      <c r="B30" s="3"/>
      <c r="C30" s="3"/>
      <c r="D30" s="3"/>
      <c r="E30" s="3"/>
      <c r="W30" t="s">
        <v>126</v>
      </c>
    </row>
    <row r="31" spans="2:23">
      <c r="B31" s="3"/>
      <c r="C31" s="3"/>
      <c r="D31" s="3"/>
      <c r="E31" s="3"/>
      <c r="W31" t="s">
        <v>129</v>
      </c>
    </row>
    <row r="32" spans="2:23">
      <c r="B32" s="3"/>
      <c r="C32" s="3"/>
      <c r="D32" s="3"/>
      <c r="E32" s="3"/>
      <c r="W32" t="s">
        <v>130</v>
      </c>
    </row>
    <row r="33" spans="2:23">
      <c r="B33" s="3"/>
      <c r="C33" s="3"/>
      <c r="D33" s="3"/>
      <c r="E33" s="3"/>
      <c r="W33" t="s">
        <v>131</v>
      </c>
    </row>
    <row r="34" spans="2:23">
      <c r="B34" s="3"/>
      <c r="C34" s="3"/>
      <c r="D34" s="3"/>
      <c r="E34" s="3"/>
      <c r="W34" t="s">
        <v>132</v>
      </c>
    </row>
    <row r="35" spans="2:23">
      <c r="B35" s="3"/>
      <c r="C35" s="3"/>
      <c r="D35" s="3"/>
      <c r="E35" s="3"/>
      <c r="W35" t="s">
        <v>133</v>
      </c>
    </row>
    <row r="36" spans="2:23">
      <c r="B36" s="3"/>
      <c r="C36" s="3"/>
      <c r="D36" s="3"/>
      <c r="E36" s="3"/>
      <c r="W36" t="s">
        <v>135</v>
      </c>
    </row>
    <row r="37" spans="2:23">
      <c r="B37" s="3"/>
      <c r="C37" s="3"/>
      <c r="D37" s="3"/>
      <c r="E37" s="3"/>
      <c r="W37" t="s">
        <v>136</v>
      </c>
    </row>
    <row r="38" spans="2:23">
      <c r="B38" s="3"/>
      <c r="C38" s="3"/>
      <c r="D38" s="3"/>
      <c r="E38" s="3"/>
      <c r="W38" t="s">
        <v>137</v>
      </c>
    </row>
    <row r="39" spans="2:23">
      <c r="B39" s="3"/>
      <c r="C39" s="3"/>
      <c r="D39" s="3"/>
      <c r="E39" s="3"/>
      <c r="W39" t="s">
        <v>138</v>
      </c>
    </row>
    <row r="40" spans="2:23">
      <c r="B40" s="3"/>
      <c r="C40" s="3"/>
      <c r="D40" s="3"/>
      <c r="E40" s="3"/>
      <c r="W40" t="s">
        <v>139</v>
      </c>
    </row>
    <row r="41" spans="2:23">
      <c r="B41" s="3"/>
      <c r="C41" s="3"/>
      <c r="D41" s="3"/>
      <c r="E41" s="3"/>
      <c r="W41" t="s">
        <v>140</v>
      </c>
    </row>
    <row r="42" spans="2:23">
      <c r="B42" s="3"/>
      <c r="C42" s="3"/>
      <c r="D42" s="3"/>
      <c r="E42" s="3"/>
      <c r="W42" t="s">
        <v>141</v>
      </c>
    </row>
    <row r="43" spans="2:23">
      <c r="B43" s="3"/>
      <c r="C43" s="3"/>
      <c r="D43" s="3"/>
      <c r="E43" s="3"/>
      <c r="W43" t="s">
        <v>142</v>
      </c>
    </row>
    <row r="44" spans="2:23">
      <c r="B44" s="3"/>
      <c r="C44" s="3"/>
      <c r="D44" s="3"/>
      <c r="E44" s="3"/>
      <c r="W44" t="s">
        <v>143</v>
      </c>
    </row>
    <row r="45" spans="2:23">
      <c r="B45" s="3"/>
      <c r="C45" s="3"/>
      <c r="D45" s="3"/>
      <c r="E45" s="3"/>
      <c r="W45" t="s">
        <v>144</v>
      </c>
    </row>
    <row r="46" spans="2:23">
      <c r="B46" s="3"/>
      <c r="C46" s="3"/>
      <c r="D46" s="3"/>
      <c r="E46" s="3"/>
      <c r="W46" t="s">
        <v>145</v>
      </c>
    </row>
    <row r="47" spans="2:23">
      <c r="B47" s="3"/>
      <c r="C47" s="3"/>
      <c r="D47" s="3"/>
      <c r="E47" s="3"/>
      <c r="W47" t="s">
        <v>146</v>
      </c>
    </row>
    <row r="48" spans="2:23">
      <c r="B48" s="3"/>
      <c r="C48" s="3"/>
      <c r="D48" s="3"/>
      <c r="E48" s="3"/>
      <c r="W48" t="s">
        <v>147</v>
      </c>
    </row>
    <row r="49" spans="2:23">
      <c r="B49" s="3"/>
      <c r="C49" s="3"/>
      <c r="D49" s="3"/>
      <c r="E49" s="3"/>
      <c r="W49" t="s">
        <v>148</v>
      </c>
    </row>
    <row r="50" spans="2:23">
      <c r="B50" s="3"/>
      <c r="C50" s="3"/>
      <c r="D50" s="3"/>
      <c r="E50" s="3"/>
      <c r="W50" t="s">
        <v>149</v>
      </c>
    </row>
    <row r="51" spans="2:23">
      <c r="B51" s="3"/>
      <c r="C51" s="3"/>
      <c r="D51" s="3"/>
      <c r="E51" s="3"/>
      <c r="W51" t="s">
        <v>150</v>
      </c>
    </row>
    <row r="52" spans="2:23">
      <c r="B52" s="3"/>
      <c r="C52" s="3"/>
      <c r="D52" s="3"/>
      <c r="E52" s="3"/>
      <c r="W52" t="s">
        <v>151</v>
      </c>
    </row>
    <row r="53" spans="2:23">
      <c r="B53" s="3"/>
      <c r="C53" s="3"/>
      <c r="D53" s="3"/>
      <c r="E53" s="3"/>
      <c r="W53" t="s">
        <v>152</v>
      </c>
    </row>
    <row r="54" spans="2:23">
      <c r="B54" s="3"/>
      <c r="C54" s="3"/>
      <c r="D54" s="3"/>
      <c r="E54" s="3"/>
      <c r="W54" t="s">
        <v>153</v>
      </c>
    </row>
    <row r="55" spans="2:23">
      <c r="B55" s="3"/>
      <c r="C55" s="3"/>
      <c r="D55" s="3"/>
      <c r="E55" s="3"/>
      <c r="W55" t="s">
        <v>9</v>
      </c>
    </row>
    <row r="56" spans="2:23">
      <c r="B56" s="3"/>
      <c r="C56" s="3"/>
      <c r="D56" s="3"/>
      <c r="E56" s="3"/>
      <c r="W56" t="s">
        <v>10</v>
      </c>
    </row>
    <row r="57" spans="2:23">
      <c r="B57" s="3"/>
      <c r="C57" s="3"/>
      <c r="D57" s="3"/>
      <c r="E57" s="3"/>
      <c r="W57" t="s">
        <v>13</v>
      </c>
    </row>
    <row r="58" spans="2:23">
      <c r="B58" s="3"/>
      <c r="C58" s="3"/>
      <c r="D58" s="3"/>
      <c r="E58" s="3"/>
      <c r="W58" t="s">
        <v>14</v>
      </c>
    </row>
    <row r="59" spans="2:23">
      <c r="B59" s="3"/>
      <c r="C59" s="3"/>
      <c r="D59" s="3"/>
      <c r="E59" s="3"/>
      <c r="W59" t="s">
        <v>15</v>
      </c>
    </row>
    <row r="60" spans="2:23">
      <c r="B60" s="3"/>
      <c r="C60" s="3"/>
      <c r="D60" s="3"/>
      <c r="E60" s="3"/>
      <c r="W60" t="s">
        <v>11</v>
      </c>
    </row>
    <row r="61" spans="2:23">
      <c r="B61" s="3"/>
      <c r="C61" s="3"/>
      <c r="D61" s="3"/>
      <c r="E61" s="3"/>
      <c r="W61" t="s">
        <v>12</v>
      </c>
    </row>
    <row r="62" spans="2:23">
      <c r="B62" s="3"/>
      <c r="C62" s="3"/>
      <c r="D62" s="3"/>
      <c r="E62" s="3"/>
      <c r="W62" t="s">
        <v>155</v>
      </c>
    </row>
    <row r="63" spans="2:23">
      <c r="B63" s="3"/>
      <c r="C63" s="3"/>
      <c r="D63" s="3"/>
      <c r="E63" s="3"/>
      <c r="W63" t="s">
        <v>157</v>
      </c>
    </row>
    <row r="64" spans="2:23">
      <c r="B64" s="3"/>
      <c r="C64" s="3"/>
      <c r="D64" s="3"/>
      <c r="E64" s="3"/>
      <c r="W64" s="14" t="s">
        <v>158</v>
      </c>
    </row>
    <row r="65" spans="2:23">
      <c r="B65" s="3"/>
      <c r="C65" s="3"/>
      <c r="D65" s="3"/>
      <c r="E65" s="3"/>
      <c r="W65" t="s">
        <v>159</v>
      </c>
    </row>
    <row r="66" spans="2:23">
      <c r="B66" s="3"/>
      <c r="C66" s="3"/>
      <c r="D66" s="3"/>
      <c r="E66" s="3"/>
      <c r="W66" t="s">
        <v>160</v>
      </c>
    </row>
    <row r="67" spans="2:23">
      <c r="B67" s="3"/>
      <c r="C67" s="3"/>
      <c r="D67" s="3"/>
      <c r="E67" s="3"/>
      <c r="W67" t="s">
        <v>161</v>
      </c>
    </row>
    <row r="68" spans="2:23">
      <c r="B68" s="3"/>
      <c r="C68" s="3"/>
      <c r="D68" s="3"/>
      <c r="E68" s="3"/>
      <c r="W68" t="s">
        <v>163</v>
      </c>
    </row>
    <row r="69" spans="2:23">
      <c r="B69" s="3"/>
      <c r="C69" s="3"/>
      <c r="D69" s="3"/>
      <c r="E69" s="3"/>
      <c r="W69" t="s">
        <v>164</v>
      </c>
    </row>
    <row r="70" spans="2:23">
      <c r="B70" s="3"/>
      <c r="C70" s="3"/>
      <c r="D70" s="3"/>
      <c r="E70" s="3"/>
      <c r="W70" t="s">
        <v>165</v>
      </c>
    </row>
    <row r="71" spans="2:23">
      <c r="B71" s="3"/>
      <c r="C71" s="3"/>
      <c r="D71" s="3"/>
      <c r="E71" s="3"/>
      <c r="W71" t="s">
        <v>166</v>
      </c>
    </row>
    <row r="72" spans="2:23">
      <c r="B72" s="3"/>
      <c r="C72" s="3"/>
      <c r="D72" s="3"/>
      <c r="E72" s="3"/>
      <c r="W72" t="s">
        <v>167</v>
      </c>
    </row>
    <row r="73" spans="2:23">
      <c r="B73" s="3"/>
      <c r="C73" s="3"/>
      <c r="D73" s="3"/>
      <c r="E73" s="3"/>
      <c r="W73" t="s">
        <v>168</v>
      </c>
    </row>
    <row r="74" spans="2:23">
      <c r="B74" s="3"/>
      <c r="C74" s="3"/>
      <c r="D74" s="3"/>
      <c r="E74" s="3"/>
      <c r="W74" s="14" t="s">
        <v>170</v>
      </c>
    </row>
    <row r="75" spans="2:23">
      <c r="B75" s="3"/>
      <c r="C75" s="3"/>
      <c r="D75" s="3"/>
      <c r="E75" s="3"/>
      <c r="W75" t="s">
        <v>171</v>
      </c>
    </row>
    <row r="76" spans="2:23">
      <c r="B76" s="3"/>
      <c r="C76" s="3"/>
      <c r="D76" s="3"/>
      <c r="E76" s="3"/>
      <c r="W76" t="s">
        <v>173</v>
      </c>
    </row>
    <row r="77" spans="2:23">
      <c r="B77" s="3"/>
      <c r="C77" s="3"/>
      <c r="D77" s="3"/>
      <c r="E77" s="3"/>
      <c r="W77" t="s">
        <v>175</v>
      </c>
    </row>
    <row r="78" spans="2:23">
      <c r="B78" s="3"/>
      <c r="C78" s="3"/>
      <c r="D78" s="3"/>
      <c r="E78" s="3"/>
      <c r="W78" t="s">
        <v>176</v>
      </c>
    </row>
    <row r="79" spans="2:23">
      <c r="B79" s="3"/>
      <c r="C79" s="3"/>
      <c r="D79" s="3"/>
      <c r="E79" s="3"/>
      <c r="W79" t="s">
        <v>178</v>
      </c>
    </row>
    <row r="80" spans="2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214</v>
      </c>
    </row>
    <row r="93" spans="23:23">
      <c r="W93" t="s">
        <v>225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36000</v>
      </c>
      <c r="D110" s="12">
        <f>SUM(D2:D109)</f>
        <v>65560</v>
      </c>
      <c r="E110" s="12">
        <f>SUM(E2:E109)</f>
        <v>244380</v>
      </c>
      <c r="F110" s="11"/>
      <c r="G110" s="12">
        <f t="shared" si="0"/>
        <v>1757956</v>
      </c>
      <c r="H110" s="12">
        <f t="shared" si="0"/>
        <v>838463</v>
      </c>
      <c r="I110" s="12">
        <f t="shared" si="0"/>
        <v>111816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5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92</v>
      </c>
      <c r="X110" s="11"/>
      <c r="Y110" s="11"/>
      <c r="Z110" s="12">
        <f>COUNTA(Z2:Z109)</f>
        <v>0</v>
      </c>
      <c r="AA110" s="12">
        <f>COUNTA(AA2:AA109)</f>
        <v>1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E5AB8-CCC8-4D57-BBF6-4EAE8603019F}">
  <dimension ref="A1:AD110"/>
  <sheetViews>
    <sheetView zoomScaleNormal="100" workbookViewId="0">
      <selection activeCell="I8" sqref="I8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8800</v>
      </c>
      <c r="D2" s="8"/>
      <c r="E2" s="2">
        <v>9900</v>
      </c>
      <c r="G2" s="2">
        <v>1478548</v>
      </c>
      <c r="H2" s="8">
        <v>1570035</v>
      </c>
      <c r="I2" s="2">
        <v>8450</v>
      </c>
      <c r="J2" t="s">
        <v>226</v>
      </c>
      <c r="Q2" t="s">
        <v>225</v>
      </c>
      <c r="T2" t="s">
        <v>23</v>
      </c>
      <c r="V2" t="s">
        <v>77</v>
      </c>
      <c r="W2" t="s">
        <v>89</v>
      </c>
      <c r="AA2" t="s">
        <v>65</v>
      </c>
    </row>
    <row r="3" spans="1:30">
      <c r="B3" s="8"/>
      <c r="C3" s="8"/>
      <c r="D3" s="8"/>
      <c r="E3" s="2">
        <v>26400</v>
      </c>
      <c r="H3" s="8"/>
      <c r="I3" s="2">
        <f>96500-4000</f>
        <v>92500</v>
      </c>
      <c r="J3" t="s">
        <v>227</v>
      </c>
      <c r="T3" t="s">
        <v>52</v>
      </c>
      <c r="V3" t="s">
        <v>86</v>
      </c>
      <c r="W3" t="s">
        <v>90</v>
      </c>
    </row>
    <row r="4" spans="1:30">
      <c r="B4" s="8"/>
      <c r="C4" s="8"/>
      <c r="D4" s="8"/>
      <c r="E4" s="2">
        <v>13200</v>
      </c>
      <c r="H4" s="8"/>
      <c r="I4" s="2">
        <v>16000</v>
      </c>
      <c r="J4" t="s">
        <v>228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/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2">
        <v>9900</v>
      </c>
      <c r="H6" s="15"/>
      <c r="I6" s="2"/>
      <c r="T6" t="s">
        <v>17</v>
      </c>
      <c r="W6" t="s">
        <v>93</v>
      </c>
      <c r="Z6" s="10"/>
    </row>
    <row r="7" spans="1:30">
      <c r="B7" s="8"/>
      <c r="C7" s="8"/>
      <c r="D7" s="8"/>
      <c r="E7" s="2">
        <v>12000</v>
      </c>
      <c r="H7" s="15"/>
      <c r="I7" s="2"/>
      <c r="T7" t="s">
        <v>20</v>
      </c>
      <c r="W7" t="s">
        <v>94</v>
      </c>
    </row>
    <row r="8" spans="1:30">
      <c r="C8" s="8"/>
      <c r="D8" s="8"/>
      <c r="E8" s="2">
        <v>40000</v>
      </c>
      <c r="H8" s="15"/>
      <c r="I8" s="2"/>
      <c r="T8" t="s">
        <v>26</v>
      </c>
      <c r="W8" t="s">
        <v>95</v>
      </c>
    </row>
    <row r="9" spans="1:30">
      <c r="C9" s="8"/>
      <c r="E9" s="2">
        <v>13200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2">
        <v>13200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/>
      <c r="W15" t="s">
        <v>103</v>
      </c>
      <c r="AD15" s="9" t="s">
        <v>16</v>
      </c>
    </row>
    <row r="16" spans="1:30">
      <c r="E16" s="2"/>
      <c r="W16" t="s">
        <v>104</v>
      </c>
    </row>
    <row r="17" spans="5:23">
      <c r="E17" s="2"/>
      <c r="W17" t="s">
        <v>105</v>
      </c>
    </row>
    <row r="18" spans="5:23">
      <c r="E18" s="2"/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214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8800</v>
      </c>
      <c r="D110" s="12">
        <f t="shared" si="0"/>
        <v>0</v>
      </c>
      <c r="E110" s="12">
        <f t="shared" si="0"/>
        <v>203800</v>
      </c>
      <c r="F110" s="11"/>
      <c r="G110" s="12">
        <f t="shared" si="0"/>
        <v>1478548</v>
      </c>
      <c r="H110" s="12">
        <f t="shared" si="0"/>
        <v>1570035</v>
      </c>
      <c r="I110" s="12">
        <f t="shared" si="0"/>
        <v>116950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7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91</v>
      </c>
      <c r="X110" s="11"/>
      <c r="Y110" s="11"/>
      <c r="Z110" s="12">
        <f>COUNTA(Z2:Z109)</f>
        <v>0</v>
      </c>
      <c r="AA110" s="12">
        <f>COUNTA(AA2:AA109)</f>
        <v>1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718FD-37DC-4133-921C-0C5ACC2DF85D}">
  <dimension ref="A1:AD110"/>
  <sheetViews>
    <sheetView zoomScaleNormal="100" workbookViewId="0">
      <selection activeCell="I8" sqref="I8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32780</v>
      </c>
      <c r="E2" s="2">
        <v>9900</v>
      </c>
      <c r="G2" s="2">
        <v>1247084</v>
      </c>
      <c r="H2" s="8">
        <v>1322099</v>
      </c>
      <c r="I2" s="2">
        <f>18000-SUM(1100,158)</f>
        <v>16742</v>
      </c>
      <c r="J2" t="s">
        <v>215</v>
      </c>
      <c r="T2" t="s">
        <v>23</v>
      </c>
      <c r="V2" t="s">
        <v>77</v>
      </c>
      <c r="W2" t="s">
        <v>89</v>
      </c>
    </row>
    <row r="3" spans="1:30">
      <c r="B3" s="8"/>
      <c r="C3" s="8"/>
      <c r="D3" s="8"/>
      <c r="E3" s="2">
        <v>13200</v>
      </c>
      <c r="H3" s="8"/>
      <c r="I3" s="2">
        <v>27900</v>
      </c>
      <c r="J3" t="s">
        <v>217</v>
      </c>
      <c r="T3" t="s">
        <v>52</v>
      </c>
      <c r="U3" t="s">
        <v>65</v>
      </c>
      <c r="V3" t="s">
        <v>86</v>
      </c>
      <c r="W3" t="s">
        <v>90</v>
      </c>
    </row>
    <row r="4" spans="1:30">
      <c r="B4" s="8"/>
      <c r="C4" s="8"/>
      <c r="D4" s="8"/>
      <c r="E4" s="2">
        <v>475200</v>
      </c>
      <c r="H4" s="8"/>
      <c r="I4" s="2">
        <f>17500-550</f>
        <v>16950</v>
      </c>
      <c r="J4" t="s">
        <v>205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>
        <v>97500</v>
      </c>
      <c r="J5" t="s">
        <v>206</v>
      </c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2">
        <v>13200</v>
      </c>
      <c r="H6" s="15"/>
      <c r="I6" s="2">
        <v>68500</v>
      </c>
      <c r="J6" t="s">
        <v>207</v>
      </c>
      <c r="T6" t="s">
        <v>17</v>
      </c>
      <c r="W6" t="s">
        <v>93</v>
      </c>
      <c r="Z6" s="10"/>
    </row>
    <row r="7" spans="1:30">
      <c r="B7" s="8"/>
      <c r="C7" s="8"/>
      <c r="D7" s="8"/>
      <c r="E7" s="2">
        <v>9900</v>
      </c>
      <c r="H7" s="15"/>
      <c r="I7" s="2">
        <v>14500</v>
      </c>
      <c r="J7" t="s">
        <v>208</v>
      </c>
      <c r="T7" t="s">
        <v>20</v>
      </c>
      <c r="W7" t="s">
        <v>94</v>
      </c>
    </row>
    <row r="8" spans="1:30">
      <c r="C8" s="8"/>
      <c r="D8" s="8"/>
      <c r="E8" s="2">
        <v>9900</v>
      </c>
      <c r="H8" s="15"/>
      <c r="I8" s="2">
        <f>14500-182</f>
        <v>14318</v>
      </c>
      <c r="J8" t="s">
        <v>216</v>
      </c>
      <c r="T8" t="s">
        <v>26</v>
      </c>
      <c r="W8" t="s">
        <v>95</v>
      </c>
    </row>
    <row r="9" spans="1:30">
      <c r="C9" s="8"/>
      <c r="E9" s="2">
        <v>9900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13327</v>
      </c>
      <c r="W15" t="s">
        <v>103</v>
      </c>
      <c r="AD15" s="9" t="s">
        <v>16</v>
      </c>
    </row>
    <row r="16" spans="1:30">
      <c r="E16" s="2">
        <v>13200</v>
      </c>
      <c r="W16" t="s">
        <v>104</v>
      </c>
    </row>
    <row r="17" spans="5:23">
      <c r="E17" s="2">
        <v>9900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214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12000</v>
      </c>
      <c r="D110" s="12">
        <f t="shared" si="0"/>
        <v>32780</v>
      </c>
      <c r="E110" s="12">
        <f t="shared" si="0"/>
        <v>696827</v>
      </c>
      <c r="F110" s="11"/>
      <c r="G110" s="12">
        <f t="shared" si="0"/>
        <v>1247084</v>
      </c>
      <c r="H110" s="12">
        <f t="shared" si="0"/>
        <v>1322099</v>
      </c>
      <c r="I110" s="12">
        <f t="shared" si="0"/>
        <v>256410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3</v>
      </c>
      <c r="W110" s="12">
        <f t="shared" ref="W110" si="2">COUNTA(W2:W109)</f>
        <v>91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E684F-ABE1-4D14-B62C-39EEB0669B78}">
  <dimension ref="A1:AD110"/>
  <sheetViews>
    <sheetView topLeftCell="C1" workbookViewId="0">
      <selection activeCell="I8" sqref="I8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8800</v>
      </c>
      <c r="D2" s="8">
        <v>32780</v>
      </c>
      <c r="E2" s="2">
        <v>9900</v>
      </c>
      <c r="G2" s="2">
        <v>1805889</v>
      </c>
      <c r="H2" s="8">
        <v>2571421</v>
      </c>
      <c r="I2" s="2">
        <v>35627</v>
      </c>
      <c r="J2" t="s">
        <v>207</v>
      </c>
      <c r="Q2" t="s">
        <v>214</v>
      </c>
      <c r="T2" t="s">
        <v>23</v>
      </c>
      <c r="V2" t="s">
        <v>77</v>
      </c>
      <c r="W2" t="s">
        <v>89</v>
      </c>
      <c r="AB2" t="s">
        <v>81</v>
      </c>
    </row>
    <row r="3" spans="1:30">
      <c r="B3" s="8"/>
      <c r="C3" s="8">
        <v>12000</v>
      </c>
      <c r="D3" s="8"/>
      <c r="E3" s="2">
        <v>13200</v>
      </c>
      <c r="H3" s="8"/>
      <c r="I3" s="2">
        <f>30500-550*2</f>
        <v>29400</v>
      </c>
      <c r="J3" t="s">
        <v>205</v>
      </c>
      <c r="T3" t="s">
        <v>52</v>
      </c>
      <c r="U3" t="s">
        <v>65</v>
      </c>
      <c r="V3" t="s">
        <v>86</v>
      </c>
      <c r="W3" t="s">
        <v>90</v>
      </c>
    </row>
    <row r="4" spans="1:30">
      <c r="B4" s="8"/>
      <c r="C4" s="8">
        <v>12000</v>
      </c>
      <c r="D4" s="8"/>
      <c r="E4" s="2">
        <v>9900</v>
      </c>
      <c r="H4" s="8"/>
      <c r="I4" s="2">
        <f>30000-1100</f>
        <v>28900</v>
      </c>
      <c r="J4" t="s">
        <v>215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>
        <v>8800</v>
      </c>
      <c r="D5" s="8"/>
      <c r="E5" s="2">
        <v>9900</v>
      </c>
      <c r="H5" s="8"/>
      <c r="I5" s="2">
        <f>35700-2000</f>
        <v>33700</v>
      </c>
      <c r="J5" t="s">
        <v>206</v>
      </c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8">
        <v>13300</v>
      </c>
      <c r="H6" s="15"/>
      <c r="I6" s="2">
        <v>22000</v>
      </c>
      <c r="J6" t="s">
        <v>208</v>
      </c>
      <c r="T6" t="s">
        <v>17</v>
      </c>
      <c r="W6" t="s">
        <v>93</v>
      </c>
      <c r="Z6" s="10"/>
    </row>
    <row r="7" spans="1:30">
      <c r="B7" s="8"/>
      <c r="C7" s="8"/>
      <c r="D7" s="8"/>
      <c r="E7" s="2">
        <v>12000</v>
      </c>
      <c r="H7" s="15"/>
      <c r="I7" s="2">
        <f>9000-182</f>
        <v>8818</v>
      </c>
      <c r="J7" t="s">
        <v>216</v>
      </c>
      <c r="T7" t="s">
        <v>20</v>
      </c>
      <c r="W7" t="s">
        <v>94</v>
      </c>
    </row>
    <row r="8" spans="1:30">
      <c r="C8" s="8"/>
      <c r="D8" s="8"/>
      <c r="E8" s="2">
        <v>13200</v>
      </c>
      <c r="H8" s="15"/>
      <c r="I8" s="2"/>
      <c r="T8" t="s">
        <v>26</v>
      </c>
      <c r="W8" t="s">
        <v>95</v>
      </c>
    </row>
    <row r="9" spans="1:30">
      <c r="C9" s="8"/>
      <c r="E9" s="2">
        <v>13200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9900</v>
      </c>
      <c r="W15" t="s">
        <v>103</v>
      </c>
      <c r="AD15" s="9" t="s">
        <v>16</v>
      </c>
    </row>
    <row r="16" spans="1:30">
      <c r="E16" s="2">
        <v>9900</v>
      </c>
      <c r="W16" t="s">
        <v>104</v>
      </c>
    </row>
    <row r="17" spans="5:23">
      <c r="E17" s="2">
        <v>30000</v>
      </c>
      <c r="W17" t="s">
        <v>105</v>
      </c>
    </row>
    <row r="18" spans="5:23">
      <c r="E18" s="2">
        <v>12000</v>
      </c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41600</v>
      </c>
      <c r="D110" s="12">
        <f t="shared" si="0"/>
        <v>32780</v>
      </c>
      <c r="E110" s="12">
        <f t="shared" si="0"/>
        <v>249200</v>
      </c>
      <c r="F110" s="11"/>
      <c r="G110" s="12">
        <f t="shared" si="0"/>
        <v>1805889</v>
      </c>
      <c r="H110" s="12">
        <f t="shared" si="0"/>
        <v>2571421</v>
      </c>
      <c r="I110" s="12">
        <f t="shared" si="0"/>
        <v>158445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3</v>
      </c>
      <c r="W110" s="12">
        <f t="shared" ref="W110" si="2">COUNTA(W2:W109)</f>
        <v>90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8 1 a 9 6 1 3 - 3 c c e - 4 c 3 5 - b c f 8 - d e 7 4 c 5 1 e d c 2 8 "   x m l n s = " h t t p : / / s c h e m a s . m i c r o s o f t . c o m / D a t a M a s h u p " > A A A A A J s F A A B Q S w M E F A A C A A g A Q 2 H w V n f T 1 P q k A A A A 9 g A A A B I A H A B D b 2 5 m a W c v U G F j a 2 F n Z S 5 4 b W w g o h g A K K A U A A A A A A A A A A A A A A A A A A A A A A A A A A A A h Y + 9 D o I w G E V f h X S n f y 6 E f N T B z U h C Y m J c m 1 K h C s X Q Y n k 3 B x / J V x C j q J v j P f c M 9 9 6 v N 1 i O b R N d d O 9 M Z z P E M E W R t q o r j a 0 y N P h D n K C l g E K q k 6 x 0 N M n W p a M r M 1 R 7 f 0 4 J C S H g s M B d X x F O K S P 7 f L N V t W 4 l + s j m v x w b 6 7 y 0 S i M B u 9 c Y w T F j C e a U Y w p k h p A b + x X 4 t P f Z / k B Y D Y 0 f e i 2 O M l 4 X Q O Y I 5 P 1 B P A B Q S w M E F A A C A A g A Q 2 H w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N h 8 F b w L L p s l Q I A A G 4 G A A A T A B w A R m 9 y b X V s Y X M v U 2 V j d G l v b j E u b S C i G A A o o B Q A A A A A A A A A A A A A A A A A A A A A A A A A A A C d l E 1 P E 0 E Y x + 9 N + h 0 2 6 2 W b L C 1 T f E F J Y w g Q a d B G L R G 1 I W T b D l D Z 3 W l m p l p s m p R u o i 1 w 8 I K C G r Q R R a I h B j i U W O K H G V r K i a / g b F r K A L u N c S + b / O d 5 m d / / e X Y J T N A U M q V o 6 w 0 G v B 6 v h 8 x q G C Y l Z r 1 i V o 1 Z b 5 n 1 I y i F J B 1 S r 0 f i D y s e 2 A f F f S 6 O Z B N Q 9 w 9 l M I Y m n U B 4 L o 7 Q n O L L x S K a A U P y u R r y Z D 4 2 h E z K I y f V V q n 6 R r n x Y Y 8 t r L D i M l v 4 V F 9 f 4 j X H t b g O / e N Y M 8 k 0 w s Y Q 0 j O G O T 6 f h k T p t F Z z O b m + v 9 f 4 W J J V i f I z S T P n 8 6 q U 4 y 0 r v B m z f p 7 U S o P h k 1 q 5 W 0 D 9 6 2 6 j s H m 8 9 q a + / d 4 h 1 M 4 v s e I G s 3 Z 5 T 1 b 8 4 x B z V N 5 q 7 m y J a t 7 n 9 a R M N 0 D R 4 i s y O D l Y B 0 G O w R a 2 6 1 9 2 D q u L E q 9 2 t F 1 p 7 v y W l K B P 7 m 5 8 x / E J G P e 3 v S W K P E t p m t w K B J I o Q f w z C M 1 w P x P I C J A 0 h l q S z E J I S S A Z A O D p v e F e 3 B O Z C k f G e p 6 M G K M R R L P J B 9 l p 8 u z R n a i Z o E Z 8 s G / s R d / L x y g A s 2 m E 6 W 1 7 I h o N Z X W S l X 2 q Z G Z 0 n a P j D P S 1 R 9 q d a S p q N 7 e p O j C 5 W J h C I 9 Q 1 T V b H U m Y y J L e y + R 4 N a 1 Q 7 X a L G 6 u v G 5 1 r H Y 2 a t M s t i V o G X b 6 z 8 6 i z U f Y w M R O E o d w B i o v z T P V U p 1 k 4 b 1 P V o Q t M 1 T E I 2 7 a T v P z e 4 + 2 X t t T 6 s F p r f N p u V 7 x c 3 r V U m 6 C z 3 O c t X n e V r z v J 1 Z / m G s 9 z v L N 9 0 l k G v i w 5 c d B d Q 4 E I K X F C B C y t w g Q U u t K D / / D d + O v / y 4 v H a x t n 8 S + 8 6 8 3 8 I D f Q c t r K J c n l R V N F I w T z R M N E k 0 R j R D N E A E V o E F e H O g N w o D q t L / J t o V p Y v s N z V C I 0 o l 5 F V 0 C v + 8 1 y K D f w F U E s B A i 0 A F A A C A A g A Q 2 H w V n f T 1 P q k A A A A 9 g A A A B I A A A A A A A A A A A A A A A A A A A A A A E N v b m Z p Z y 9 Q Y W N r Y W d l L n h t b F B L A Q I t A B Q A A g A I A E N h 8 F Y P y u m r p A A A A O k A A A A T A A A A A A A A A A A A A A A A A P A A A A B b Q 2 9 u d G V u d F 9 U e X B l c 1 0 u e G 1 s U E s B A i 0 A F A A C A A g A Q 2 H w V v A s u m y V A g A A b g Y A A B M A A A A A A A A A A A A A A A A A 4 Q E A A E Z v c m 1 1 b G F z L 1 N l Y 3 R p b 2 4 x L m 1 Q S w U G A A A A A A M A A w D C A A A A w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h 0 A A A A A A A D 4 H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z J T g z J T g 2 J U U z J T g z J U J D J U U z J T g z J T k 2 J U U z J T g z J U F C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M w V D E 0 O j E w O j Q 4 L j M w M T c x N D N a I i A v P j x F b n R y e S B U e X B l P S J G a W x s Q 2 9 s d W 1 u V H l w Z X M i I F Z h b H V l P S J z Q U F B Q U F B Q T 0 i I C 8 + P E V u d H J 5 I F R 5 c G U 9 I k Z p b G x D b 2 x 1 b W 5 O Y W 1 l c y I g V m F s d W U 9 I n N b J n F 1 b 3 Q 7 5 b m 0 5 p y I J n F 1 b 3 Q 7 L C Z x d W 9 0 O + O D o e O D q + O D r O + 8 i E F J 7 7 y J J n F 1 b 3 Q 7 L C Z x d W 9 0 O + O D o e O D q + O D r O + 8 i O W l s + a A p + m Z k O W u m u + 8 i S Z x d W 9 0 O y w m c X V v d D t B S e + 8 i O O C p O O D s + O C u e O C v + + 8 i S Z x d W 9 0 O y w m c X V v d D v n i a n o s q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j g 4 b j g 7 z j g 5 b j g 6 s y L + W k i e a b t O O B l e O C j O O B n + W e i y 5 7 5 b m 0 5 p y I L D B 9 J n F 1 b 3 Q 7 L C Z x d W 9 0 O 1 N l Y 3 R p b 2 4 x L + O D h u O D v O O D l u O D q z I v 5 a S J 5 p u 0 4 4 G V 4 4 K M 4 4 G f 5 Z 6 L L n v j g 6 H j g 6 v j g 6 z v v I h B S e + 8 i S w x f S Z x d W 9 0 O y w m c X V v d D t T Z W N 0 a W 9 u M S / j g 4 b j g 7 z j g 5 b j g 6 s y L + W k i e a b t O O B l e O C j O O B n + W e i y 5 7 4 4 O h 4 4 O r 4 4 O s 7 7 y I 5 a W z 5 o C n 6 Z m Q 5 a 6 a 7 7 y J L D J 9 J n F 1 b 3 Q 7 L C Z x d W 9 0 O 1 N l Y 3 R p b 2 4 x L + O D h u O D v O O D l u O D q z I v 5 a S J 5 p u 0 4 4 G V 4 4 K M 4 4 G f 5 Z 6 L L n t B S e + 8 i O O C p O O D s + O C u e O C v + + 8 i S w z f S Z x d W 9 0 O y w m c X V v d D t T Z W N 0 a W 9 u M S / j g 4 b j g 7 z j g 5 b j g 6 s y L + W k i e a b t O O B l e O C j O O B n + W e i y 5 7 5 4 m p 6 L K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+ O D h u O D v O O D l u O D q z I v 5 a S J 5 p u 0 4 4 G V 4 4 K M 4 4 G f 5 Z 6 L L n v l u b T m n I g s M H 0 m c X V v d D s s J n F 1 b 3 Q 7 U 2 V j d G l v b j E v 4 4 O G 4 4 O 8 4 4 O W 4 4 O r M i / l p I n m m 7 T j g Z X j g o z j g Z / l n o s u e + O D o e O D q + O D r O + 8 i E F J 7 7 y J L D F 9 J n F 1 b 3 Q 7 L C Z x d W 9 0 O 1 N l Y 3 R p b 2 4 x L + O D h u O D v O O D l u O D q z I v 5 a S J 5 p u 0 4 4 G V 4 4 K M 4 4 G f 5 Z 6 L L n v j g 6 H j g 6 v j g 6 z v v I j l p b P m g K f p m Z D l r p r v v I k s M n 0 m c X V v d D s s J n F 1 b 3 Q 7 U 2 V j d G l v b j E v 4 4 O G 4 4 O 8 4 4 O W 4 4 O r M i / l p I n m m 7 T j g Z X j g o z j g Z / l n o s u e 0 F J 7 7 y I 4 4 K k 4 4 O z 4 4 K 5 4 4 K / 7 7 y J L D N 9 J n F 1 b 3 Q 7 L C Z x d W 9 0 O 1 N l Y 3 R p b 2 4 x L + O D h u O D v O O D l u O D q z I v 5 a S J 5 p u 0 4 4 G V 4 4 K M 4 4 G f 5 Z 6 L L n v n i a n o s q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j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z J T g z J T g 2 J U U z J T g z J U J D J U U z J T g z J T k 2 J U U z J T g z J U F C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U V G J U J E J T l F M T I l R T Y l O U M l O D g l R T M l O D E l Q U U l R T U l Q T M l Q j I l R T Q l Q j g l O E E l M j A l R T g l Q j I l Q T k l R T c l Q U U l Q T E l R T g l Q j I l Q k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F R h c m d l d C I g V m F s d W U 9 I n P j g 4 b j g 7 z j g 5 b j g 6 t f M V 8 x M u a c i O O B r u W j s u S 4 i l / o s q n n r q H o s r t f X z I i I C 8 + P E V u d H J 5 I F R 5 c G U 9 I k Z p b G x l Z E N v b X B s Z X R l U m V z d W x 0 V G 9 X b 3 J r c 2 h l Z X Q i I F Z h b H V l P S J s M S I g L z 4 8 R W 5 0 c n k g V H l w Z T 0 i U X V l c n l J R C I g V m F s d W U 9 I n N j O W Z i O T B i O C 1 m O T E y L T Q z M T M t O G Y x M i 0 1 M j F l Z m M w N D Y x M D Q i I C 8 + P E V u d H J 5 I F R 5 c G U 9 I k Z p b G x M Y X N 0 V X B k Y X R l Z C I g V m F s d W U 9 I m Q y M D I z L T A 3 L T E 2 V D A z O j E w O j A 2 L j M 1 N T c 1 O D B a I i A v P j x F b n R y e S B U e X B l P S J G a W x s Q 2 9 s d W 1 u V H l w Z X M i I F Z h b H V l P S J z Q U F B Q U F B Q U F B Q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5 L i A 6 K a n 6 K G o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E N v d W 5 0 I i B W Y W x 1 Z T 0 i b D E 0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H v v Z 4 x M u a c i O O B r u W j s u S 4 i i D o s q n n r q H o s r s g K D I p L + W J i u m Z p O O B l e O C j O O B n + S 4 i + O B r u i h j C 5 7 5 L i A 6 K a n 6 K G o L D B 9 J n F 1 b 3 Q 7 L C Z x d W 9 0 O 1 N l Y 3 R p b 2 4 x L z H v v Z 4 x M u a c i O O B r u W j s u S 4 i i D o s q n n r q H o s r s g K D I p L + W J i u m Z p O O B l e O C j O O B n + S 4 i + O B r u i h j C 5 7 Q 2 9 s d W 1 u M i w x f S Z x d W 9 0 O y w m c X V v d D t T Z W N 0 a W 9 u M S 8 x 7 7 2 e M T L m n I j j g a 7 l o 7 L k u I o g 6 L K p 5 6 6 h 6 L K 7 I C g y K S / l i Y r p m a T j g Z X j g o z j g Z / k u I v j g a 7 o o Y w u e 0 N v b H V t b j M s M n 0 m c X V v d D s s J n F 1 b 3 Q 7 U 2 V j d G l v b j E v M e + 9 n j E y 5 p y I 4 4 G u 5 a O y 5 L i K I O i y q e e u o e i y u y A o M i k v 5 Y m K 6 Z m k 4 4 G V 4 4 K M 4 4 G f 5 L i L 4 4 G u 6 K G M L n t D b 2 x 1 b W 4 0 L D N 9 J n F 1 b 3 Q 7 L C Z x d W 9 0 O 1 N l Y 3 R p b 2 4 x L z H v v Z 4 x M u a c i O O B r u W j s u S 4 i i D o s q n n r q H o s r s g K D I p L + W J i u m Z p O O B l e O C j O O B n + S 4 i + O B r u i h j C 5 7 Q 2 9 s d W 1 u N S w 0 f S Z x d W 9 0 O y w m c X V v d D t T Z W N 0 a W 9 u M S 8 x 7 7 2 e M T L m n I j j g a 7 l o 7 L k u I o g 6 L K p 5 6 6 h 6 L K 7 I C g y K S / l i Y r p m a T j g Z X j g o z j g Z / k u I v j g a 7 o o Y w u e 0 N v b H V t b j Y s N X 0 m c X V v d D s s J n F 1 b 3 Q 7 U 2 V j d G l v b j E v M e + 9 n j E y 5 p y I 4 4 G u 5 a O y 5 L i K I O i y q e e u o e i y u y A o M i k v 5 Y m K 6 Z m k 4 4 G V 4 4 K M 4 4 G f 5 L i L 4 4 G u 6 K G M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H v v Z 4 x M u a c i O O B r u W j s u S 4 i i D o s q n n r q H o s r s g K D I p L + W J i u m Z p O O B l e O C j O O B n + S 4 i + O B r u i h j C 5 7 5 L i A 6 K a n 6 K G o L D B 9 J n F 1 b 3 Q 7 L C Z x d W 9 0 O 1 N l Y 3 R p b 2 4 x L z H v v Z 4 x M u a c i O O B r u W j s u S 4 i i D o s q n n r q H o s r s g K D I p L + W J i u m Z p O O B l e O C j O O B n + S 4 i + O B r u i h j C 5 7 Q 2 9 s d W 1 u M i w x f S Z x d W 9 0 O y w m c X V v d D t T Z W N 0 a W 9 u M S 8 x 7 7 2 e M T L m n I j j g a 7 l o 7 L k u I o g 6 L K p 5 6 6 h 6 L K 7 I C g y K S / l i Y r p m a T j g Z X j g o z j g Z / k u I v j g a 7 o o Y w u e 0 N v b H V t b j M s M n 0 m c X V v d D s s J n F 1 b 3 Q 7 U 2 V j d G l v b j E v M e + 9 n j E y 5 p y I 4 4 G u 5 a O y 5 L i K I O i y q e e u o e i y u y A o M i k v 5 Y m K 6 Z m k 4 4 G V 4 4 K M 4 4 G f 5 L i L 4 4 G u 6 K G M L n t D b 2 x 1 b W 4 0 L D N 9 J n F 1 b 3 Q 7 L C Z x d W 9 0 O 1 N l Y 3 R p b 2 4 x L z H v v Z 4 x M u a c i O O B r u W j s u S 4 i i D o s q n n r q H o s r s g K D I p L + W J i u m Z p O O B l e O C j O O B n + S 4 i + O B r u i h j C 5 7 Q 2 9 s d W 1 u N S w 0 f S Z x d W 9 0 O y w m c X V v d D t T Z W N 0 a W 9 u M S 8 x 7 7 2 e M T L m n I j j g a 7 l o 7 L k u I o g 6 L K p 5 6 6 h 6 L K 7 I C g y K S / l i Y r p m a T j g Z X j g o z j g Z / k u I v j g a 7 o o Y w u e 0 N v b H V t b j Y s N X 0 m c X V v d D s s J n F 1 b 3 Q 7 U 2 V j d G l v b j E v M e + 9 n j E y 5 p y I 4 4 G u 5 a O y 5 L i K I O i y q e e u o e i y u y A o M i k v 5 Y m K 6 Z m k 4 4 G V 4 4 K M 4 4 G f 5 L i L 4 4 G u 6 K G M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J U V G J U J E J T l F M T I l R T Y l O U M l O D g l R T M l O D E l Q U U l R T U l Q T M l Q j I l R T Q l Q j g l O E E l M j A l R T g l Q j I l Q T k l R T c l Q U U l Q T E l R T g l Q j I l Q k I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V F R i V C R C U 5 R T E y J U U 2 J T l D J T g 4 J U U z J T g x J U F F J U U 1 J U E z J U I y J U U 0 J U I 4 J T h B J T I w J U U 4 J U I y J U E 5 J U U 3 J U F F J U E x J U U 4 J U I y J U J C J T I w K D I p L z E l R U Y l Q k Q l O U U x M i V F N i U 5 Q y U 4 O C V F M y U 4 M S V B R S V F N S V B M y V C M i V F N C V C O C U 4 Q S U y M C V F O C V C M i V B O S V F N y V B R S V B M S V F O C V C M i V C Q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R U Y l Q k Q l O U U x M i V F N i U 5 Q y U 4 O C V F M y U 4 M S V B R S V F N S V B M y V C M i V F N C V C O C U 4 Q S U y M C V F O C V C M i V B O S V F N y V B R S V B M S V F O C V C M i V C Q i U y M C g y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U V G J U J E J T l F M T I l R T Y l O U M l O D g l R T M l O D E l Q U U l R T U l Q T M l Q j I l R T Q l Q j g l O E E l M j A l R T g l Q j I l Q T k l R T c l Q U U l Q T E l R T g l Q j I l Q k I l M j A o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V F R i V C R C U 5 R T E y J U U 2 J T l D J T g 4 J U U z J T g x J U F F J U U 1 J U E z J U I y J U U 0 J U I 4 J T h B J T I w J U U 4 J U I y J U E 5 J U U 3 J U F F J U E x J U U 4 J U I y J U J C J T I w K D I p L y V F N S U 4 O S U 4 Q S V F O S U 5 O S V B N C V F M y U 4 M S U 5 N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R U Y l Q k Q l O U U x M i V F N i U 5 Q y U 4 O C V F M y U 4 M S V B R S V F N S V B M y V C M i V F N C V C O C U 4 Q S U y M C V F O C V C M i V B O S V F N y V B R S V B M S V F O C V C M i V C Q i U y M C g y K S 8 l R T U l O D k l O E E l R T k l O T k l Q T Q l R T M l O D E l O T U l R T M l O D I l O E M l R T M l O D E l O U Y l R T Q l Q j g l O E I l R T M l O D E l Q U U l R T g l Q T E l O E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i g / A e X o I E y d 3 2 r x 5 a C C 6 Q A A A A A C A A A A A A A Q Z g A A A A E A A C A A A A D X 8 g F u q i d U / S g V 4 H H h J U v F L S 0 Q 9 E 2 e B p a X A H / 0 R 5 s G P g A A A A A O g A A A A A I A A C A A A A D u n P G K r X G I 0 9 6 C W V 7 s C S y s 9 p X I V S z + A O + w a y 2 3 O T C V G F A A A A B E f D H 6 2 l X g g X K z j e I T D + 6 t N D T V P K F 3 A m D z r K z n M E / p c d u H P t n 5 R H Z y a R J u 3 W g f 0 S 8 / B f q t v y x n 4 P Z d + b X f 3 p H a K B e B V X + f 7 f N s y n p n p J 2 0 O k A A A A A 3 O L i p m 1 G U K S Z Z 3 O p J u + q G m 3 I r + n r b t i D Q 1 8 t a b O l t Z 4 R S Z u L 5 Y N K h F D z r / 5 O u x 6 1 d 3 G b + j z a i V A E 2 u h z C 3 M I n < / D a t a M a s h u p > 
</file>

<file path=customXml/itemProps1.xml><?xml version="1.0" encoding="utf-8"?>
<ds:datastoreItem xmlns:ds="http://schemas.openxmlformats.org/officeDocument/2006/customXml" ds:itemID="{110C0AC7-0BA4-48C4-BB2A-602B5EBEA2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21</vt:i4>
      </vt:variant>
      <vt:variant>
        <vt:lpstr>名前付き一覧</vt:lpstr>
      </vt:variant>
      <vt:variant>
        <vt:i4>4</vt:i4>
      </vt:variant>
    </vt:vector>
  </HeadingPairs>
  <TitlesOfParts>
    <vt:vector size="25" baseType="lpstr">
      <vt:lpstr>データ区切り</vt:lpstr>
      <vt:lpstr>ロイヤルロンドン内訳</vt:lpstr>
      <vt:lpstr>一覧</vt:lpstr>
      <vt:lpstr>2023.7</vt:lpstr>
      <vt:lpstr>2023.6</vt:lpstr>
      <vt:lpstr>2023.5</vt:lpstr>
      <vt:lpstr>2023.4</vt:lpstr>
      <vt:lpstr>2023.3</vt:lpstr>
      <vt:lpstr>2023.2</vt:lpstr>
      <vt:lpstr>2023.1</vt:lpstr>
      <vt:lpstr>2023年物販経理</vt:lpstr>
      <vt:lpstr>2022.12</vt:lpstr>
      <vt:lpstr>2022.3</vt:lpstr>
      <vt:lpstr>2022.4</vt:lpstr>
      <vt:lpstr>2022.11</vt:lpstr>
      <vt:lpstr>2022.10</vt:lpstr>
      <vt:lpstr>2022.9</vt:lpstr>
      <vt:lpstr>2022.8</vt:lpstr>
      <vt:lpstr>2022.7</vt:lpstr>
      <vt:lpstr>2022.6</vt:lpstr>
      <vt:lpstr>2022.5</vt:lpstr>
      <vt:lpstr>ロイヤルロンドン内訳!Print_Area</vt:lpstr>
      <vt:lpstr>一覧!Print_Area</vt:lpstr>
      <vt:lpstr>ロイヤルロンドン内訳!Print_Titles</vt:lpstr>
      <vt:lpstr>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2023-06-27T10:08:03Z</cp:lastPrinted>
  <dcterms:created xsi:type="dcterms:W3CDTF">2015-06-05T18:19:34Z</dcterms:created>
  <dcterms:modified xsi:type="dcterms:W3CDTF">2023-07-16T03:10:19Z</dcterms:modified>
</cp:coreProperties>
</file>