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1D5D491F-3B69-4B82-BCEC-812A8DD4D1FB}" xr6:coauthVersionLast="47" xr6:coauthVersionMax="47" xr10:uidLastSave="{00000000-0000-0000-0000-000000000000}"/>
  <bookViews>
    <workbookView xWindow="-110" yWindow="-110" windowWidth="22780" windowHeight="14540" activeTab="2" xr2:uid="{00000000-000D-0000-FFFF-FFFF00000000}"/>
  </bookViews>
  <sheets>
    <sheet name="データ区切り" sheetId="25" r:id="rId1"/>
    <sheet name="ロイヤルロンドン内訳" sheetId="24" r:id="rId2"/>
    <sheet name="一覧" sheetId="1" r:id="rId3"/>
    <sheet name="2023.10" sheetId="29" r:id="rId4"/>
    <sheet name="2023.9" sheetId="28" r:id="rId5"/>
    <sheet name="2023.8" sheetId="27" r:id="rId6"/>
    <sheet name="2023.7" sheetId="26" r:id="rId7"/>
    <sheet name="2023.6" sheetId="22" state="hidden" r:id="rId8"/>
    <sheet name="2023.5" sheetId="19" state="hidden" r:id="rId9"/>
    <sheet name="2023.4" sheetId="18" state="hidden" r:id="rId10"/>
    <sheet name="2023.3" sheetId="17" state="hidden" r:id="rId11"/>
    <sheet name="2023.2" sheetId="16" state="hidden" r:id="rId12"/>
    <sheet name="2023.1" sheetId="15" state="hidden" r:id="rId13"/>
    <sheet name="2023年物販経理" sheetId="23" r:id="rId14"/>
    <sheet name="2022.12" sheetId="14" state="hidden" r:id="rId15"/>
    <sheet name="2022.3" sheetId="2" state="hidden" r:id="rId16"/>
    <sheet name="2022.4" sheetId="5" state="hidden" r:id="rId17"/>
    <sheet name="2022.11" sheetId="13" state="hidden" r:id="rId18"/>
    <sheet name="2022.10" sheetId="12" state="hidden" r:id="rId19"/>
    <sheet name="2022.9" sheetId="11" state="hidden" r:id="rId20"/>
    <sheet name="2022.8" sheetId="10" state="hidden" r:id="rId21"/>
    <sheet name="2022.7" sheetId="9" state="hidden" r:id="rId22"/>
    <sheet name="2022.6" sheetId="7" state="hidden" r:id="rId23"/>
    <sheet name="2022.5" sheetId="6" state="hidden" r:id="rId24"/>
  </sheets>
  <definedNames>
    <definedName name="ExternalData_1" localSheetId="13" hidden="1">'2023年物販経理'!$A$1:$G$15</definedName>
    <definedName name="_xlnm.Print_Area" localSheetId="1">ロイヤルロンドン内訳!$A$1:$D$57</definedName>
    <definedName name="_xlnm.Print_Area" localSheetId="2">一覧!$A$1:$AF$21</definedName>
    <definedName name="_xlnm.Print_Titles" localSheetId="1">ロイヤルロンドン内訳!$1:$1</definedName>
    <definedName name="_xlnm.Print_Titles" localSheetId="2">一覧!$1:$2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2" i="1" l="1"/>
  <c r="AE22" i="1"/>
  <c r="AD22" i="1"/>
  <c r="AC22" i="1"/>
  <c r="AB22" i="1"/>
  <c r="AA22" i="1"/>
  <c r="Z22" i="1"/>
  <c r="Y22" i="1"/>
  <c r="X22" i="1"/>
  <c r="W22" i="1"/>
  <c r="V22" i="1"/>
  <c r="U22" i="1"/>
  <c r="O22" i="1"/>
  <c r="I22" i="1"/>
  <c r="F22" i="1"/>
  <c r="G22" i="1" s="1"/>
  <c r="N22" i="1" s="1"/>
  <c r="S22" i="1" s="1"/>
  <c r="E22" i="1"/>
  <c r="D22" i="1"/>
  <c r="C22" i="1"/>
  <c r="B22" i="1"/>
  <c r="AC110" i="29"/>
  <c r="AB110" i="29"/>
  <c r="AA110" i="29"/>
  <c r="Z110" i="29"/>
  <c r="W110" i="29"/>
  <c r="V110" i="29"/>
  <c r="U110" i="29"/>
  <c r="T110" i="29"/>
  <c r="Q110" i="29"/>
  <c r="P110" i="29"/>
  <c r="O110" i="29"/>
  <c r="N110" i="29"/>
  <c r="I110" i="29"/>
  <c r="H110" i="29"/>
  <c r="G110" i="29"/>
  <c r="E110" i="29"/>
  <c r="D110" i="29"/>
  <c r="C110" i="29"/>
  <c r="B110" i="29"/>
  <c r="T22" i="1"/>
  <c r="R22" i="1"/>
  <c r="Q22" i="1"/>
  <c r="M22" i="1"/>
  <c r="L22" i="1"/>
  <c r="H110" i="28"/>
  <c r="O21" i="1" s="1"/>
  <c r="R21" i="1" s="1"/>
  <c r="L21" i="1"/>
  <c r="C50" i="24"/>
  <c r="D47" i="24"/>
  <c r="D46" i="24"/>
  <c r="D45" i="24"/>
  <c r="D44" i="24"/>
  <c r="D37" i="24"/>
  <c r="D43" i="24"/>
  <c r="AF21" i="1"/>
  <c r="AE21" i="1"/>
  <c r="AD21" i="1"/>
  <c r="AC21" i="1"/>
  <c r="AA21" i="1"/>
  <c r="X21" i="1"/>
  <c r="W21" i="1"/>
  <c r="V21" i="1"/>
  <c r="U21" i="1"/>
  <c r="D21" i="1"/>
  <c r="C21" i="1"/>
  <c r="B21" i="1"/>
  <c r="M21" i="1"/>
  <c r="Q21" i="1"/>
  <c r="T21" i="1"/>
  <c r="AC110" i="28"/>
  <c r="AB110" i="28"/>
  <c r="AA110" i="28"/>
  <c r="Z21" i="1" s="1"/>
  <c r="Z110" i="28"/>
  <c r="W110" i="28"/>
  <c r="V110" i="28"/>
  <c r="AB21" i="1" s="1"/>
  <c r="U110" i="28"/>
  <c r="Y21" i="1" s="1"/>
  <c r="T110" i="28"/>
  <c r="Q110" i="28"/>
  <c r="P110" i="28"/>
  <c r="O110" i="28"/>
  <c r="N110" i="28"/>
  <c r="I110" i="28"/>
  <c r="I21" i="1" s="1"/>
  <c r="G110" i="28"/>
  <c r="E110" i="28"/>
  <c r="E21" i="1" s="1"/>
  <c r="D110" i="28"/>
  <c r="C110" i="28"/>
  <c r="B110" i="28"/>
  <c r="F21" i="1" l="1"/>
  <c r="G21" i="1" s="1"/>
  <c r="N21" i="1" s="1"/>
  <c r="S21" i="1" s="1"/>
  <c r="L20" i="1"/>
  <c r="C42" i="24"/>
  <c r="D39" i="24"/>
  <c r="D38" i="24"/>
  <c r="D36" i="24"/>
  <c r="AF20" i="1"/>
  <c r="AE20" i="1"/>
  <c r="AD20" i="1"/>
  <c r="AA20" i="1"/>
  <c r="Z20" i="1"/>
  <c r="Y20" i="1"/>
  <c r="X20" i="1"/>
  <c r="W20" i="1"/>
  <c r="V20" i="1"/>
  <c r="U20" i="1"/>
  <c r="O20" i="1"/>
  <c r="R20" i="1" s="1"/>
  <c r="D20" i="1"/>
  <c r="AC110" i="27"/>
  <c r="AB110" i="27"/>
  <c r="AC20" i="1" s="1"/>
  <c r="AA110" i="27"/>
  <c r="Z110" i="27"/>
  <c r="W110" i="27"/>
  <c r="V110" i="27"/>
  <c r="AB20" i="1" s="1"/>
  <c r="U110" i="27"/>
  <c r="T110" i="27"/>
  <c r="Q110" i="27"/>
  <c r="P110" i="27"/>
  <c r="O110" i="27"/>
  <c r="N110" i="27"/>
  <c r="I110" i="27"/>
  <c r="I20" i="1" s="1"/>
  <c r="H110" i="27"/>
  <c r="G110" i="27"/>
  <c r="E110" i="27"/>
  <c r="E20" i="1" s="1"/>
  <c r="D110" i="27"/>
  <c r="C110" i="27"/>
  <c r="C20" i="1" s="1"/>
  <c r="B110" i="27"/>
  <c r="B20" i="1" s="1"/>
  <c r="M20" i="1"/>
  <c r="Q20" i="1"/>
  <c r="T20" i="1"/>
  <c r="F20" i="1" l="1"/>
  <c r="G20" i="1" s="1"/>
  <c r="N20" i="1" s="1"/>
  <c r="S20" i="1" s="1"/>
  <c r="D32" i="24" l="1"/>
  <c r="D31" i="24"/>
  <c r="D21" i="24"/>
  <c r="D30" i="24"/>
  <c r="D29" i="24"/>
  <c r="D28" i="24"/>
  <c r="D27" i="24"/>
  <c r="D26" i="24"/>
  <c r="D25" i="24"/>
  <c r="C35" i="24"/>
  <c r="I4" i="22"/>
  <c r="I5" i="19"/>
  <c r="D16" i="24"/>
  <c r="D15" i="24"/>
  <c r="D11" i="24"/>
  <c r="D10" i="24"/>
  <c r="D9" i="24"/>
  <c r="D8" i="24"/>
  <c r="D4" i="24"/>
  <c r="D3" i="24"/>
  <c r="D2" i="24"/>
  <c r="U19" i="1"/>
  <c r="AF19" i="1"/>
  <c r="AE19" i="1"/>
  <c r="AD19" i="1"/>
  <c r="AC19" i="1"/>
  <c r="AB19" i="1"/>
  <c r="AA19" i="1"/>
  <c r="Z19" i="1"/>
  <c r="Y19" i="1"/>
  <c r="X19" i="1"/>
  <c r="W19" i="1"/>
  <c r="V19" i="1"/>
  <c r="D19" i="1"/>
  <c r="AC110" i="26"/>
  <c r="AB110" i="26"/>
  <c r="AA110" i="26"/>
  <c r="Z110" i="26"/>
  <c r="W110" i="26"/>
  <c r="V110" i="26"/>
  <c r="U110" i="26"/>
  <c r="T110" i="26"/>
  <c r="Q110" i="26"/>
  <c r="P110" i="26"/>
  <c r="O110" i="26"/>
  <c r="N110" i="26"/>
  <c r="I110" i="26"/>
  <c r="I19" i="1" s="1"/>
  <c r="H110" i="26"/>
  <c r="O19" i="1" s="1"/>
  <c r="R19" i="1" s="1"/>
  <c r="G110" i="26"/>
  <c r="E110" i="26"/>
  <c r="E19" i="1" s="1"/>
  <c r="D110" i="26"/>
  <c r="C110" i="26"/>
  <c r="C19" i="1" s="1"/>
  <c r="B110" i="26"/>
  <c r="B19" i="1" s="1"/>
  <c r="T19" i="1"/>
  <c r="M19" i="1"/>
  <c r="Q19" i="1"/>
  <c r="C24" i="24"/>
  <c r="L17" i="1" s="1"/>
  <c r="C19" i="24"/>
  <c r="L16" i="1" s="1"/>
  <c r="C14" i="24"/>
  <c r="L15" i="1" s="1"/>
  <c r="C7" i="24"/>
  <c r="L14" i="1" s="1"/>
  <c r="F19" i="1" l="1"/>
  <c r="G19" i="1" s="1"/>
  <c r="N19" i="1" l="1"/>
  <c r="S19" i="1" s="1"/>
  <c r="Q18" i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B18" i="1"/>
  <c r="T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O18" i="1" s="1"/>
  <c r="R18" i="1" s="1"/>
  <c r="G110" i="22"/>
  <c r="E110" i="22"/>
  <c r="E18" i="1" s="1"/>
  <c r="D110" i="22"/>
  <c r="D18" i="1" s="1"/>
  <c r="C110" i="22"/>
  <c r="C18" i="1" s="1"/>
  <c r="B110" i="22"/>
  <c r="I110" i="22"/>
  <c r="I18" i="1" s="1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background="1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<sst xmlns="http://schemas.openxmlformats.org/spreadsheetml/2006/main" count="2930" uniqueCount="277">
  <si>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</si>
  <si>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</si>
  <si>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</si>
  <si>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</si>
  <si>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</si>
  <si>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</si>
  <si>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</si>
  <si>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</si>
  <si>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</si>
  <si>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</si>
  <si>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</si>
  <si>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</si>
  <si>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</si>
  <si>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</si>
  <si>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</si>
  <si>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</si>
  <si>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</si>
  <si>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</si>
  <si>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</si>
  <si>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</si>
  <si>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</si>
  <si>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</si>
  <si>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</si>
  <si>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</si>
  <si>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</si>
  <si>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</si>
  <si>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</si>
  <si>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</si>
  <si>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</si>
  <si>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</si>
  <si>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</si>
  <si>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</si>
  <si>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</si>
  <si>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</si>
  <si>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</si>
  <si>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</si>
  <si>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</si>
  <si>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</si>
  <si>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</si>
  <si>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</si>
  <si>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</si>
  <si>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</si>
  <si>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</si>
  <si>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</si>
  <si>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</si>
  <si>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</si>
  <si>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</si>
  <si>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</si>
  <si>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</si>
  <si>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</si>
  <si>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</si>
  <si>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</si>
  <si>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</si>
  <si>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</si>
  <si>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</si>
  <si>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</si>
  <si>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</si>
  <si>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</si>
  <si>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</si>
  <si>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</si>
  <si>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</si>
  <si>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</si>
  <si>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</si>
  <si>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</si>
  <si>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</si>
  <si>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</si>
  <si>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</si>
  <si>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</si>
  <si>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</si>
  <si>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</si>
  <si>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</si>
  <si>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</si>
  <si>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</si>
  <si>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</si>
  <si>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</si>
  <si>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</si>
  <si>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</si>
  <si>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</si>
  <si>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</si>
  <si>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</si>
  <si>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</si>
  <si>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</si>
  <si>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</si>
  <si>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</si>
  <si>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</si>
  <si>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</si>
  <si>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</si>
  <si>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</si>
  <si>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</si>
  <si>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</si>
  <si>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</si>
  <si>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</si>
  <si>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</si>
  <si>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</si>
  <si>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</si>
  <si>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</si>
  <si>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</si>
  <si>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</si>
  <si>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</si>
  <si>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</si>
  <si>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</si>
  <si>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</si>
  <si>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</si>
  <si>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</si>
  <si>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</si>
  <si>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</si>
  <si>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</si>
  <si>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</si>
  <si>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</si>
  <si>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</si>
  <si>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</si>
  <si>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</si>
  <si>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</si>
  <si>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</si>
  <si>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</si>
  <si>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</si>
  <si>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</si>
  <si>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</si>
  <si>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</si>
  <si>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</si>
  <si>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</si>
  <si>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</si>
  <si>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</si>
  <si>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</si>
  <si>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</si>
  <si>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</si>
  <si>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</si>
  <si>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</si>
  <si>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</si>
  <si>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</si>
  <si>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</si>
  <si>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</si>
  <si>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</si>
  <si>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</si>
  <si>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</si>
  <si>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</si>
  <si>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</si>
  <si>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</si>
  <si>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</si>
  <si>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</si>
  <si>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</si>
  <si>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</si>
  <si>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</si>
  <si>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</si>
  <si>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</si>
  <si>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</si>
  <si>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</si>
  <si>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</si>
  <si>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</si>
  <si>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</si>
  <si>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</si>
  <si>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</si>
  <si>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</si>
  <si>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</si>
  <si>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</si>
  <si>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</si>
  <si>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</si>
  <si>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</si>
  <si>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</si>
  <si>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</si>
  <si>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</si>
  <si>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</si>
  <si>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</si>
  <si>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</si>
  <si>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</si>
  <si>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</si>
  <si>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</si>
  <si>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</si>
  <si>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</si>
  <si>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</si>
  <si>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</si>
  <si>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</si>
  <si>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</si>
  <si>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</si>
  <si>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</si>
  <si>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</si>
  <si>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</si>
  <si>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</si>
  <si>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</si>
  <si>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</si>
  <si>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</si>
  <si>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</si>
  <si>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</si>
  <si>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</si>
  <si>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</si>
  <si>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</si>
  <si>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</si>
  <si>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</si>
  <si>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</si>
  <si>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</si>
  <si>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</si>
  <si>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</si>
  <si>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</si>
  <si>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</si>
  <si>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</si>
  <si>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</si>
  <si>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</si>
  <si>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</si>
  <si>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</si>
  <si>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</si>
  <si>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</si>
  <si>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</si>
  <si>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</si>
  <si>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</si>
  <si>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</si>
  <si>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</si>
  <si>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</si>
  <si>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</si>
  <si>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</si>
  <si>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</si>
  <si>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</si>
  <si>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</si>
  <si>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</si>
  <si>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</si>
  <si>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</si>
  <si>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</si>
  <si>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</si>
  <si>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</si>
  <si>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</si>
  <si>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</si>
  <si>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</si>
  <si>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</si>
  <si>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</si>
  <si>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</si>
  <si>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</si>
  <si>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</si>
  <si>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</si>
  <si>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</si>
  <si>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</si>
  <si>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</si>
  <si>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</si>
  <si>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</si>
  <si>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</si>
  <si>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</si>
  <si>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</si>
  <si>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</si>
  <si>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</si>
  <si>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</si>
  <si>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</si>
  <si>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</si>
  <si>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</si>
  <si>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</si>
  <si>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</si>
  <si>
    <t>ファイブ　北新地</t>
  </si>
  <si>
    <t>金額</t>
    <rPh sb="0" eb="2">
      <t>キンガク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</si>
  <si>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</si>
  <si>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</si>
  <si>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業務委託費(RL)太神祐太朗様</t>
  </si>
  <si>
    <t>業務委託費(RL)藤井晶様</t>
  </si>
  <si>
    <t>業務委託費(RL)松田真吾様</t>
  </si>
  <si>
    <t>名称</t>
    <rPh sb="0" eb="2">
      <t>メイショウ</t>
    </rPh>
    <phoneticPr fontId="2"/>
  </si>
  <si>
    <t>小計</t>
    <rPh sb="0" eb="2">
      <t>ショウケイ</t>
    </rPh>
    <phoneticPr fontId="2"/>
  </si>
  <si>
    <t>日付</t>
    <rPh sb="0" eb="2">
      <t>ヒヅケ</t>
    </rPh>
    <phoneticPr fontId="2"/>
  </si>
  <si>
    <t>業務委託費(RL)相澤丈様</t>
  </si>
  <si>
    <t>業務委託費(RL)橋本達侑様</t>
  </si>
  <si>
    <t>業務委託費(RL)山田ほなみ様</t>
  </si>
  <si>
    <t>業務委託費(RL)山口結花様</t>
  </si>
  <si>
    <t>業務委託費(RL)富永晃介様</t>
  </si>
  <si>
    <t>業務委託費(RL)小椋孝太様</t>
  </si>
  <si>
    <t xml:space="preserve">業務委託費(社債) </t>
  </si>
  <si>
    <t>金額×1.1%</t>
    <rPh sb="0" eb="2">
      <t>キンガク</t>
    </rPh>
    <phoneticPr fontId="2"/>
  </si>
  <si>
    <t>業務委託費(RL)宮本剛輔様</t>
  </si>
  <si>
    <t>業務委託費（RL）Noriyuki Yagi様</t>
  </si>
  <si>
    <t>業務委託費（RL）Kaito Nakagawa様</t>
  </si>
  <si>
    <t>業務委託費（Yamashita Airi様）</t>
    <phoneticPr fontId="2"/>
  </si>
  <si>
    <t>業務委託費(RL)Shinya Kawata様</t>
    <phoneticPr fontId="2"/>
  </si>
  <si>
    <t>業務委託費(RL)Atsushi Kimura様</t>
  </si>
  <si>
    <t>業務委託費(RL)相澤丈様</t>
    <phoneticPr fontId="2"/>
  </si>
  <si>
    <t>ファイブ北新地</t>
    <rPh sb="4" eb="7">
      <t>キタシンチ</t>
    </rPh>
    <phoneticPr fontId="2"/>
  </si>
  <si>
    <t>業務委託費(RL)岡友亮様</t>
  </si>
  <si>
    <t>業務委託費(RL)猪野恭佑様</t>
  </si>
  <si>
    <t>業務委託費(RL)山本匠真様</t>
  </si>
  <si>
    <t>業務委託費(RL)岡友亮様</t>
    <phoneticPr fontId="2"/>
  </si>
  <si>
    <t>業務委託費(RL)猪野恭佑様</t>
    <phoneticPr fontId="2"/>
  </si>
  <si>
    <t>業務委託費(RL)山本匠真様</t>
    <phoneticPr fontId="2"/>
  </si>
  <si>
    <t>業務委託費(RL)富永晃介様</t>
    <phoneticPr fontId="2"/>
  </si>
  <si>
    <t>業務委託費(RL)小椋孝太様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</si>
</sst>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  <xf numFmtId="0" fontId="0" fillId="0" borderId="2" xfId="0" applyBorder="1" applyAlignment="1">
      <alignment horizontal="center"/>
    </xf>
    <xf numFmtId="38" fontId="0" fillId="0" borderId="2" xfId="1" applyFont="1" applyBorder="1" applyAlignment="1"/>
    <xf numFmtId="38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0" fontId="0" fillId="2" borderId="2" xfId="0" applyFill="1" applyBorder="1"/>
    <xf numFmtId="0" fontId="0" fillId="0" borderId="4" xfId="0" applyBorder="1" applyAlignment="1">
      <alignment horizontal="center"/>
    </xf>
    <xf numFmtId="38" fontId="0" fillId="2" borderId="2" xfId="1" applyFont="1" applyFill="1" applyBorder="1" applyAlignment="1"/>
    <xf numFmtId="38" fontId="0" fillId="2" borderId="0" xfId="1" applyFont="1" applyFill="1" applyAlignment="1"/>
    <xf numFmtId="3" fontId="0" fillId="2" borderId="2" xfId="0" applyNumberFormat="1" applyFill="1" applyBorder="1"/>
    <xf numFmtId="55" fontId="0" fillId="0" borderId="2" xfId="0" applyNumberFormat="1" applyBorder="1" applyAlignment="1">
      <alignment horizontal="center" vertical="center"/>
    </xf>
    <xf numFmtId="55" fontId="0" fillId="0" borderId="3" xfId="0" applyNumberFormat="1" applyBorder="1" applyAlignment="1">
      <alignment horizontal="center" vertical="center"/>
    </xf>
    <xf numFmtId="55" fontId="0" fillId="0" borderId="4" xfId="0" applyNumberFormat="1" applyBorder="1" applyAlignment="1">
      <alignment horizontal="center" vertical="center"/>
    </xf>
    <xf numFmtId="55" fontId="0" fillId="0" borderId="5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22" totalsRowShown="0" headerRowDxfId="33">
  <autoFilter ref="A2:S22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9" totalsRowShown="0" headerRowDxfId="13">
  <autoFilter ref="T2:AF19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3AE2-407F-4217-8D40-DD3E0D321080}">
  <dimension ref="A1:B6"/>
  <sheetViews>
    <sheetView zoomScaleNormal="100" workbookViewId="0">
      <selection activeCell="A7" sqref="A7"/>
    </sheetView>
  </sheetViews>
  <sheetFormatPr defaultRowHeight="18"/>
  <cols>
    <col min="1" max="1" width="33.33203125" bestFit="1" customWidth="1"/>
  </cols>
  <sheetData>
    <row r="1" spans="1:2">
      <c r="A1" t="s">
        <v>269</v>
      </c>
      <c r="B1" s="2">
        <v>73047</v>
      </c>
    </row>
    <row r="2" spans="1:2">
      <c r="A2" t="s">
        <v>270</v>
      </c>
      <c r="B2" s="2">
        <v>82473</v>
      </c>
    </row>
    <row r="3" spans="1:2">
      <c r="A3" t="s">
        <v>271</v>
      </c>
      <c r="B3" s="2">
        <v>110749</v>
      </c>
    </row>
    <row r="4" spans="1:2">
      <c r="A4" t="s">
        <v>257</v>
      </c>
      <c r="B4" s="2">
        <v>39273</v>
      </c>
    </row>
    <row r="5" spans="1:2">
      <c r="A5" t="s">
        <v>258</v>
      </c>
      <c r="B5" s="2">
        <v>39273</v>
      </c>
    </row>
    <row r="6" spans="1:2">
      <c r="B6" s="2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225</v>
      </c>
      <c r="Q2" t="s">
        <v>224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226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214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216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206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207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215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206</v>
      </c>
      <c r="Q2" t="s">
        <v>213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204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215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204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205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206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207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209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210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>
      <selection activeCell="E11" sqref="E11"/>
    </sheetView>
  </sheetViews>
  <sheetFormatPr defaultRowHeight="18"/>
  <cols>
    <col min="1" max="1" width="8.9140625" bestFit="1" customWidth="1"/>
    <col min="2" max="3" width="11.4140625" bestFit="1" customWidth="1"/>
    <col min="4" max="4" width="12.33203125" bestFit="1" customWidth="1"/>
    <col min="5" max="5" width="12.1640625" bestFit="1" customWidth="1"/>
    <col min="6" max="6" width="12.33203125" bestFit="1" customWidth="1"/>
    <col min="7" max="7" width="11.4140625" bestFit="1" customWidth="1"/>
  </cols>
  <sheetData>
    <row r="1" spans="1:7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</row>
    <row r="2" spans="1:7">
      <c r="B2" t="s">
        <v>229</v>
      </c>
      <c r="C2" t="s">
        <v>230</v>
      </c>
      <c r="D2" t="s">
        <v>231</v>
      </c>
      <c r="E2" t="s">
        <v>232</v>
      </c>
      <c r="F2" t="s">
        <v>241</v>
      </c>
      <c r="G2" t="s">
        <v>242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0.16750857259999999</v>
      </c>
      <c r="G3">
        <v>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0.20168400310000001</v>
      </c>
      <c r="G4">
        <v>12000</v>
      </c>
    </row>
    <row r="5" spans="1:7">
      <c r="A5">
        <v>3</v>
      </c>
      <c r="B5">
        <v>1781463</v>
      </c>
      <c r="C5">
        <v>796797</v>
      </c>
      <c r="D5">
        <v>585673</v>
      </c>
      <c r="E5">
        <v>398993</v>
      </c>
      <c r="F5">
        <v>0.1211209365</v>
      </c>
      <c r="G5">
        <v>0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0.1187596747</v>
      </c>
      <c r="G6">
        <v>0</v>
      </c>
    </row>
    <row r="7" spans="1:7">
      <c r="A7">
        <v>5</v>
      </c>
      <c r="B7">
        <v>2884659</v>
      </c>
      <c r="C7">
        <v>941575</v>
      </c>
      <c r="D7">
        <v>783751</v>
      </c>
      <c r="E7">
        <v>1159333</v>
      </c>
      <c r="F7">
        <v>5.9838566340000003E-2</v>
      </c>
      <c r="G7">
        <v>0</v>
      </c>
    </row>
    <row r="8" spans="1:7">
      <c r="A8">
        <v>6</v>
      </c>
      <c r="B8">
        <v>1779935</v>
      </c>
      <c r="C8">
        <v>1279962</v>
      </c>
      <c r="D8">
        <v>615604.4</v>
      </c>
      <c r="E8">
        <v>-115631.4</v>
      </c>
      <c r="F8">
        <v>0.19453800600000001</v>
      </c>
      <c r="G8">
        <v>293349</v>
      </c>
    </row>
    <row r="9" spans="1:7">
      <c r="A9">
        <v>7</v>
      </c>
      <c r="B9">
        <v>1337768</v>
      </c>
      <c r="C9">
        <v>0</v>
      </c>
      <c r="D9">
        <v>458781.6</v>
      </c>
      <c r="E9">
        <v>878986.4</v>
      </c>
      <c r="F9" t="s">
        <v>16</v>
      </c>
      <c r="G9">
        <v>0</v>
      </c>
    </row>
    <row r="10" spans="1:7">
      <c r="A10">
        <v>8</v>
      </c>
      <c r="B10">
        <v>1096350</v>
      </c>
      <c r="C10">
        <v>0</v>
      </c>
      <c r="D10">
        <v>454725</v>
      </c>
      <c r="E10">
        <v>641625</v>
      </c>
      <c r="F10" t="s">
        <v>16</v>
      </c>
      <c r="G10">
        <v>0</v>
      </c>
    </row>
    <row r="11" spans="1:7">
      <c r="A11">
        <v>9</v>
      </c>
      <c r="B11">
        <v>199608</v>
      </c>
      <c r="C11">
        <v>0</v>
      </c>
      <c r="D11">
        <v>187325</v>
      </c>
      <c r="E11">
        <v>12283</v>
      </c>
      <c r="F11" t="s">
        <v>16</v>
      </c>
      <c r="G11">
        <v>0</v>
      </c>
    </row>
    <row r="12" spans="1:7">
      <c r="A12">
        <v>10</v>
      </c>
      <c r="B12">
        <v>2500</v>
      </c>
      <c r="C12">
        <v>0</v>
      </c>
      <c r="D12">
        <v>150132</v>
      </c>
      <c r="E12">
        <v>-147632</v>
      </c>
      <c r="F12" t="s">
        <v>16</v>
      </c>
      <c r="G12">
        <v>0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233</v>
      </c>
      <c r="B15">
        <v>12425759</v>
      </c>
      <c r="C15">
        <v>7482299</v>
      </c>
      <c r="D15">
        <v>5411615.2759999996</v>
      </c>
      <c r="E15">
        <v>-468155.27600000001</v>
      </c>
      <c r="F15">
        <v>0.14390829320000001</v>
      </c>
      <c r="G15">
        <v>305349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3203125" bestFit="1" customWidth="1"/>
    <col min="18" max="18" width="17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6DBF-0DA1-492F-BB44-270733179DB5}">
  <dimension ref="A1:D50"/>
  <sheetViews>
    <sheetView view="pageBreakPreview" zoomScale="145" zoomScaleNormal="100" zoomScaleSheetLayoutView="145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B50" sqref="B50"/>
    </sheetView>
  </sheetViews>
  <sheetFormatPr defaultRowHeight="18"/>
  <cols>
    <col min="1" max="1" width="10.25" bestFit="1" customWidth="1"/>
    <col min="2" max="2" width="35.08203125" bestFit="1" customWidth="1"/>
    <col min="3" max="3" width="9.25" customWidth="1"/>
    <col min="4" max="4" width="9.83203125" customWidth="1"/>
  </cols>
  <sheetData>
    <row r="1" spans="1:4">
      <c r="A1" s="23" t="s">
        <v>252</v>
      </c>
      <c r="B1" s="23" t="s">
        <v>250</v>
      </c>
      <c r="C1" s="23" t="s">
        <v>244</v>
      </c>
      <c r="D1" s="29" t="s">
        <v>260</v>
      </c>
    </row>
    <row r="2" spans="1:4">
      <c r="A2" s="33">
        <v>44958</v>
      </c>
      <c r="B2" s="28" t="s">
        <v>247</v>
      </c>
      <c r="C2" s="30">
        <v>73636</v>
      </c>
      <c r="D2" s="31">
        <f>ROUND(C2*1.1,0)</f>
        <v>81000</v>
      </c>
    </row>
    <row r="3" spans="1:4">
      <c r="A3" s="33"/>
      <c r="B3" s="28" t="s">
        <v>248</v>
      </c>
      <c r="C3" s="30">
        <v>73636</v>
      </c>
      <c r="D3" s="31">
        <f t="shared" ref="D3:D4" si="0">ROUND(C3*1.1,0)</f>
        <v>81000</v>
      </c>
    </row>
    <row r="4" spans="1:4">
      <c r="A4" s="33"/>
      <c r="B4" s="28" t="s">
        <v>249</v>
      </c>
      <c r="C4" s="30">
        <v>73636</v>
      </c>
      <c r="D4" s="31">
        <f t="shared" si="0"/>
        <v>81000</v>
      </c>
    </row>
    <row r="5" spans="1:4">
      <c r="A5" s="33"/>
      <c r="B5" s="26" t="s">
        <v>251</v>
      </c>
      <c r="C5" s="24">
        <v>220909</v>
      </c>
      <c r="D5" s="3"/>
    </row>
    <row r="6" spans="1:4">
      <c r="A6" s="33"/>
      <c r="B6" s="26" t="s">
        <v>246</v>
      </c>
      <c r="C6" s="24">
        <v>22091</v>
      </c>
      <c r="D6" s="3"/>
    </row>
    <row r="7" spans="1:4">
      <c r="A7" s="33"/>
      <c r="B7" s="26" t="s">
        <v>245</v>
      </c>
      <c r="C7" s="25">
        <f>SUM(C5:C6)</f>
        <v>243000</v>
      </c>
      <c r="D7" s="3"/>
    </row>
    <row r="8" spans="1:4">
      <c r="A8" s="33">
        <v>44986</v>
      </c>
      <c r="B8" s="28" t="s">
        <v>253</v>
      </c>
      <c r="C8" s="32">
        <v>68482</v>
      </c>
      <c r="D8" s="31">
        <f t="shared" ref="D8:D11" si="1">ROUND(C8*1.1,0)</f>
        <v>75330</v>
      </c>
    </row>
    <row r="9" spans="1:4">
      <c r="A9" s="33"/>
      <c r="B9" s="28" t="s">
        <v>254</v>
      </c>
      <c r="C9" s="32">
        <v>68482</v>
      </c>
      <c r="D9" s="31">
        <f t="shared" si="1"/>
        <v>75330</v>
      </c>
    </row>
    <row r="10" spans="1:4">
      <c r="A10" s="33"/>
      <c r="B10" s="28" t="s">
        <v>255</v>
      </c>
      <c r="C10" s="32">
        <v>68482</v>
      </c>
      <c r="D10" s="31">
        <f t="shared" si="1"/>
        <v>75330</v>
      </c>
    </row>
    <row r="11" spans="1:4">
      <c r="A11" s="33"/>
      <c r="B11" s="28" t="s">
        <v>256</v>
      </c>
      <c r="C11" s="32">
        <v>110455</v>
      </c>
      <c r="D11" s="31">
        <f t="shared" si="1"/>
        <v>121501</v>
      </c>
    </row>
    <row r="12" spans="1:4">
      <c r="A12" s="33"/>
      <c r="B12" s="26" t="s">
        <v>251</v>
      </c>
      <c r="C12" s="27">
        <v>315900</v>
      </c>
      <c r="D12" s="3"/>
    </row>
    <row r="13" spans="1:4">
      <c r="A13" s="33"/>
      <c r="B13" s="26" t="s">
        <v>246</v>
      </c>
      <c r="C13" s="27">
        <v>31590</v>
      </c>
      <c r="D13" s="3"/>
    </row>
    <row r="14" spans="1:4">
      <c r="A14" s="33"/>
      <c r="B14" s="26" t="s">
        <v>245</v>
      </c>
      <c r="C14" s="27">
        <f>SUM(C12:C13)</f>
        <v>347490</v>
      </c>
      <c r="D14" s="3"/>
    </row>
    <row r="15" spans="1:4">
      <c r="A15" s="33">
        <v>45017</v>
      </c>
      <c r="B15" s="28" t="s">
        <v>257</v>
      </c>
      <c r="C15" s="32">
        <v>117818</v>
      </c>
      <c r="D15" s="31">
        <f t="shared" ref="D15:D16" si="2">ROUND(C15*1.1,0)</f>
        <v>129600</v>
      </c>
    </row>
    <row r="16" spans="1:4">
      <c r="A16" s="33"/>
      <c r="B16" s="28" t="s">
        <v>258</v>
      </c>
      <c r="C16" s="32">
        <v>117818</v>
      </c>
      <c r="D16" s="31">
        <f t="shared" si="2"/>
        <v>129600</v>
      </c>
    </row>
    <row r="17" spans="1:4">
      <c r="A17" s="33"/>
      <c r="B17" s="26" t="s">
        <v>251</v>
      </c>
      <c r="C17" s="27">
        <v>235636</v>
      </c>
      <c r="D17" s="3"/>
    </row>
    <row r="18" spans="1:4">
      <c r="A18" s="33"/>
      <c r="B18" s="26" t="s">
        <v>246</v>
      </c>
      <c r="C18" s="27">
        <v>23564</v>
      </c>
      <c r="D18" s="3"/>
    </row>
    <row r="19" spans="1:4">
      <c r="A19" s="33"/>
      <c r="B19" s="26" t="s">
        <v>245</v>
      </c>
      <c r="C19" s="27">
        <f>SUM(C17:C18)</f>
        <v>259200</v>
      </c>
      <c r="D19" s="3"/>
    </row>
    <row r="20" spans="1:4">
      <c r="A20" s="34">
        <v>45047</v>
      </c>
      <c r="B20" s="28" t="s">
        <v>259</v>
      </c>
      <c r="C20" s="32">
        <v>272727</v>
      </c>
      <c r="D20" s="31"/>
    </row>
    <row r="21" spans="1:4">
      <c r="A21" s="35"/>
      <c r="B21" s="28" t="s">
        <v>264</v>
      </c>
      <c r="C21" s="32">
        <v>126818</v>
      </c>
      <c r="D21" s="31">
        <f t="shared" ref="D21" si="3">ROUND(C21*1.1,0)</f>
        <v>139500</v>
      </c>
    </row>
    <row r="22" spans="1:4">
      <c r="A22" s="35"/>
      <c r="B22" s="26" t="s">
        <v>251</v>
      </c>
      <c r="C22" s="27">
        <v>272727</v>
      </c>
      <c r="D22" s="3"/>
    </row>
    <row r="23" spans="1:4">
      <c r="A23" s="35"/>
      <c r="B23" s="26" t="s">
        <v>246</v>
      </c>
      <c r="C23" s="27">
        <v>27273</v>
      </c>
      <c r="D23" s="3"/>
    </row>
    <row r="24" spans="1:4">
      <c r="A24" s="36"/>
      <c r="B24" s="26" t="s">
        <v>245</v>
      </c>
      <c r="C24" s="27">
        <f>SUM(C22:C23)</f>
        <v>300000</v>
      </c>
      <c r="D24" s="3"/>
    </row>
    <row r="25" spans="1:4">
      <c r="A25" s="34">
        <v>45108</v>
      </c>
      <c r="B25" s="28" t="s">
        <v>261</v>
      </c>
      <c r="C25" s="32">
        <v>117818</v>
      </c>
      <c r="D25" s="31">
        <f t="shared" ref="D25:D32" si="4">ROUND(C25*1.1,0)</f>
        <v>129600</v>
      </c>
    </row>
    <row r="26" spans="1:4">
      <c r="A26" s="35"/>
      <c r="B26" s="28" t="s">
        <v>247</v>
      </c>
      <c r="C26" s="32">
        <v>24545</v>
      </c>
      <c r="D26" s="31">
        <f t="shared" si="4"/>
        <v>27000</v>
      </c>
    </row>
    <row r="27" spans="1:4">
      <c r="A27" s="35"/>
      <c r="B27" s="28" t="s">
        <v>248</v>
      </c>
      <c r="C27" s="32">
        <v>24545</v>
      </c>
      <c r="D27" s="31">
        <f t="shared" si="4"/>
        <v>27000</v>
      </c>
    </row>
    <row r="28" spans="1:4">
      <c r="A28" s="35"/>
      <c r="B28" s="28" t="s">
        <v>249</v>
      </c>
      <c r="C28" s="32">
        <v>24545</v>
      </c>
      <c r="D28" s="31">
        <f t="shared" si="4"/>
        <v>27000</v>
      </c>
    </row>
    <row r="29" spans="1:4">
      <c r="A29" s="35"/>
      <c r="B29" s="28" t="s">
        <v>262</v>
      </c>
      <c r="C29" s="32">
        <v>128864</v>
      </c>
      <c r="D29" s="31">
        <f t="shared" si="4"/>
        <v>141750</v>
      </c>
    </row>
    <row r="30" spans="1:4">
      <c r="A30" s="35"/>
      <c r="B30" s="28" t="s">
        <v>263</v>
      </c>
      <c r="C30" s="32">
        <v>114091</v>
      </c>
      <c r="D30" s="31">
        <f t="shared" si="4"/>
        <v>125500</v>
      </c>
    </row>
    <row r="31" spans="1:4">
      <c r="A31" s="35"/>
      <c r="B31" s="28" t="s">
        <v>265</v>
      </c>
      <c r="C31" s="32">
        <v>114136</v>
      </c>
      <c r="D31" s="31">
        <f t="shared" si="4"/>
        <v>125550</v>
      </c>
    </row>
    <row r="32" spans="1:4">
      <c r="A32" s="35"/>
      <c r="B32" s="28" t="s">
        <v>266</v>
      </c>
      <c r="C32" s="32">
        <v>184091</v>
      </c>
      <c r="D32" s="31">
        <f t="shared" si="4"/>
        <v>202500</v>
      </c>
    </row>
    <row r="33" spans="1:4">
      <c r="A33" s="35"/>
      <c r="B33" s="26" t="s">
        <v>251</v>
      </c>
      <c r="C33" s="27">
        <v>461455</v>
      </c>
    </row>
    <row r="34" spans="1:4">
      <c r="A34" s="35"/>
      <c r="B34" s="26" t="s">
        <v>246</v>
      </c>
      <c r="C34" s="27">
        <v>46145</v>
      </c>
    </row>
    <row r="35" spans="1:4">
      <c r="A35" s="36"/>
      <c r="B35" s="26" t="s">
        <v>245</v>
      </c>
      <c r="C35" s="27">
        <f>SUM(C33:C34)</f>
        <v>507600</v>
      </c>
    </row>
    <row r="36" spans="1:4">
      <c r="A36" s="34">
        <v>45139</v>
      </c>
      <c r="B36" s="28" t="s">
        <v>267</v>
      </c>
      <c r="C36" s="32">
        <v>22827</v>
      </c>
      <c r="D36" s="31">
        <f t="shared" ref="D36:D39" si="5">ROUND(C36*1.1,0)</f>
        <v>25110</v>
      </c>
    </row>
    <row r="37" spans="1:4">
      <c r="A37" s="35"/>
      <c r="B37" s="28" t="s">
        <v>254</v>
      </c>
      <c r="C37" s="32">
        <v>22827</v>
      </c>
      <c r="D37" s="31">
        <f t="shared" si="5"/>
        <v>25110</v>
      </c>
    </row>
    <row r="38" spans="1:4">
      <c r="A38" s="35"/>
      <c r="B38" s="28" t="s">
        <v>255</v>
      </c>
      <c r="C38" s="32">
        <v>22827</v>
      </c>
      <c r="D38" s="31">
        <f t="shared" si="5"/>
        <v>25110</v>
      </c>
    </row>
    <row r="39" spans="1:4">
      <c r="A39" s="35"/>
      <c r="B39" s="28" t="s">
        <v>256</v>
      </c>
      <c r="C39" s="32">
        <v>36818</v>
      </c>
      <c r="D39" s="31">
        <f t="shared" si="5"/>
        <v>40500</v>
      </c>
    </row>
    <row r="40" spans="1:4">
      <c r="A40" s="35"/>
      <c r="B40" s="26" t="s">
        <v>251</v>
      </c>
      <c r="C40" s="27">
        <v>105300</v>
      </c>
    </row>
    <row r="41" spans="1:4">
      <c r="A41" s="35"/>
      <c r="B41" s="26" t="s">
        <v>246</v>
      </c>
      <c r="C41" s="27">
        <v>10530</v>
      </c>
    </row>
    <row r="42" spans="1:4">
      <c r="A42" s="35"/>
      <c r="B42" s="26" t="s">
        <v>245</v>
      </c>
      <c r="C42" s="27">
        <f>SUM(C40:C41)</f>
        <v>115830</v>
      </c>
    </row>
    <row r="43" spans="1:4">
      <c r="A43" s="33">
        <v>45170</v>
      </c>
      <c r="B43" s="28" t="s">
        <v>272</v>
      </c>
      <c r="C43" s="32">
        <v>73047</v>
      </c>
      <c r="D43" s="31">
        <f t="shared" ref="D43:D47" si="6">ROUND(C43*1.1,0)</f>
        <v>80352</v>
      </c>
    </row>
    <row r="44" spans="1:4">
      <c r="A44" s="33"/>
      <c r="B44" s="28" t="s">
        <v>273</v>
      </c>
      <c r="C44" s="32">
        <v>82473</v>
      </c>
      <c r="D44" s="31">
        <f t="shared" si="6"/>
        <v>90720</v>
      </c>
    </row>
    <row r="45" spans="1:4">
      <c r="A45" s="33"/>
      <c r="B45" s="28" t="s">
        <v>274</v>
      </c>
      <c r="C45" s="32">
        <v>110749</v>
      </c>
      <c r="D45" s="31">
        <f t="shared" si="6"/>
        <v>121824</v>
      </c>
    </row>
    <row r="46" spans="1:4">
      <c r="A46" s="33"/>
      <c r="B46" s="28" t="s">
        <v>275</v>
      </c>
      <c r="C46" s="32">
        <v>39273</v>
      </c>
      <c r="D46" s="31">
        <f t="shared" si="6"/>
        <v>43200</v>
      </c>
    </row>
    <row r="47" spans="1:4">
      <c r="A47" s="33"/>
      <c r="B47" s="28" t="s">
        <v>276</v>
      </c>
      <c r="C47" s="32">
        <v>39273</v>
      </c>
      <c r="D47" s="31">
        <f t="shared" si="6"/>
        <v>43200</v>
      </c>
    </row>
    <row r="48" spans="1:4">
      <c r="A48" s="33"/>
      <c r="B48" s="26" t="s">
        <v>251</v>
      </c>
      <c r="C48" s="27">
        <v>344815</v>
      </c>
    </row>
    <row r="49" spans="1:3">
      <c r="A49" s="33"/>
      <c r="B49" s="26" t="s">
        <v>246</v>
      </c>
      <c r="C49" s="27">
        <v>34481</v>
      </c>
    </row>
    <row r="50" spans="1:3">
      <c r="A50" s="33"/>
      <c r="B50" s="26" t="s">
        <v>245</v>
      </c>
      <c r="C50" s="27">
        <f>SUM(C48:C49)</f>
        <v>379296</v>
      </c>
    </row>
  </sheetData>
  <mergeCells count="7">
    <mergeCell ref="A43:A50"/>
    <mergeCell ref="A36:A42"/>
    <mergeCell ref="A2:A7"/>
    <mergeCell ref="A8:A14"/>
    <mergeCell ref="A15:A19"/>
    <mergeCell ref="A20:A24"/>
    <mergeCell ref="A25:A3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35" max="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08203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"/>
  <sheetViews>
    <sheetView tabSelected="1" view="pageBreakPreview" zoomScaleNormal="100" zoomScaleSheetLayoutView="100" workbookViewId="0">
      <pane ySplit="2" topLeftCell="A12" activePane="bottomLeft" state="frozen"/>
      <selection pane="bottomLeft" activeCell="C20" sqref="C20"/>
    </sheetView>
  </sheetViews>
  <sheetFormatPr defaultRowHeight="18"/>
  <cols>
    <col min="1" max="1" width="10.5" customWidth="1"/>
    <col min="2" max="2" width="14" customWidth="1"/>
    <col min="3" max="3" width="19.58203125" customWidth="1"/>
    <col min="4" max="4" width="17.08203125" bestFit="1" customWidth="1"/>
    <col min="5" max="5" width="10.75" bestFit="1" customWidth="1"/>
    <col min="6" max="6" width="15.83203125" customWidth="1"/>
    <col min="7" max="7" width="11.5" bestFit="1" customWidth="1"/>
    <col min="8" max="14" width="11.5" customWidth="1"/>
    <col min="15" max="15" width="13.33203125" customWidth="1"/>
    <col min="16" max="16" width="10.75" customWidth="1"/>
    <col min="17" max="17" width="16.58203125" bestFit="1" customWidth="1"/>
    <col min="18" max="18" width="13" customWidth="1"/>
    <col min="19" max="19" width="11.83203125" bestFit="1" customWidth="1"/>
    <col min="20" max="20" width="11.33203125" bestFit="1" customWidth="1"/>
    <col min="21" max="21" width="13.33203125" customWidth="1"/>
    <col min="22" max="23" width="14" customWidth="1"/>
    <col min="24" max="24" width="17.58203125" customWidth="1"/>
    <col min="25" max="27" width="19.58203125" customWidth="1"/>
    <col min="28" max="28" width="19.3320312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F1" t="s">
        <v>186</v>
      </c>
      <c r="T1" t="s">
        <v>35</v>
      </c>
    </row>
    <row r="2" spans="1:38" ht="56.15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196</v>
      </c>
      <c r="J2" s="18" t="s">
        <v>211</v>
      </c>
      <c r="K2" s="18" t="s">
        <v>212</v>
      </c>
      <c r="L2" s="18" t="s">
        <v>217</v>
      </c>
      <c r="M2" s="18" t="s">
        <v>218</v>
      </c>
      <c r="N2" s="18" t="s">
        <v>219</v>
      </c>
      <c r="O2" s="18" t="s">
        <v>220</v>
      </c>
      <c r="P2" s="18" t="s">
        <v>221</v>
      </c>
      <c r="Q2" s="18" t="s">
        <v>223</v>
      </c>
      <c r="R2" s="18" t="s">
        <v>222</v>
      </c>
      <c r="S2" s="17" t="s">
        <v>172</v>
      </c>
      <c r="T2" t="s">
        <v>3</v>
      </c>
      <c r="U2" s="6" t="s">
        <v>199</v>
      </c>
      <c r="V2" s="6" t="s">
        <v>198</v>
      </c>
      <c r="W2" s="6" t="s">
        <v>36</v>
      </c>
      <c r="X2" s="6" t="s">
        <v>201</v>
      </c>
      <c r="Y2" s="6" t="s">
        <v>37</v>
      </c>
      <c r="Z2" s="6" t="s">
        <v>38</v>
      </c>
      <c r="AA2" s="6" t="s">
        <v>202</v>
      </c>
      <c r="AB2" s="6" t="s">
        <v>39</v>
      </c>
      <c r="AC2" s="6" t="s">
        <v>40</v>
      </c>
      <c r="AD2" s="6" t="s">
        <v>197</v>
      </c>
      <c r="AE2" s="6" t="s">
        <v>200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>
        <f>ロイヤルロンドン内訳!C7</f>
        <v>243000</v>
      </c>
      <c r="M14" s="7">
        <f>'2023年物販経理'!E4</f>
        <v>-1658961.2</v>
      </c>
      <c r="N14" s="7">
        <f>SUM(振込額一覧[[#This Row],[①振込合計]:[⑥RL]])</f>
        <v>3034817.9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-1064829.1000000001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f>ロイヤルロンドン内訳!C14</f>
        <v>347490</v>
      </c>
      <c r="M15" s="7">
        <f>'2023年物販経理'!E5</f>
        <v>398993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>
        <f>ロイヤルロンドン内訳!C19</f>
        <v>259200</v>
      </c>
      <c r="M16" s="7">
        <f>'2023年物販経理'!E6</f>
        <v>-1967899.7</v>
      </c>
      <c r="N16" s="7">
        <f>SUM(振込額一覧[[#This Row],[①振込合計]:[⑥RL]])</f>
        <v>2478868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-1209451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111816</v>
      </c>
      <c r="J17" s="7"/>
      <c r="K17" s="7">
        <v>242153.8</v>
      </c>
      <c r="L17" s="7">
        <f>ロイヤルロンドン内訳!C24</f>
        <v>300000</v>
      </c>
      <c r="M17" s="7">
        <f>'2023年物販経理'!E7</f>
        <v>1159333</v>
      </c>
      <c r="N17" s="7">
        <f>SUM(振込額一覧[[#This Row],[①振込合計]:[⑥RL]])</f>
        <v>2990640.8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-28867.200000000186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24000</v>
      </c>
      <c r="D18" s="7">
        <f>'2023.6'!D$110</f>
        <v>32780</v>
      </c>
      <c r="E18" s="7">
        <f>'2023.6'!E$110</f>
        <v>183600</v>
      </c>
      <c r="F18" s="7">
        <f>'2023.6'!G$110-SUM(振込額一覧[[#This Row],[メルレ（AI）]:[物販]])</f>
        <v>744571</v>
      </c>
      <c r="G18" s="4">
        <f>SUM(振込額一覧[[#This Row],[メルレ（AI）]:[物販]])+振込額一覧[[#This Row],[メルレ～物販以外の振込額]]</f>
        <v>993751</v>
      </c>
      <c r="H18" s="7">
        <v>624260</v>
      </c>
      <c r="I18" s="7">
        <f>'2023.6'!I$110</f>
        <v>83016</v>
      </c>
      <c r="J18" s="7"/>
      <c r="K18" s="7">
        <v>172804.1</v>
      </c>
      <c r="L18" s="7"/>
      <c r="M18" s="7">
        <f>'2023年物販経理'!E8</f>
        <v>-115631.4</v>
      </c>
      <c r="N18" s="7">
        <f>SUM(振込額一覧[[#This Row],[①振込合計]:[⑥RL]])</f>
        <v>1873831.1</v>
      </c>
      <c r="O18" s="7">
        <f>'2023.6'!H$110</f>
        <v>4136684</v>
      </c>
      <c r="P18" s="7">
        <v>1691119</v>
      </c>
      <c r="Q18" s="7">
        <f>'2023年物販経理'!C8</f>
        <v>1279962</v>
      </c>
      <c r="R18" s="7">
        <f>SUM(振込額一覧[[#This Row],[①出金額
(PayPay口座)]],振込額一覧[[#This Row],[②出金額
（AMEX）]])</f>
        <v>5827803</v>
      </c>
      <c r="S18" s="4">
        <f>振込額一覧[[#This Row],[①～⑦
合計額]]-振込額一覧[[#This Row],[①+②
出金合計額]]</f>
        <v>-3953971.9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  <row r="19" spans="1:38">
      <c r="A19" s="1">
        <v>45108</v>
      </c>
      <c r="B19" s="7">
        <f>'2023.7'!B$110</f>
        <v>8800</v>
      </c>
      <c r="C19" s="7">
        <f>'2023.7'!C$110</f>
        <v>12000</v>
      </c>
      <c r="D19" s="7">
        <f>'2023.7'!D$110</f>
        <v>32780</v>
      </c>
      <c r="E19" s="7">
        <f>'2023.7'!E$110</f>
        <v>232100</v>
      </c>
      <c r="F19" s="7">
        <f>'2023.7'!G$110-SUM(振込額一覧[[#This Row],[メルレ（AI）]:[物販]])</f>
        <v>1468654</v>
      </c>
      <c r="G19" s="4">
        <f>SUM(振込額一覧[[#This Row],[メルレ（AI）]:[物販]])+振込額一覧[[#This Row],[メルレ～物販以外の振込額]]</f>
        <v>1754334</v>
      </c>
      <c r="H19" s="7">
        <v>671805</v>
      </c>
      <c r="I19" s="7">
        <f>'2023.7'!I$110</f>
        <v>61000</v>
      </c>
      <c r="J19" s="7"/>
      <c r="K19" s="7">
        <v>25445</v>
      </c>
      <c r="L19" s="7">
        <v>507600</v>
      </c>
      <c r="M19" s="7">
        <f>'2023年物販経理'!E9</f>
        <v>878986.4</v>
      </c>
      <c r="N19" s="7">
        <f>SUM(振込額一覧[[#This Row],[①振込合計]:[⑥RL]])</f>
        <v>3020184</v>
      </c>
      <c r="O19" s="7">
        <f>'2023.7'!H$110</f>
        <v>686310</v>
      </c>
      <c r="P19" s="7">
        <v>832914</v>
      </c>
      <c r="Q19" s="7">
        <f>'2023年物販経理'!C9</f>
        <v>0</v>
      </c>
      <c r="R19" s="7">
        <f>SUM(振込額一覧[[#This Row],[①出金額
(PayPay口座)]],振込額一覧[[#This Row],[②出金額
（AMEX）]])</f>
        <v>1519224</v>
      </c>
      <c r="S19" s="4">
        <f>振込額一覧[[#This Row],[①～⑦
合計額]]-振込額一覧[[#This Row],[①+②
出金合計額]]</f>
        <v>1500960</v>
      </c>
      <c r="T19" s="1">
        <f>振込額一覧[[#This Row],[年月]]</f>
        <v>45108</v>
      </c>
      <c r="U19" s="13">
        <f>'2023.7'!N$110</f>
        <v>0</v>
      </c>
      <c r="V19" s="13">
        <f>'2023.7'!T$110</f>
        <v>5</v>
      </c>
      <c r="W19" s="13">
        <f>'2023.7'!Z$110</f>
        <v>0</v>
      </c>
      <c r="X19" s="13">
        <f>'2023.7'!O$110</f>
        <v>0</v>
      </c>
      <c r="Y19" s="13">
        <f>'2023.7'!U$110</f>
        <v>2</v>
      </c>
      <c r="Z19" s="13">
        <f>'2023.7'!AA$110</f>
        <v>0</v>
      </c>
      <c r="AA19" s="13">
        <f>'2023.7'!P$110</f>
        <v>0</v>
      </c>
      <c r="AB19" s="13">
        <f>'2023.7'!V$110</f>
        <v>3</v>
      </c>
      <c r="AC19" s="13">
        <f>'2023.7'!AB$110</f>
        <v>0</v>
      </c>
      <c r="AD19" s="13">
        <f>'2023.7'!Q$110</f>
        <v>0</v>
      </c>
      <c r="AE19" s="13">
        <f>'2023.7'!W$110</f>
        <v>93</v>
      </c>
      <c r="AF19" s="13">
        <f>'2023.7'!AC$110</f>
        <v>0</v>
      </c>
    </row>
    <row r="20" spans="1:38">
      <c r="A20" s="1">
        <v>45139</v>
      </c>
      <c r="B20" s="7">
        <f>'2023.8'!B$110</f>
        <v>8800</v>
      </c>
      <c r="C20" s="7">
        <f>'2023.8'!C$110</f>
        <v>12000</v>
      </c>
      <c r="D20" s="7">
        <f>'2023.8'!D$110</f>
        <v>0</v>
      </c>
      <c r="E20" s="7">
        <f>'2023.8'!E$110</f>
        <v>164900</v>
      </c>
      <c r="F20" s="7">
        <f>'2023.8'!G$110-SUM(振込額一覧[[#This Row],[メルレ（AI）]:[物販]])</f>
        <v>532774</v>
      </c>
      <c r="G20" s="4">
        <f>SUM(振込額一覧[[#This Row],[メルレ（AI）]:[物販]])+振込額一覧[[#This Row],[メルレ～物販以外の振込額]]</f>
        <v>718474</v>
      </c>
      <c r="H20" s="7">
        <v>654355</v>
      </c>
      <c r="I20" s="7">
        <f>'2023.8'!I$110</f>
        <v>62000</v>
      </c>
      <c r="J20" s="7"/>
      <c r="K20" s="7">
        <v>11027.800000000003</v>
      </c>
      <c r="L20" s="7">
        <f>ロイヤルロンドン内訳!C42</f>
        <v>115830</v>
      </c>
      <c r="M20" s="7">
        <f>'2023年物販経理'!E10</f>
        <v>641625</v>
      </c>
      <c r="N20" s="7">
        <f>SUM(振込額一覧[[#This Row],[①振込合計]:[⑥RL]])</f>
        <v>1561686.8</v>
      </c>
      <c r="O20" s="7">
        <f>'2023.8'!H$110</f>
        <v>496627</v>
      </c>
      <c r="P20" s="7"/>
      <c r="Q20" s="7">
        <f>'2023年物販経理'!C10</f>
        <v>0</v>
      </c>
      <c r="R20" s="7">
        <f>SUM(振込額一覧[[#This Row],[①出金額
(PayPay口座)]],振込額一覧[[#This Row],[②出金額
（AMEX）]])</f>
        <v>496627</v>
      </c>
      <c r="S20" s="4">
        <f>振込額一覧[[#This Row],[①～⑦
合計額]]-振込額一覧[[#This Row],[①+②
出金合計額]]</f>
        <v>1065059.8</v>
      </c>
      <c r="T20" s="1">
        <f>振込額一覧[[#This Row],[年月]]</f>
        <v>45139</v>
      </c>
      <c r="U20" s="13">
        <f>'2023.8'!N$110</f>
        <v>0</v>
      </c>
      <c r="V20" s="13">
        <f>'2023.8'!T$110</f>
        <v>5</v>
      </c>
      <c r="W20" s="13">
        <f>'2023.8'!Z$110</f>
        <v>0</v>
      </c>
      <c r="X20" s="13">
        <f>'2023.8'!O$110</f>
        <v>0</v>
      </c>
      <c r="Y20" s="13">
        <f>'2023.8'!U$110</f>
        <v>2</v>
      </c>
      <c r="Z20" s="13">
        <f>'2023.8'!AA$110</f>
        <v>0</v>
      </c>
      <c r="AA20" s="13">
        <f>'2023.8'!P$110</f>
        <v>0</v>
      </c>
      <c r="AB20" s="13">
        <f>'2023.8'!V$110</f>
        <v>2</v>
      </c>
      <c r="AC20" s="13">
        <f>'2023.8'!AB$110</f>
        <v>1</v>
      </c>
      <c r="AD20" s="13">
        <f>'2023.8'!Q$110</f>
        <v>0</v>
      </c>
      <c r="AE20" s="13">
        <f>'2023.8'!W$110</f>
        <v>93</v>
      </c>
      <c r="AF20" s="13">
        <f>'2023.8'!AC$110</f>
        <v>0</v>
      </c>
    </row>
    <row r="21" spans="1:38">
      <c r="A21" s="1">
        <v>45170</v>
      </c>
      <c r="B21" s="7">
        <f>'2023.9'!B$110</f>
        <v>8800</v>
      </c>
      <c r="C21" s="7">
        <f>'2023.9'!C$110</f>
        <v>12000</v>
      </c>
      <c r="D21" s="7">
        <f>'2023.9'!D$110</f>
        <v>0</v>
      </c>
      <c r="E21" s="7">
        <f>'2023.9'!E$110</f>
        <v>548800</v>
      </c>
      <c r="F21" s="7">
        <f>'2023.9'!G$110-SUM(振込額一覧[[#This Row],[メルレ（AI）]:[物販]])</f>
        <v>641989</v>
      </c>
      <c r="G21" s="4">
        <f>SUM(振込額一覧[[#This Row],[メルレ（AI）]:[物販]])+振込額一覧[[#This Row],[メルレ～物販以外の振込額]]</f>
        <v>1211589</v>
      </c>
      <c r="H21" s="7">
        <v>620730</v>
      </c>
      <c r="I21" s="7">
        <f>'2023.9'!I$110</f>
        <v>192700</v>
      </c>
      <c r="J21" s="7"/>
      <c r="K21" s="7"/>
      <c r="L21" s="7">
        <f>ロイヤルロンドン内訳!C50</f>
        <v>379296</v>
      </c>
      <c r="M21" s="7">
        <f>'2023年物販経理'!E11</f>
        <v>12283</v>
      </c>
      <c r="N21" s="7">
        <f>SUM(振込額一覧[[#This Row],[①振込合計]:[⑥RL]])</f>
        <v>2404315</v>
      </c>
      <c r="O21" s="7">
        <f>'2023.9'!H$110</f>
        <v>505202</v>
      </c>
      <c r="P21" s="7"/>
      <c r="Q21" s="7">
        <f>'2023年物販経理'!C11</f>
        <v>0</v>
      </c>
      <c r="R21" s="7">
        <f>SUM(振込額一覧[[#This Row],[①出金額
(PayPay口座)]],振込額一覧[[#This Row],[②出金額
（AMEX）]])</f>
        <v>505202</v>
      </c>
      <c r="S21" s="4">
        <f>振込額一覧[[#This Row],[①～⑦
合計額]]-振込額一覧[[#This Row],[①+②
出金合計額]]</f>
        <v>1899113</v>
      </c>
      <c r="T21" s="1">
        <f>振込額一覧[[#This Row],[年月]]</f>
        <v>45170</v>
      </c>
      <c r="U21" s="13">
        <f>'2023.9'!N$110</f>
        <v>0</v>
      </c>
      <c r="V21" s="13">
        <f>'2023.9'!T$110</f>
        <v>5</v>
      </c>
      <c r="W21" s="13">
        <f>'2023.9'!Z$110</f>
        <v>0</v>
      </c>
      <c r="X21" s="13">
        <f>'2023.9'!O$110</f>
        <v>0</v>
      </c>
      <c r="Y21" s="13">
        <f>'2023.9'!U$110</f>
        <v>1</v>
      </c>
      <c r="Z21" s="13">
        <f>'2023.9'!AA$110</f>
        <v>1</v>
      </c>
      <c r="AA21" s="13">
        <f>'2023.9'!P$110</f>
        <v>0</v>
      </c>
      <c r="AB21" s="13">
        <f>'2023.9'!V$110</f>
        <v>1</v>
      </c>
      <c r="AC21" s="13">
        <f>'2023.9'!AB$110</f>
        <v>0</v>
      </c>
      <c r="AD21" s="13">
        <f>'2023.9'!Q$110</f>
        <v>0</v>
      </c>
      <c r="AE21" s="13">
        <f>'2023.9'!W$110</f>
        <v>93</v>
      </c>
      <c r="AF21" s="13">
        <f>'2023.9'!AC$110</f>
        <v>0</v>
      </c>
    </row>
    <row r="22" spans="1:38">
      <c r="A22" s="1">
        <v>45200</v>
      </c>
      <c r="B22" s="7">
        <f>'2023.10'!B$110</f>
        <v>0</v>
      </c>
      <c r="C22" s="7">
        <f>'2023.10'!C$110</f>
        <v>0</v>
      </c>
      <c r="D22" s="7">
        <f>'2023.10'!D$110</f>
        <v>0</v>
      </c>
      <c r="E22" s="7">
        <f>'2023.10'!E$110</f>
        <v>0</v>
      </c>
      <c r="F22" s="7">
        <f>'2023.10'!G$110-SUM(振込額一覧[[#This Row],[メルレ（AI）]:[物販]])</f>
        <v>0</v>
      </c>
      <c r="G22" s="4">
        <f>SUM(振込額一覧[[#This Row],[メルレ（AI）]:[物販]])+振込額一覧[[#This Row],[メルレ～物販以外の振込額]]</f>
        <v>0</v>
      </c>
      <c r="H22" s="7"/>
      <c r="I22" s="7">
        <f>'2023.10'!I$110</f>
        <v>0</v>
      </c>
      <c r="J22" s="7"/>
      <c r="K22" s="7"/>
      <c r="L22" s="7">
        <f>ロイヤルロンドン内訳!C51</f>
        <v>0</v>
      </c>
      <c r="M22" s="7">
        <f>'2023年物販経理'!E12</f>
        <v>-147632</v>
      </c>
      <c r="N22" s="7">
        <f>SUM(振込額一覧[[#This Row],[①振込合計]:[⑥RL]])</f>
        <v>0</v>
      </c>
      <c r="O22" s="7">
        <f>'2023.10'!H$110</f>
        <v>0</v>
      </c>
      <c r="P22" s="7"/>
      <c r="Q22" s="7">
        <f>'2023年物販経理'!C12</f>
        <v>0</v>
      </c>
      <c r="R22" s="7">
        <f>SUM(振込額一覧[[#This Row],[①出金額
(PayPay口座)]],振込額一覧[[#This Row],[②出金額
（AMEX）]])</f>
        <v>0</v>
      </c>
      <c r="S22" s="4">
        <f>振込額一覧[[#This Row],[①～⑦
合計額]]-振込額一覧[[#This Row],[①+②
出金合計額]]</f>
        <v>0</v>
      </c>
      <c r="T22" s="1">
        <f>振込額一覧[[#This Row],[年月]]</f>
        <v>45200</v>
      </c>
      <c r="U22" s="13">
        <f>'2023.10'!N$110</f>
        <v>0</v>
      </c>
      <c r="V22" s="13">
        <f>'2023.10'!T$110</f>
        <v>5</v>
      </c>
      <c r="W22" s="13">
        <f>'2023.10'!Z$110</f>
        <v>0</v>
      </c>
      <c r="X22" s="13">
        <f>'2023.10'!O$110</f>
        <v>0</v>
      </c>
      <c r="Y22" s="13">
        <f>'2023.10'!U$110</f>
        <v>1</v>
      </c>
      <c r="Z22" s="13">
        <f>'2023.10'!AA$110</f>
        <v>0</v>
      </c>
      <c r="AA22" s="13">
        <f>'2023.10'!P$110</f>
        <v>0</v>
      </c>
      <c r="AB22" s="13">
        <f>'2023.10'!V$110</f>
        <v>1</v>
      </c>
      <c r="AC22" s="13">
        <f>'2023.10'!AB$110</f>
        <v>0</v>
      </c>
      <c r="AD22" s="13">
        <f>'2023.10'!Q$110</f>
        <v>0</v>
      </c>
      <c r="AE22" s="13">
        <f>'2023.10'!W$110</f>
        <v>93</v>
      </c>
      <c r="AF22" s="13">
        <f>'2023.10'!AC$110</f>
        <v>0</v>
      </c>
    </row>
  </sheetData>
  <phoneticPr fontId="2"/>
  <pageMargins left="0.23622047244094491" right="0.23622047244094491" top="0.74803149606299213" bottom="0.74803149606299213" header="0.31496062992125984" footer="0.31496062992125984"/>
  <pageSetup paperSize="8" scale="66" fitToHeight="0" orientation="landscape" horizontalDpi="1200" verticalDpi="1200" r:id="rId1"/>
  <colBreaks count="1" manualBreakCount="1">
    <brk id="19" max="20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5F07-9ED2-4561-A192-317D90DD8DD0}">
  <dimension ref="A1:AD110"/>
  <sheetViews>
    <sheetView zoomScaleNormal="100" workbookViewId="0">
      <selection activeCell="AA4" sqref="AA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/>
      <c r="C2" s="21"/>
      <c r="D2" s="3"/>
      <c r="E2" s="3"/>
      <c r="G2" s="2"/>
      <c r="H2" s="8"/>
      <c r="I2" s="2"/>
      <c r="J2" s="2"/>
      <c r="U2" t="s">
        <v>177</v>
      </c>
      <c r="V2" t="s">
        <v>77</v>
      </c>
      <c r="W2" t="s">
        <v>89</v>
      </c>
    </row>
    <row r="3" spans="1:30">
      <c r="B3" s="21"/>
      <c r="C3" s="21"/>
      <c r="D3" s="3"/>
      <c r="E3" s="3"/>
      <c r="H3" s="8"/>
      <c r="I3" s="2"/>
      <c r="T3" t="s">
        <v>52</v>
      </c>
      <c r="W3" t="s">
        <v>90</v>
      </c>
    </row>
    <row r="4" spans="1:30">
      <c r="B4" s="21"/>
      <c r="C4" s="21"/>
      <c r="D4" s="21"/>
      <c r="E4" s="3"/>
      <c r="H4" s="8"/>
      <c r="I4" s="2"/>
      <c r="W4" t="s">
        <v>91</v>
      </c>
    </row>
    <row r="5" spans="1:30">
      <c r="B5" s="3"/>
      <c r="C5" s="21"/>
      <c r="D5" s="21"/>
      <c r="E5" s="3"/>
      <c r="H5" s="8"/>
      <c r="I5" s="2"/>
      <c r="T5" t="s">
        <v>20</v>
      </c>
      <c r="W5" t="s">
        <v>92</v>
      </c>
    </row>
    <row r="6" spans="1:30">
      <c r="B6" s="21"/>
      <c r="C6" s="21"/>
      <c r="D6" s="21"/>
      <c r="E6" s="3"/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/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3"/>
      <c r="W19" t="s">
        <v>108</v>
      </c>
    </row>
    <row r="20" spans="2:23">
      <c r="B20" s="3"/>
      <c r="C20" s="3"/>
      <c r="D20" s="3"/>
      <c r="E20" s="3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1</v>
      </c>
      <c r="V110" s="12">
        <f>COUNTA(V2:V109)</f>
        <v>1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6458-AC95-4F69-B995-7828AE18475C}">
  <dimension ref="A1:AD110"/>
  <sheetViews>
    <sheetView zoomScaleNormal="100" workbookViewId="0">
      <selection activeCell="G4" sqref="G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/>
      <c r="E2" s="3">
        <v>9900</v>
      </c>
      <c r="G2" s="2">
        <v>1211589</v>
      </c>
      <c r="H2" s="8">
        <v>505202</v>
      </c>
      <c r="I2" s="2">
        <v>52200</v>
      </c>
      <c r="J2" t="s">
        <v>214</v>
      </c>
      <c r="U2" t="s">
        <v>177</v>
      </c>
      <c r="V2" t="s">
        <v>77</v>
      </c>
      <c r="W2" t="s">
        <v>89</v>
      </c>
    </row>
    <row r="3" spans="1:30">
      <c r="B3" s="21"/>
      <c r="C3" s="21"/>
      <c r="D3" s="3"/>
      <c r="E3" s="3">
        <v>13200</v>
      </c>
      <c r="H3" s="8"/>
      <c r="I3" s="2">
        <v>86500</v>
      </c>
      <c r="J3" t="s">
        <v>205</v>
      </c>
      <c r="T3" t="s">
        <v>52</v>
      </c>
      <c r="W3" t="s">
        <v>90</v>
      </c>
    </row>
    <row r="4" spans="1:30">
      <c r="B4" s="21"/>
      <c r="C4" s="21"/>
      <c r="D4" s="21"/>
      <c r="E4" s="3">
        <v>290400</v>
      </c>
      <c r="H4" s="8"/>
      <c r="I4" s="2">
        <v>14500</v>
      </c>
      <c r="J4" t="s">
        <v>207</v>
      </c>
      <c r="W4" t="s">
        <v>91</v>
      </c>
      <c r="AA4" t="s">
        <v>67</v>
      </c>
    </row>
    <row r="5" spans="1:30">
      <c r="B5" s="3"/>
      <c r="C5" s="21"/>
      <c r="D5" s="21"/>
      <c r="E5" s="3">
        <v>13200</v>
      </c>
      <c r="H5" s="8"/>
      <c r="I5" s="2">
        <v>39500</v>
      </c>
      <c r="J5" t="s">
        <v>215</v>
      </c>
      <c r="T5" t="s">
        <v>20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9900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13200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13200</v>
      </c>
      <c r="H9" s="15"/>
      <c r="W9" t="s">
        <v>96</v>
      </c>
    </row>
    <row r="10" spans="1:30">
      <c r="B10" s="3"/>
      <c r="C10" s="21"/>
      <c r="D10" s="3"/>
      <c r="E10" s="3">
        <v>12000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12100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>
        <v>9900</v>
      </c>
      <c r="W17" t="s">
        <v>105</v>
      </c>
    </row>
    <row r="18" spans="2:23">
      <c r="B18" s="3"/>
      <c r="C18" s="3"/>
      <c r="D18" s="3"/>
      <c r="E18" s="3">
        <v>13200</v>
      </c>
      <c r="W18" t="s">
        <v>107</v>
      </c>
    </row>
    <row r="19" spans="2:23">
      <c r="B19" s="3"/>
      <c r="C19" s="3"/>
      <c r="D19" s="3"/>
      <c r="E19" s="3">
        <v>13200</v>
      </c>
      <c r="W19" t="s">
        <v>108</v>
      </c>
    </row>
    <row r="20" spans="2:23">
      <c r="B20" s="3"/>
      <c r="C20" s="3"/>
      <c r="D20" s="3"/>
      <c r="E20" s="3">
        <v>13200</v>
      </c>
      <c r="W20" t="s">
        <v>109</v>
      </c>
    </row>
    <row r="21" spans="2:23">
      <c r="B21" s="3"/>
      <c r="C21" s="3"/>
      <c r="D21" s="3"/>
      <c r="E21" s="3">
        <v>13200</v>
      </c>
      <c r="W21" t="s">
        <v>110</v>
      </c>
    </row>
    <row r="22" spans="2:23">
      <c r="B22" s="3"/>
      <c r="C22" s="3"/>
      <c r="D22" s="3"/>
      <c r="E22" s="3">
        <v>9900</v>
      </c>
      <c r="W22" t="s">
        <v>111</v>
      </c>
    </row>
    <row r="23" spans="2:23">
      <c r="B23" s="3"/>
      <c r="C23" s="3"/>
      <c r="D23" s="3"/>
      <c r="E23" s="3">
        <v>13200</v>
      </c>
      <c r="W23" t="s">
        <v>112</v>
      </c>
    </row>
    <row r="24" spans="2:23">
      <c r="B24" s="3"/>
      <c r="C24" s="3"/>
      <c r="D24" s="3"/>
      <c r="E24" s="3">
        <v>9900</v>
      </c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0</v>
      </c>
      <c r="E110" s="12">
        <f>SUM(E2:E109)</f>
        <v>548800</v>
      </c>
      <c r="F110" s="11"/>
      <c r="G110" s="12">
        <f t="shared" si="0"/>
        <v>1211589</v>
      </c>
      <c r="H110" s="12">
        <f t="shared" si="0"/>
        <v>505202</v>
      </c>
      <c r="I110" s="12">
        <f t="shared" si="0"/>
        <v>192700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1</v>
      </c>
      <c r="V110" s="12">
        <f>COUNTA(V2:V109)</f>
        <v>1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D9E4-C339-4CF8-B969-3900199A14E5}">
  <dimension ref="A1:AD110"/>
  <sheetViews>
    <sheetView topLeftCell="F1" zoomScaleNormal="100" workbookViewId="0">
      <selection activeCell="N4" sqref="N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/>
      <c r="E2" s="3">
        <v>13200</v>
      </c>
      <c r="G2" s="2">
        <v>718474</v>
      </c>
      <c r="H2" s="8">
        <v>496627</v>
      </c>
      <c r="I2" s="2">
        <v>31000</v>
      </c>
      <c r="J2" t="s">
        <v>205</v>
      </c>
      <c r="V2" t="s">
        <v>77</v>
      </c>
      <c r="W2" t="s">
        <v>89</v>
      </c>
      <c r="AB2" t="s">
        <v>86</v>
      </c>
    </row>
    <row r="3" spans="1:30">
      <c r="B3" s="21"/>
      <c r="C3" s="21"/>
      <c r="D3" s="3"/>
      <c r="E3" s="3">
        <v>13200</v>
      </c>
      <c r="H3" s="8"/>
      <c r="I3" s="2">
        <v>22000</v>
      </c>
      <c r="J3" t="s">
        <v>207</v>
      </c>
      <c r="T3" t="s">
        <v>52</v>
      </c>
      <c r="V3" t="s">
        <v>82</v>
      </c>
      <c r="W3" t="s">
        <v>90</v>
      </c>
    </row>
    <row r="4" spans="1:30">
      <c r="B4" s="21"/>
      <c r="C4" s="21"/>
      <c r="D4" s="21"/>
      <c r="E4" s="3">
        <v>9900</v>
      </c>
      <c r="H4" s="8"/>
      <c r="I4" s="2">
        <v>9000</v>
      </c>
      <c r="J4" t="s">
        <v>268</v>
      </c>
      <c r="U4" t="s">
        <v>67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10000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9900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9900</v>
      </c>
      <c r="W13" t="s">
        <v>101</v>
      </c>
    </row>
    <row r="14" spans="1:30">
      <c r="B14" s="3"/>
      <c r="C14" s="3"/>
      <c r="D14" s="3"/>
      <c r="E14" s="3">
        <v>12100</v>
      </c>
      <c r="W14" t="s">
        <v>102</v>
      </c>
    </row>
    <row r="15" spans="1:30">
      <c r="B15" s="3"/>
      <c r="C15" s="3"/>
      <c r="D15" s="3"/>
      <c r="E15" s="3">
        <v>12000</v>
      </c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3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0</v>
      </c>
      <c r="E110" s="12">
        <f>SUM(E2:E109)</f>
        <v>164900</v>
      </c>
      <c r="F110" s="11"/>
      <c r="G110" s="12">
        <f t="shared" si="0"/>
        <v>718474</v>
      </c>
      <c r="H110" s="12">
        <f t="shared" si="0"/>
        <v>496627</v>
      </c>
      <c r="I110" s="12">
        <f t="shared" si="0"/>
        <v>62000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2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089C-C58E-4EA2-B481-61BCF3728A1A}">
  <dimension ref="A1:AD110"/>
  <sheetViews>
    <sheetView zoomScaleNormal="100" workbookViewId="0">
      <selection activeCell="J3" sqref="J3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1754334</v>
      </c>
      <c r="H2" s="8">
        <v>686310</v>
      </c>
      <c r="I2" s="2">
        <v>53500</v>
      </c>
      <c r="J2" t="s">
        <v>205</v>
      </c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>
        <v>7500</v>
      </c>
      <c r="J3" t="s">
        <v>215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9900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13200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12000</v>
      </c>
      <c r="H9" s="15"/>
      <c r="W9" t="s">
        <v>96</v>
      </c>
    </row>
    <row r="10" spans="1:30">
      <c r="B10" s="3"/>
      <c r="C10" s="21"/>
      <c r="D10" s="3"/>
      <c r="E10" s="3">
        <v>12100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9900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9900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13200</v>
      </c>
      <c r="W18" t="s">
        <v>107</v>
      </c>
    </row>
    <row r="19" spans="2:23">
      <c r="B19" s="3"/>
      <c r="C19" s="3"/>
      <c r="D19" s="3"/>
      <c r="E19" s="3">
        <v>13200</v>
      </c>
      <c r="W19" t="s">
        <v>108</v>
      </c>
    </row>
    <row r="20" spans="2:23">
      <c r="B20" s="3"/>
      <c r="C20" s="3"/>
      <c r="D20" s="3"/>
      <c r="E20" s="21">
        <v>10000</v>
      </c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32780</v>
      </c>
      <c r="E110" s="12">
        <f>SUM(E2:E109)</f>
        <v>232100</v>
      </c>
      <c r="F110" s="11"/>
      <c r="G110" s="12">
        <f t="shared" si="0"/>
        <v>1754334</v>
      </c>
      <c r="H110" s="12">
        <f t="shared" si="0"/>
        <v>686310</v>
      </c>
      <c r="I110" s="12">
        <f t="shared" si="0"/>
        <v>61000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>
      <selection activeCell="I6" sqref="I6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993751</v>
      </c>
      <c r="H2" s="8">
        <v>4136684</v>
      </c>
      <c r="I2" s="2">
        <v>56000</v>
      </c>
      <c r="J2" t="s">
        <v>226</v>
      </c>
      <c r="V2" t="s">
        <v>77</v>
      </c>
      <c r="W2" t="s">
        <v>89</v>
      </c>
    </row>
    <row r="3" spans="1:30">
      <c r="B3" s="21"/>
      <c r="C3" s="21">
        <v>12000</v>
      </c>
      <c r="D3" s="3"/>
      <c r="E3" s="3">
        <v>9900</v>
      </c>
      <c r="H3" s="8"/>
      <c r="I3" s="2">
        <v>9000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>
        <f>18200-184</f>
        <v>18016</v>
      </c>
      <c r="J4" t="s">
        <v>243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9900</v>
      </c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24000</v>
      </c>
      <c r="D110" s="12">
        <f>SUM(D2:D109)</f>
        <v>32780</v>
      </c>
      <c r="E110" s="12">
        <f>SUM(E2:E109)</f>
        <v>183600</v>
      </c>
      <c r="F110" s="11"/>
      <c r="G110" s="12">
        <f t="shared" si="0"/>
        <v>993751</v>
      </c>
      <c r="H110" s="12">
        <f t="shared" si="0"/>
        <v>4136684</v>
      </c>
      <c r="I110" s="12">
        <f t="shared" si="0"/>
        <v>83016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>
      <selection activeCell="I6" sqref="I6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204</v>
      </c>
      <c r="Q2" t="s">
        <v>228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205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207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f>56000-4950-184</f>
        <v>50866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111816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s F A A B Q S w M E F A A C A A g A I E 9 B V 6 k 8 W 4 C k A A A A 9 g A A A B I A H A B D b 2 5 m a W c v U G F j a 2 F n Z S 5 4 b W w g o h g A K K A U A A A A A A A A A A A A A A A A A A A A A A A A A A A A h Y + 9 D o I w G E V f h X T v D 3 U x 5 K M M b k Y S E h P j 2 p Q K V S i G F s u 7 O f h I v o I Y R d 0 c 7 7 l n u P d + v U E 2 t k 1 0 0 b 0 z n U 1 R T B i K t F V d a W y V o s E f 8 B J l A g q p T r L S 0 S R b l 4 y u T F H t / T m h N I R A w o J 0 f U U 5 Y z H d 5 5 u t q n U r 0 U c 2 / 2 V s r P P S K o 0 E 7 F 5 j B C c x Z 4 R z T h j Q G U J u 7 F f g 0 9 5 n + w N h N T R + 6 L U 4 S r w u g M 4 R 6 P u D e A B Q S w M E F A A C A A g A I E 9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B P Q V f w L L p s l Q I A A G 4 G A A A T A B w A R m 9 y b X V s Y X M v U 2 V j d G l v b j E u b S C i G A A o o B Q A A A A A A A A A A A A A A A A A A A A A A A A A A A C d l E 1 P E 0 E Y x + 9 N + h 0 2 6 2 W b L C 1 T f E F J Y w g Q a d B G L R G 1 I W T b D l D Z 3 W l m p l p s m p R u o i 1 w 8 I K C G r Q R R a I h B j i U W O K H G V r K i a / g b F r K A L u N c S + b / O d 5 m d / / e X Y J T N A U M q V o 6 w 0 G v B 6 v h 8 x q G C Y l Z r 1 i V o 1 Z b 5 n 1 I y i F J B 1 S r 0 f i D y s e 2 A f F f S 6 O Z B N Q 9 w 9 l M I Y m n U B 4 L o 7 Q n O L L x S K a A U P y u R r y Z D 4 2 h E z K I y f V V q n 6 R r n x Y Y 8 t r L D i M l v 4 V F 9 f 4 j X H t b g O / e N Y M 8 k 0 w s Y Q 0 j O G O T 6 f h k T p t F Z z O b m + v 9 f 4 W J J V i f I z S T P n 8 6 q U 4 y 0 r v B m z f p 7 U S o P h k 1 q 5 W 0 D 9 6 2 6 j s H m 8 9 q a + / d 4 h 1 M 4 v s e I G s 3 Z 5 T 1 b 8 4 x B z V N 5 q 7 m y J a t 7 n 9 a R M N 0 D R 4 i s y O D l Y B 0 G O w R a 2 6 1 9 2 D q u L E q 9 2 t F 1 p 7 v y W l K B P 7 m 5 8 x / E J G P e 3 v S W K P E t p m t w K B J I o Q f w z C M 1 w P x P I C J A 0 h l q S z E J I S S A Z A O D p v e F e 3 B O Z C k f G e p 6 M G K M R R L P J B 9 l p 8 u z R n a i Z o E Z 8 s G / s R d / L x y g A s 2 m E 6 W 1 7 I h o N Z X W S l X 2 q Z G Z 0 n a P j D P S 1 R 9 q d a S p q N 7 e p O j C 5 W J h C I 9 Q 1 T V b H U m Y y J L e y + R 4 N a 1 Q 7 X a L G 6 u v G 5 1 r H Y 2 a t M s t i V o G X b 6 z 8 6 i z U f Y w M R O E o d w B i o v z T P V U p 1 k 4 b 1 P V o Q t M 1 T E I 2 7 a T v P z e 4 + 2 X t t T 6 s F p r f N p u V 7 x c 3 r V U m 6 C z 3 O c t X n e V r z v J 1 Z / m G s 9 z v L N 9 0 l k G v i w 5 c d B d Q 4 E I K X F C B C y t w g Q U u t K D / / D d + O v / y 4 v H a x t n 8 S + 8 6 8 3 8 I D f Q c t r K J c n l R V N F I w T z R M N E k 0 R j R D N E A E V o E F e H O g N w o D q t L / J t o V p Y v s N z V C I 0 o l 5 F V 0 C v + 8 1 y K D f w F U E s B A i 0 A F A A C A A g A I E 9 B V 6 k 8 W 4 C k A A A A 9 g A A A B I A A A A A A A A A A A A A A A A A A A A A A E N v b m Z p Z y 9 Q Y W N r Y W d l L n h t b F B L A Q I t A B Q A A g A I A C B P Q V c P y u m r p A A A A O k A A A A T A A A A A A A A A A A A A A A A A P A A A A B b Q 2 9 u d G V u d F 9 U e X B l c 1 0 u e G 1 s U E s B A i 0 A F A A C A A g A I E 9 B V / A s u m y V A g A A b g Y A A B M A A A A A A A A A A A A A A A A A 4 Q E A A E Z v c m 1 1 b G F z L 1 N l Y 3 R p b 2 4 x L m 1 Q S w U G A A A A A A M A A w D C A A A A w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0 A A A A A A A D 4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w V D E 0 O j E w O j Q 4 L j M w M T c x N D N a I i A v P j x F b n R y e S B U e X B l P S J G a W x s Q 2 9 s d W 1 u V H l w Z X M i I F Z h b H V l P S J z Q U F B Q U F B Q T 0 i I C 8 + P E V u d H J 5 I F R 5 c G U 9 I k Z p b G x D b 2 x 1 b W 5 O Y W 1 l c y I g V m F s d W U 9 I n N b J n F 1 b 3 Q 7 5 b m 0 5 p y I J n F 1 b 3 Q 7 L C Z x d W 9 0 O + O D o e O D q + O D r O + 8 i E F J 7 7 y J J n F 1 b 3 Q 7 L C Z x d W 9 0 O + O D o e O D q + O D r O + 8 i O W l s + a A p + m Z k O W u m u + 8 i S Z x d W 9 0 O y w m c X V v d D t B S e + 8 i O O C p O O D s + O C u e O C v + + 8 i S Z x d W 9 0 O y w m c X V v d D v n i a n o s q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O D h u O D v O O D l u O D q z I v 5 a S J 5 p u 0 4 4 G V 4 4 K M 4 4 G f 5 Z 6 L L n v l u b T m n I g s M H 0 m c X V v d D s s J n F 1 b 3 Q 7 U 2 V j d G l v b j E v 4 4 O G 4 4 O 8 4 4 O W 4 4 O r M i / l p I n m m 7 T j g Z X j g o z j g Z / l n o s u e + O D o e O D q + O D r O + 8 i E F J 7 7 y J L D F 9 J n F 1 b 3 Q 7 L C Z x d W 9 0 O 1 N l Y 3 R p b 2 4 x L + O D h u O D v O O D l u O D q z I v 5 a S J 5 p u 0 4 4 G V 4 4 K M 4 4 G f 5 Z 6 L L n v j g 6 H j g 6 v j g 6 z v v I j l p b P m g K f p m Z D l r p r v v I k s M n 0 m c X V v d D s s J n F 1 b 3 Q 7 U 2 V j d G l v b j E v 4 4 O G 4 4 O 8 4 4 O W 4 4 O r M i / l p I n m m 7 T j g Z X j g o z j g Z / l n o s u e 0 F J 7 7 y I 4 4 K k 4 4 O z 4 4 K 5 4 4 K / 7 7 y J L D N 9 J n F 1 b 3 Q 7 L C Z x d W 9 0 O 1 N l Y 3 R p b 2 4 x L + O D h u O D v O O D l u O D q z I v 5 a S J 5 p u 0 4 4 G V 4 4 K M 4 4 G f 5 Z 6 L L n v n i a n o s q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P j g 4 b j g 7 z j g 5 b j g 6 t f M V 8 x M u a c i O O B r u W j s u S 4 i l / o s q n n r q H o s r t f X z I i I C 8 + P E V u d H J 5 I F R 5 c G U 9 I k Z p b G x l Z E N v b X B s Z X R l U m V z d W x 0 V G 9 X b 3 J r c 2 h l Z X Q i I F Z h b H V l P S J s M S I g L z 4 8 R W 5 0 c n k g V H l w Z T 0 i U X V l c n l J R C I g V m F s d W U 9 I n N j O W Z i O T B i O C 1 m O T E y L T Q z M T M t O G Y x M i 0 1 M j F l Z m M w N D Y x M D Q i I C 8 + P E V u d H J 5 I F R 5 c G U 9 I k Z p b G x M Y X N 0 V X B k Y X R l Z C I g V m F s d W U 9 I m Q y M D I z L T E w L T A x V D A w O j U 3 O j A x L j E 1 M T A x N T Z a I i A v P j x F b n R y e S B U e X B l P S J G a W x s R X J y b 3 J D b 3 V u d C I g V m F s d W U 9 I m w w I i A v P j x F b n R y e S B U e X B l P S J G a W x s Q 2 9 s d W 1 u V H l w Z X M i I F Z h b H V l P S J z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5 L i A 6 K a n 6 K G o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d W 5 0 I i B W Y W x 1 Z T 0 i b D E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v v Z 4 x M u a c i O O B r u W j s u S 4 i i D o s q n n r q H o s r s g K D I p L + W J i u m Z p O O B l e O C j O O B n + S 4 i + O B r u i h j C 5 7 5 L i A 6 K a n 6 K G o L D B 9 J n F 1 b 3 Q 7 L C Z x d W 9 0 O 1 N l Y 3 R p b 2 4 x L z H v v Z 4 x M u a c i O O B r u W j s u S 4 i i D o s q n n r q H o s r s g K D I p L + W J i u m Z p O O B l e O C j O O B n + S 4 i + O B r u i h j C 5 7 Q 2 9 s d W 1 u M i w x f S Z x d W 9 0 O y w m c X V v d D t T Z W N 0 a W 9 u M S 8 x 7 7 2 e M T L m n I j j g a 7 l o 7 L k u I o g 6 L K p 5 6 6 h 6 L K 7 I C g y K S / l i Y r p m a T j g Z X j g o z j g Z / k u I v j g a 7 o o Y w u e 0 N v b H V t b j M s M n 0 m c X V v d D s s J n F 1 b 3 Q 7 U 2 V j d G l v b j E v M e + 9 n j E y 5 p y I 4 4 G u 5 a O y 5 L i K I O i y q e e u o e i y u y A o M i k v 5 Y m K 6 Z m k 4 4 G V 4 4 K M 4 4 G f 5 L i L 4 4 G u 6 K G M L n t D b 2 x 1 b W 4 0 L D N 9 J n F 1 b 3 Q 7 L C Z x d W 9 0 O 1 N l Y 3 R p b 2 4 x L z H v v Z 4 x M u a c i O O B r u W j s u S 4 i i D o s q n n r q H o s r s g K D I p L + W J i u m Z p O O B l e O C j O O B n + S 4 i + O B r u i h j C 5 7 Q 2 9 s d W 1 u N S w 0 f S Z x d W 9 0 O y w m c X V v d D t T Z W N 0 a W 9 u M S 8 x 7 7 2 e M T L m n I j j g a 7 l o 7 L k u I o g 6 L K p 5 6 6 h 6 L K 7 I C g y K S / l i Y r p m a T j g Z X j g o z j g Z / k u I v j g a 7 o o Y w u e 0 N v b H V t b j Y s N X 0 m c X V v d D s s J n F 1 b 3 Q 7 U 2 V j d G l v b j E v M e + 9 n j E y 5 p y I 4 4 G u 5 a O y 5 L i K I O i y q e e u o e i y u y A o M i k v 5 Y m K 6 Z m k 4 4 G V 4 4 K M 4 4 G f 5 L i L 4 4 G u 6 K G M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H v v Z 4 x M u a c i O O B r u W j s u S 4 i i D o s q n n r q H o s r s g K D I p L + W J i u m Z p O O B l e O C j O O B n + S 4 i + O B r u i h j C 5 7 5 L i A 6 K a n 6 K G o L D B 9 J n F 1 b 3 Q 7 L C Z x d W 9 0 O 1 N l Y 3 R p b 2 4 x L z H v v Z 4 x M u a c i O O B r u W j s u S 4 i i D o s q n n r q H o s r s g K D I p L + W J i u m Z p O O B l e O C j O O B n + S 4 i + O B r u i h j C 5 7 Q 2 9 s d W 1 u M i w x f S Z x d W 9 0 O y w m c X V v d D t T Z W N 0 a W 9 u M S 8 x 7 7 2 e M T L m n I j j g a 7 l o 7 L k u I o g 6 L K p 5 6 6 h 6 L K 7 I C g y K S / l i Y r p m a T j g Z X j g o z j g Z / k u I v j g a 7 o o Y w u e 0 N v b H V t b j M s M n 0 m c X V v d D s s J n F 1 b 3 Q 7 U 2 V j d G l v b j E v M e + 9 n j E y 5 p y I 4 4 G u 5 a O y 5 L i K I O i y q e e u o e i y u y A o M i k v 5 Y m K 6 Z m k 4 4 G V 4 4 K M 4 4 G f 5 L i L 4 4 G u 6 K G M L n t D b 2 x 1 b W 4 0 L D N 9 J n F 1 b 3 Q 7 L C Z x d W 9 0 O 1 N l Y 3 R p b 2 4 x L z H v v Z 4 x M u a c i O O B r u W j s u S 4 i i D o s q n n r q H o s r s g K D I p L + W J i u m Z p O O B l e O C j O O B n + S 4 i + O B r u i h j C 5 7 Q 2 9 s d W 1 u N S w 0 f S Z x d W 9 0 O y w m c X V v d D t T Z W N 0 a W 9 u M S 8 x 7 7 2 e M T L m n I j j g a 7 l o 7 L k u I o g 6 L K p 5 6 6 h 6 L K 7 I C g y K S / l i Y r p m a T j g Z X j g o z j g Z / k u I v j g a 7 o o Y w u e 0 N v b H V t b j Y s N X 0 m c X V v d D s s J n F 1 b 3 Q 7 U 2 V j d G l v b j E v M e + 9 n j E y 5 p y I 4 4 G u 5 a O y 5 L i K I O i y q e e u o e i y u y A o M i k v 5 Y m K 6 Z m k 4 4 G V 4 4 K M 4 4 G f 5 L i L 4 4 G u 6 K G M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z E l R U Y l Q k Q l O U U x M i V F N i U 5 Q y U 4 O C V F M y U 4 M S V B R S V F N S V B M y V C M i V F N C V C O C U 4 Q S U y M C V F O C V C M i V B O S V F N y V B R S V B M S V F O C V C M i V C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Q l Q j g l O E I l R T M l O D E l Q U U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n f m 7 t Y 7 Z 0 + 0 0 g z K Y 9 L i t A A A A A A C A A A A A A A Q Z g A A A A E A A C A A A A B a / 2 d n n p l f R J L t W d U R l I / x j M 3 b 7 l m 7 Z x J j e i P H q L i C Z A A A A A A O g A A A A A I A A C A A A A A 9 / / C V g 5 Y J q v W S Q Z Z 3 Z c o p 1 i W G i E S J 8 s c l U l 8 Z m f Y 9 0 1 A A A A D R U R I F n W F l b / z 9 5 p o r 5 V D f k A 1 2 K j y c 1 H T 2 9 7 p k C K r q S y z 2 S 8 L F O / A e N + c 9 n G R a f E 8 n q 3 R O D c H E F i 8 3 C 5 n u q 5 k i B S p x o s Z T c 1 w 2 r E X D l t L 1 r E A A A A C o c 5 l 6 7 R B 1 Q o z u Z K 9 V f Z n 6 3 K a 9 d h O T m D c e p X 7 S G / 4 m C L A m s g A G q d K X e e Q d i z k 4 U F d 1 + u v b 1 D H 2 G Y Y + 7 m 0 E l / 6 p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4</vt:i4>
      </vt:variant>
    </vt:vector>
  </HeadingPairs>
  <TitlesOfParts>
    <vt:vector size="28" baseType="lpstr">
      <vt:lpstr>データ区切り</vt:lpstr>
      <vt:lpstr>ロイヤルロンドン内訳</vt:lpstr>
      <vt:lpstr>一覧</vt:lpstr>
      <vt:lpstr>2023.10</vt:lpstr>
      <vt:lpstr>2023.9</vt:lpstr>
      <vt:lpstr>2023.8</vt:lpstr>
      <vt:lpstr>2023.7</vt:lpstr>
      <vt:lpstr>2023.6</vt:lpstr>
      <vt:lpstr>2023.5</vt:lpstr>
      <vt:lpstr>2023.4</vt:lpstr>
      <vt:lpstr>2023.3</vt:lpstr>
      <vt:lpstr>2023.2</vt:lpstr>
      <vt:lpstr>2023.1</vt:lpstr>
      <vt:lpstr>2023年物販経理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ロイヤルロンドン内訳!Print_Area</vt:lpstr>
      <vt:lpstr>一覧!Print_Area</vt:lpstr>
      <vt:lpstr>ロイヤルロンドン内訳!Print_Titles</vt:lpstr>
      <vt:lpstr>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2023-08-03T10:50:25Z</cp:lastPrinted>
  <dcterms:created xsi:type="dcterms:W3CDTF">2015-06-05T18:19:34Z</dcterms:created>
  <dcterms:modified xsi:type="dcterms:W3CDTF">2023-10-01T01:04:15Z</dcterms:modified>
</cp:coreProperties>
</file>