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0AA9FE6-E8A5-4F9A-B41D-2226E911C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AC16" i="1"/>
  <c r="AB16" i="1"/>
  <c r="AA16" i="1"/>
  <c r="Z16" i="1"/>
  <c r="Y16" i="1"/>
  <c r="X16" i="1"/>
  <c r="W16" i="1"/>
  <c r="V16" i="1"/>
  <c r="U16" i="1"/>
  <c r="T16" i="1"/>
  <c r="S16" i="1"/>
  <c r="R16" i="1"/>
  <c r="M16" i="1"/>
  <c r="I16" i="1"/>
  <c r="E16" i="1"/>
  <c r="F16" i="1" s="1"/>
  <c r="D16" i="1"/>
  <c r="C16" i="1"/>
  <c r="B16" i="1"/>
  <c r="O16" i="1"/>
  <c r="Q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G110" i="18"/>
  <c r="E110" i="18"/>
  <c r="D110" i="18"/>
  <c r="C110" i="18"/>
  <c r="B110" i="18"/>
  <c r="I110" i="18"/>
  <c r="I2" i="17"/>
  <c r="I5" i="16"/>
  <c r="I3" i="15"/>
  <c r="I4" i="16"/>
  <c r="G16" i="1" l="1"/>
  <c r="L16" i="1" s="1"/>
  <c r="P16" i="1" s="1"/>
  <c r="AC15" i="1"/>
  <c r="AB15" i="1"/>
  <c r="AA15" i="1"/>
  <c r="X15" i="1"/>
  <c r="W15" i="1"/>
  <c r="V15" i="1"/>
  <c r="U15" i="1"/>
  <c r="T15" i="1"/>
  <c r="S15" i="1"/>
  <c r="R15" i="1"/>
  <c r="D15" i="1"/>
  <c r="Q15" i="1"/>
  <c r="I3" i="16"/>
  <c r="I110" i="16" s="1"/>
  <c r="I14" i="1" s="1"/>
  <c r="AC110" i="17"/>
  <c r="AB110" i="17"/>
  <c r="Z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M15" i="1" s="1"/>
  <c r="O15" i="1" s="1"/>
  <c r="G110" i="17"/>
  <c r="E110" i="17"/>
  <c r="E15" i="1" s="1"/>
  <c r="D110" i="17"/>
  <c r="C110" i="17"/>
  <c r="C15" i="1" s="1"/>
  <c r="B110" i="17"/>
  <c r="B15" i="1" s="1"/>
  <c r="R13" i="1"/>
  <c r="AC14" i="1"/>
  <c r="AB14" i="1"/>
  <c r="X14" i="1"/>
  <c r="W14" i="1"/>
  <c r="V14" i="1"/>
  <c r="U14" i="1"/>
  <c r="T14" i="1"/>
  <c r="S14" i="1"/>
  <c r="R14" i="1"/>
  <c r="Q14" i="1"/>
  <c r="AC110" i="16"/>
  <c r="AB110" i="16"/>
  <c r="Z14" i="1" s="1"/>
  <c r="AA110" i="16"/>
  <c r="Z110" i="16"/>
  <c r="W110" i="16"/>
  <c r="V110" i="16"/>
  <c r="Y14" i="1" s="1"/>
  <c r="U110" i="16"/>
  <c r="T110" i="16"/>
  <c r="Q110" i="16"/>
  <c r="AA14" i="1" s="1"/>
  <c r="P110" i="16"/>
  <c r="O110" i="16"/>
  <c r="N110" i="16"/>
  <c r="H110" i="16"/>
  <c r="M14" i="1" s="1"/>
  <c r="O14" i="1" s="1"/>
  <c r="G110" i="16"/>
  <c r="E110" i="16"/>
  <c r="E14" i="1" s="1"/>
  <c r="D110" i="16"/>
  <c r="D14" i="1" s="1"/>
  <c r="C110" i="16"/>
  <c r="C14" i="1" s="1"/>
  <c r="B110" i="16"/>
  <c r="B14" i="1" s="1"/>
  <c r="I8" i="15"/>
  <c r="F15" i="1" l="1"/>
  <c r="G15" i="1" s="1"/>
  <c r="L15" i="1" s="1"/>
  <c r="P15" i="1" s="1"/>
  <c r="F14" i="1"/>
  <c r="G14" i="1" s="1"/>
  <c r="L14" i="1" s="1"/>
  <c r="P14" i="1" s="1"/>
  <c r="I110" i="14"/>
  <c r="I12" i="1" s="1"/>
  <c r="I110" i="15"/>
  <c r="I13" i="1" s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U4" i="1"/>
  <c r="U3" i="1"/>
  <c r="R12" i="1"/>
  <c r="S12" i="1"/>
  <c r="R11" i="1"/>
  <c r="S11" i="1"/>
  <c r="R10" i="1"/>
  <c r="S10" i="1"/>
  <c r="R9" i="1"/>
  <c r="S9" i="1"/>
  <c r="R8" i="1"/>
  <c r="S8" i="1"/>
  <c r="R7" i="1"/>
  <c r="S7" i="1"/>
  <c r="S6" i="1"/>
  <c r="AB13" i="1"/>
  <c r="AB12" i="1"/>
  <c r="AB11" i="1"/>
  <c r="AB10" i="1"/>
  <c r="AB9" i="1"/>
  <c r="AB8" i="1"/>
  <c r="AB7" i="1"/>
  <c r="AB6" i="1"/>
  <c r="AB5" i="1"/>
  <c r="AB4" i="1"/>
  <c r="AB3" i="1"/>
  <c r="AA6" i="1"/>
  <c r="R6" i="1"/>
  <c r="R5" i="1"/>
  <c r="R4" i="1"/>
  <c r="R3" i="1"/>
  <c r="AA13" i="1"/>
  <c r="AA12" i="1"/>
  <c r="AA11" i="1"/>
  <c r="AA10" i="1"/>
  <c r="AA9" i="1"/>
  <c r="AA8" i="1"/>
  <c r="AA7" i="1"/>
  <c r="AA5" i="1"/>
  <c r="AA4" i="1"/>
  <c r="AA3" i="1"/>
  <c r="O5" i="1"/>
  <c r="O4" i="1"/>
  <c r="O3" i="1"/>
  <c r="AC13" i="1"/>
  <c r="AC110" i="15"/>
  <c r="AB110" i="15"/>
  <c r="Z13" i="1" s="1"/>
  <c r="AA110" i="15"/>
  <c r="W13" i="1" s="1"/>
  <c r="Z110" i="15"/>
  <c r="T13" i="1" s="1"/>
  <c r="W110" i="15"/>
  <c r="V110" i="15"/>
  <c r="U110" i="15"/>
  <c r="T110" i="15"/>
  <c r="S13" i="1" s="1"/>
  <c r="Q110" i="15"/>
  <c r="P110" i="15"/>
  <c r="O110" i="15"/>
  <c r="N110" i="15"/>
  <c r="H110" i="15"/>
  <c r="M13" i="1" s="1"/>
  <c r="O13" i="1" s="1"/>
  <c r="G110" i="15"/>
  <c r="E110" i="15"/>
  <c r="E13" i="1" s="1"/>
  <c r="D110" i="15"/>
  <c r="D13" i="1" s="1"/>
  <c r="C110" i="15"/>
  <c r="C13" i="1" s="1"/>
  <c r="B110" i="15"/>
  <c r="B13" i="1" s="1"/>
  <c r="Q13" i="1"/>
  <c r="AC12" i="1"/>
  <c r="Z12" i="1"/>
  <c r="T12" i="1"/>
  <c r="Q12" i="1"/>
  <c r="AC110" i="14"/>
  <c r="AB110" i="14"/>
  <c r="AA110" i="14"/>
  <c r="W12" i="1" s="1"/>
  <c r="Z110" i="14"/>
  <c r="W110" i="14"/>
  <c r="V110" i="14"/>
  <c r="U110" i="14"/>
  <c r="T110" i="14"/>
  <c r="Q110" i="14"/>
  <c r="P110" i="14"/>
  <c r="O110" i="14"/>
  <c r="N110" i="14"/>
  <c r="H110" i="14"/>
  <c r="M12" i="1" s="1"/>
  <c r="O12" i="1" s="1"/>
  <c r="G110" i="14"/>
  <c r="E110" i="14"/>
  <c r="E12" i="1" s="1"/>
  <c r="D110" i="14"/>
  <c r="D12" i="1" s="1"/>
  <c r="C110" i="14"/>
  <c r="C12" i="1" s="1"/>
  <c r="B110" i="14"/>
  <c r="B12" i="1" s="1"/>
  <c r="F13" i="1" l="1"/>
  <c r="G13" i="1" s="1"/>
  <c r="L13" i="1" s="1"/>
  <c r="F12" i="1"/>
  <c r="G12" i="1" s="1"/>
  <c r="L12" i="1" s="1"/>
  <c r="P12" i="1" s="1"/>
  <c r="G110" i="13"/>
  <c r="H110" i="13"/>
  <c r="M11" i="1" s="1"/>
  <c r="O11" i="1" s="1"/>
  <c r="H110" i="12"/>
  <c r="M10" i="1" s="1"/>
  <c r="O10" i="1" s="1"/>
  <c r="AC11" i="1"/>
  <c r="W11" i="1"/>
  <c r="T11" i="1"/>
  <c r="D11" i="1"/>
  <c r="Q11" i="1"/>
  <c r="AC110" i="13"/>
  <c r="AB110" i="13"/>
  <c r="Z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C10" i="1"/>
  <c r="W10" i="1"/>
  <c r="T10" i="1"/>
  <c r="Q10" i="1"/>
  <c r="AC110" i="12"/>
  <c r="AB110" i="12"/>
  <c r="Z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M7" i="1" s="1"/>
  <c r="O7" i="1" s="1"/>
  <c r="G84" i="7"/>
  <c r="H84" i="7"/>
  <c r="M6" i="1" s="1"/>
  <c r="O6" i="1" s="1"/>
  <c r="Q9" i="1"/>
  <c r="AC110" i="11"/>
  <c r="AC9" i="1" s="1"/>
  <c r="AB110" i="11"/>
  <c r="Z9" i="1" s="1"/>
  <c r="AA110" i="11"/>
  <c r="W9" i="1" s="1"/>
  <c r="Z110" i="11"/>
  <c r="T9" i="1" s="1"/>
  <c r="W110" i="11"/>
  <c r="V110" i="11"/>
  <c r="U110" i="11"/>
  <c r="T110" i="11"/>
  <c r="Q110" i="11"/>
  <c r="P110" i="11"/>
  <c r="O110" i="11"/>
  <c r="N110" i="11"/>
  <c r="H110" i="11"/>
  <c r="M9" i="1" s="1"/>
  <c r="O9" i="1" s="1"/>
  <c r="E110" i="11"/>
  <c r="E9" i="1" s="1"/>
  <c r="D110" i="11"/>
  <c r="D9" i="1" s="1"/>
  <c r="C110" i="11"/>
  <c r="C9" i="1" s="1"/>
  <c r="B110" i="11"/>
  <c r="B9" i="1" s="1"/>
  <c r="H110" i="10"/>
  <c r="M8" i="1" s="1"/>
  <c r="O8" i="1" s="1"/>
  <c r="Q8" i="1"/>
  <c r="AC110" i="10"/>
  <c r="AC8" i="1" s="1"/>
  <c r="AB110" i="10"/>
  <c r="Z8" i="1" s="1"/>
  <c r="AA110" i="10"/>
  <c r="W8" i="1" s="1"/>
  <c r="Z110" i="10"/>
  <c r="T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Z7" i="1"/>
  <c r="Q7" i="1"/>
  <c r="W89" i="9"/>
  <c r="AC89" i="9"/>
  <c r="AC7" i="1" s="1"/>
  <c r="AB89" i="9"/>
  <c r="AA89" i="9"/>
  <c r="W7" i="1" s="1"/>
  <c r="Z89" i="9"/>
  <c r="T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P13" i="1" l="1"/>
  <c r="F8" i="1"/>
  <c r="G8" i="1" s="1"/>
  <c r="L8" i="1" s="1"/>
  <c r="P8" i="1" s="1"/>
  <c r="F7" i="1"/>
  <c r="G7" i="1" s="1"/>
  <c r="L7" i="1" s="1"/>
  <c r="P7" i="1" s="1"/>
  <c r="F11" i="1"/>
  <c r="G11" i="1" s="1"/>
  <c r="L11" i="1" s="1"/>
  <c r="P11" i="1" s="1"/>
  <c r="F10" i="1"/>
  <c r="G10" i="1" s="1"/>
  <c r="L10" i="1" s="1"/>
  <c r="P10" i="1" s="1"/>
  <c r="F9" i="1"/>
  <c r="G9" i="1" s="1"/>
  <c r="L9" i="1" s="1"/>
  <c r="P9" i="1" s="1"/>
  <c r="Q84" i="7"/>
  <c r="Q6" i="1"/>
  <c r="AC84" i="7"/>
  <c r="AC6" i="1" s="1"/>
  <c r="AB84" i="7"/>
  <c r="Z6" i="1" s="1"/>
  <c r="AA84" i="7"/>
  <c r="W6" i="1" s="1"/>
  <c r="Z84" i="7"/>
  <c r="T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S5" i="1" s="1"/>
  <c r="Q5" i="1"/>
  <c r="X84" i="6"/>
  <c r="AC5" i="1" s="1"/>
  <c r="W84" i="6"/>
  <c r="Z5" i="1" s="1"/>
  <c r="V84" i="6"/>
  <c r="W5" i="1" s="1"/>
  <c r="U84" i="6"/>
  <c r="T5" i="1" s="1"/>
  <c r="R84" i="6"/>
  <c r="Q84" i="6"/>
  <c r="Y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V5" i="1" s="1"/>
  <c r="X84" i="5"/>
  <c r="W84" i="5"/>
  <c r="V84" i="5"/>
  <c r="W4" i="1" s="1"/>
  <c r="U84" i="5"/>
  <c r="T4" i="1" s="1"/>
  <c r="R84" i="5"/>
  <c r="Q84" i="5"/>
  <c r="Y4" i="1" s="1"/>
  <c r="P83" i="5"/>
  <c r="V4" i="1" s="1"/>
  <c r="O82" i="5"/>
  <c r="S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C4" i="1"/>
  <c r="Z4" i="1"/>
  <c r="Q4" i="1"/>
  <c r="Q3" i="1"/>
  <c r="F6" i="1" l="1"/>
  <c r="G6" i="1" s="1"/>
  <c r="L6" i="1" s="1"/>
  <c r="P6" i="1" s="1"/>
  <c r="G5" i="1"/>
  <c r="L5" i="1" s="1"/>
  <c r="P5" i="1" s="1"/>
  <c r="G4" i="1"/>
  <c r="L4" i="1" s="1"/>
  <c r="P4" i="1" s="1"/>
  <c r="L79" i="2"/>
  <c r="K79" i="2"/>
  <c r="J79" i="2"/>
  <c r="I79" i="2"/>
  <c r="X79" i="2"/>
  <c r="AC3" i="1" s="1"/>
  <c r="W79" i="2"/>
  <c r="Z3" i="1" s="1"/>
  <c r="V79" i="2"/>
  <c r="W3" i="1" s="1"/>
  <c r="U79" i="2"/>
  <c r="T3" i="1" s="1"/>
  <c r="R79" i="2"/>
  <c r="Q79" i="2"/>
  <c r="Y3" i="1" s="1"/>
  <c r="P79" i="2"/>
  <c r="V3" i="1" s="1"/>
  <c r="O79" i="2"/>
  <c r="S3" i="1" s="1"/>
  <c r="E79" i="2" l="1"/>
  <c r="E3" i="1" s="1"/>
  <c r="D79" i="2"/>
  <c r="D3" i="1" s="1"/>
  <c r="C79" i="2"/>
  <c r="C3" i="1" s="1"/>
  <c r="B79" i="2"/>
  <c r="B3" i="1" s="1"/>
  <c r="G3" i="1" l="1"/>
  <c r="L3" i="1" s="1"/>
  <c r="P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<sst xmlns="http://schemas.openxmlformats.org/spreadsheetml/2006/main" count="2057" uniqueCount="222">
  <si>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</si>
  <si>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</si>
  <si>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</si>
  <si>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</si>
  <si>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</si>
  <si>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</si>
  <si>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</si>
  <si>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</si>
  <si>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</si>
  <si>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</si>
  <si>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</si>
  <si>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</si>
  <si>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</si>
  <si>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</si>
  <si>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</si>
  <si>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</si>
  <si>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</si>
  <si>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</si>
  <si>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</si>
  <si>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</si>
  <si>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</si>
  <si>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</si>
  <si>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</si>
  <si>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</si>
  <si>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</si>
  <si>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</si>
  <si>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</si>
  <si>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</si>
  <si>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</si>
  <si>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</si>
  <si>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</si>
  <si>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</si>
  <si>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</si>
  <si>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</si>
  <si>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</si>
  <si>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</si>
  <si>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</si>
  <si>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</si>
  <si>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</si>
  <si>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</si>
  <si>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</si>
  <si>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</si>
  <si>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</si>
  <si>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</si>
  <si>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</si>
  <si>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</si>
  <si>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</si>
  <si>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</si>
  <si>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</si>
  <si>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</si>
  <si>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</si>
  <si>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</si>
  <si>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</si>
  <si>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</si>
  <si>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</si>
  <si>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</si>
  <si>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</si>
  <si>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</si>
  <si>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</si>
  <si>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</si>
  <si>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</si>
  <si>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</si>
  <si>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</si>
  <si>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</si>
  <si>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</si>
  <si>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</si>
  <si>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</si>
  <si>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</si>
  <si>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</si>
  <si>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</si>
  <si>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</si>
  <si>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</si>
  <si>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</si>
  <si>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</si>
  <si>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</si>
  <si>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</si>
  <si>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</si>
  <si>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</si>
  <si>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</si>
  <si>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</si>
  <si>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</si>
  <si>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</si>
  <si>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</si>
  <si>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</si>
  <si>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</si>
  <si>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</si>
  <si>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</si>
  <si>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</si>
  <si>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</si>
  <si>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</si>
  <si>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</si>
  <si>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</si>
  <si>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</si>
  <si>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</si>
  <si>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</si>
  <si>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</si>
  <si>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</si>
  <si>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</si>
  <si>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</si>
  <si>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</si>
  <si>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</si>
  <si>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</si>
  <si>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</si>
  <si>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</si>
  <si>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</si>
  <si>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</si>
  <si>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</si>
  <si>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</si>
  <si>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</si>
  <si>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</si>
  <si>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</si>
  <si>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</si>
  <si>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</si>
  <si>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</si>
  <si>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</si>
  <si>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</si>
  <si>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</si>
  <si>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</si>
  <si>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</si>
  <si>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</si>
  <si>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</si>
  <si>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</si>
  <si>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</si>
  <si>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</si>
  <si>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</si>
  <si>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</si>
  <si>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</si>
  <si>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</si>
  <si>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</si>
  <si>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</si>
  <si>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</si>
  <si>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</si>
  <si>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</si>
  <si>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</si>
  <si>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</si>
  <si>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</si>
  <si>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</si>
  <si>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</si>
  <si>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</si>
  <si>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</si>
  <si>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</si>
  <si>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</si>
  <si>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</si>
  <si>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</si>
  <si>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</si>
  <si>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</si>
  <si>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</si>
  <si>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</si>
  <si>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</si>
  <si>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</si>
  <si>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</si>
  <si>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</si>
  <si>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</si>
  <si>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</si>
  <si>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</si>
  <si>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</si>
  <si>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</si>
  <si>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</si>
  <si>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</si>
  <si>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</si>
  <si>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</si>
  <si>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</si>
  <si>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</si>
  <si>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</si>
  <si>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</si>
  <si>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</si>
  <si>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</si>
  <si>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</si>
  <si>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</si>
  <si>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</si>
  <si>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</si>
  <si>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</si>
  <si>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</si>
  <si>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</si>
  <si>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</si>
  <si>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</si>
  <si>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</si>
  <si>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</si>
  <si>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</si>
  <si>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</si>
  <si>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</si>
  <si>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</si>
  <si>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</si>
  <si>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</si>
  <si>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</si>
  <si>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</si>
  <si>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</si>
  <si>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</si>
  <si>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</si>
  <si>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</si>
  <si>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</si>
  <si>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</si>
  <si>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</si>
  <si>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</si>
  <si>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</si>
  <si>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</si>
  <si>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③出金額
(PayPay口座)</t>
    <rPh sb="1" eb="4">
      <t>シュッキンガク</t>
    </rPh>
    <rPh sb="12" eb="14">
      <t>コウザ</t>
    </rPh>
    <phoneticPr fontId="2"/>
  </si>
  <si>
    <t>④出金額
（AMEX）</t>
    <rPh sb="1" eb="3">
      <t>シュッキン</t>
    </rPh>
    <rPh sb="3" eb="4">
      <t>ガク</t>
    </rPh>
    <phoneticPr fontId="2"/>
  </si>
  <si>
    <t>③+④
出金合計額</t>
    <rPh sb="4" eb="6">
      <t>シュッキン</t>
    </rPh>
    <rPh sb="6" eb="9">
      <t>ゴウケイガク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</si>
  <si>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</si>
  <si>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</si>
  <si>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</si>
  <si>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</si>
  <si>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</si>
  <si>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</si>
  <si>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</si>
  <si>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</si>
  <si>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</si>
  <si>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</si>
  <si>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</si>
  <si>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</si>
  <si>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</si>
  <si>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</si>
  <si>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</si>
  <si>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</si>
  <si>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</si>
  <si>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</si>
  <si>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①＋②+③+④+⑤
合計額</t>
    <rPh sb="10" eb="13">
      <t>ゴウケイガク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</si>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</sst>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1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P16" totalsRowShown="0" headerRowDxfId="30">
  <autoFilter ref="A2:P16" xr:uid="{E1575968-9588-4AA2-A251-F87F1302FFC9}"/>
  <tableColumns count="16">
    <tableColumn id="1" xr3:uid="{AB701701-D301-4792-BCAC-969AED17F70E}" name="年月" dataDxfId="29"/>
    <tableColumn id="2" xr3:uid="{5C5094A4-0922-42A7-B175-7C45B9D1A0CD}" name="メルレ（AI）" dataDxfId="28" dataCellStyle="桁区切り">
      <calculatedColumnFormula>'2022.3'!B79</calculatedColumnFormula>
    </tableColumn>
    <tableColumn id="3" xr3:uid="{7F76D4A8-490F-4824-ADAC-942D2BD395B8}" name="メルレ（女性限定）" dataDxfId="27" dataCellStyle="桁区切り">
      <calculatedColumnFormula>'2022.3'!C79</calculatedColumnFormula>
    </tableColumn>
    <tableColumn id="4" xr3:uid="{253BF78F-3035-49AD-9DEA-D0B78BDB71F1}" name="AI（インスタ）" dataDxfId="26" dataCellStyle="桁区切り">
      <calculatedColumnFormula>'2022.3'!D79</calculatedColumnFormula>
    </tableColumn>
    <tableColumn id="5" xr3:uid="{C9B628C2-DB13-4F39-B2C1-C7487CF3414F}" name="物販" dataDxfId="25" dataCellStyle="桁区切り">
      <calculatedColumnFormula>'2022.3'!E79</calculatedColumnFormula>
    </tableColumn>
    <tableColumn id="8" xr3:uid="{EAA7E39E-A973-4B46-B23C-4DD47F0F980F}" name="メルレ～物販以外の振込額" dataDxfId="24" dataCellStyle="桁区切り"/>
    <tableColumn id="14" xr3:uid="{9F6FB46D-A8BF-4073-9D91-E45B9FB72377}" name="①振込合計" dataDxfId="23" dataCellStyle="桁区切り"/>
    <tableColumn id="15" xr3:uid="{193BFFE2-F610-4679-AF5B-9D549D300F0F}" name="②square_x000a_受取合計額" dataDxfId="22" dataCellStyle="桁区切り"/>
    <tableColumn id="9" xr3:uid="{62FA3429-3E7E-49DE-9C29-EFA480977D5C}" name="③イベンター飲み会" dataDxfId="21" dataCellStyle="桁区切り"/>
    <tableColumn id="13" xr3:uid="{12977E46-12D8-4183-9B95-D9421C155FAE}" name="④現金" dataDxfId="20" dataCellStyle="桁区切り"/>
    <tableColumn id="16" xr3:uid="{75362634-E70F-45B9-B50E-3BA98E9999BE}" name="⑤個人口座_x000a_（保険）" dataDxfId="19" dataCellStyle="桁区切り"/>
    <tableColumn id="6" xr3:uid="{2D89BFDD-E2C2-4925-A715-2CD4B215AB48}" name="①＋②+③+④+⑤_x000a_合計額" dataDxfId="18" dataCellStyle="桁区切り">
      <calculatedColumnFormula>SUM(振込額一覧[[#This Row],[①振込合計]],振込額一覧[[#This Row],[②square
受取合計額]],振込額一覧[[#This Row],[③イベンター飲み会]])</calculatedColumnFormula>
    </tableColumn>
    <tableColumn id="7" xr3:uid="{CA4965BB-726C-4151-9E98-25EAC69D5113}" name="③出金額_x000a_(PayPay口座)" dataDxfId="17" dataCellStyle="桁区切り"/>
    <tableColumn id="12" xr3:uid="{B330D47A-CFAF-4E6E-A1EF-1999EFBF5D8E}" name="④出金額_x000a_（AMEX）" dataDxfId="16" dataCellStyle="桁区切り"/>
    <tableColumn id="11" xr3:uid="{92B8E7B2-AA08-4110-8288-A43C4DF6A296}" name="③+④_x000a_出金合計額" dataDxfId="15" dataCellStyle="桁区切り"/>
    <tableColumn id="10" xr3:uid="{D94D1592-4FDE-43A0-AF36-548EF24FAA83}" name="利益" dataDxfId="14" dataCellStyle="桁区切り">
      <calculatedColumnFormula>振込額一覧[[#This Row],[①＋②+③+④+⑤
合計額]]-振込額一覧[[#This Row],[③+④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Q2:AC16" totalsRowShown="0" headerRowDxfId="13">
  <autoFilter ref="Q2:AC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2" width="11.5" customWidth="1"/>
    <col min="13" max="13" width="13.375" customWidth="1"/>
    <col min="14" max="14" width="10.75" customWidth="1"/>
    <col min="15" max="15" width="13" customWidth="1"/>
    <col min="16" max="16" width="11.875" bestFit="1" customWidth="1"/>
    <col min="17" max="17" width="11.375" bestFit="1" customWidth="1"/>
    <col min="18" max="18" width="13.375" customWidth="1"/>
    <col min="19" max="20" width="14" customWidth="1"/>
    <col min="21" max="21" width="17.625" customWidth="1"/>
    <col min="22" max="24" width="19.625" customWidth="1"/>
    <col min="25" max="25" width="19.375" bestFit="1" customWidth="1"/>
    <col min="26" max="26" width="19.25" bestFit="1" customWidth="1"/>
    <col min="27" max="27" width="19.25" customWidth="1"/>
    <col min="28" max="29" width="15" bestFit="1" customWidth="1"/>
  </cols>
  <sheetData>
    <row r="1" spans="1:35">
      <c r="A1" t="s">
        <v>34</v>
      </c>
      <c r="C1" t="s">
        <v>199</v>
      </c>
      <c r="F1" t="s">
        <v>186</v>
      </c>
      <c r="Q1" t="s">
        <v>35</v>
      </c>
    </row>
    <row r="2" spans="1:35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200</v>
      </c>
      <c r="J2" s="18" t="s">
        <v>215</v>
      </c>
      <c r="K2" s="18" t="s">
        <v>216</v>
      </c>
      <c r="L2" s="18" t="s">
        <v>217</v>
      </c>
      <c r="M2" s="18" t="s">
        <v>196</v>
      </c>
      <c r="N2" s="18" t="s">
        <v>197</v>
      </c>
      <c r="O2" s="18" t="s">
        <v>198</v>
      </c>
      <c r="P2" s="17" t="s">
        <v>172</v>
      </c>
      <c r="Q2" t="s">
        <v>3</v>
      </c>
      <c r="R2" s="6" t="s">
        <v>203</v>
      </c>
      <c r="S2" s="6" t="s">
        <v>202</v>
      </c>
      <c r="T2" s="6" t="s">
        <v>36</v>
      </c>
      <c r="U2" s="6" t="s">
        <v>205</v>
      </c>
      <c r="V2" s="6" t="s">
        <v>37</v>
      </c>
      <c r="W2" s="6" t="s">
        <v>38</v>
      </c>
      <c r="X2" s="6" t="s">
        <v>206</v>
      </c>
      <c r="Y2" s="6" t="s">
        <v>39</v>
      </c>
      <c r="Z2" s="6" t="s">
        <v>40</v>
      </c>
      <c r="AA2" s="6" t="s">
        <v>201</v>
      </c>
      <c r="AB2" s="6" t="s">
        <v>204</v>
      </c>
      <c r="AC2" s="6" t="s">
        <v>41</v>
      </c>
    </row>
    <row r="3" spans="1:35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>
        <f>SUM(振込額一覧[[#This Row],[①振込合計]],振込額一覧[[#This Row],[②square
受取合計額]],振込額一覧[[#This Row],[③イベンター飲み会]])</f>
        <v>692098</v>
      </c>
      <c r="M3" s="7"/>
      <c r="N3" s="7"/>
      <c r="O3" s="7">
        <f>SUM(振込額一覧[[#This Row],[③出金額
(PayPay口座)]],振込額一覧[[#This Row],[④出金額
（AMEX）]])</f>
        <v>0</v>
      </c>
      <c r="P3" s="4">
        <f>振込額一覧[[#This Row],[①＋②+③+④+⑤
合計額]]-振込額一覧[[#This Row],[③+④
出金合計額]]</f>
        <v>692098</v>
      </c>
      <c r="Q3" s="1">
        <f>振込額一覧[[#This Row],[年月]]</f>
        <v>44621</v>
      </c>
      <c r="R3" s="13">
        <f>'2022.3'!I$79</f>
        <v>9</v>
      </c>
      <c r="S3" s="13">
        <f>'2022.3'!O$79</f>
        <v>17</v>
      </c>
      <c r="T3" s="13">
        <f>'2022.3'!U$79</f>
        <v>6</v>
      </c>
      <c r="U3" s="13">
        <f>'2022.3'!J$79</f>
        <v>0</v>
      </c>
      <c r="V3" s="13">
        <f>'2022.3'!P$79</f>
        <v>17</v>
      </c>
      <c r="W3" s="13">
        <f>'2022.3'!V$79</f>
        <v>2</v>
      </c>
      <c r="X3" s="13">
        <f>'2022.3'!K$79</f>
        <v>0</v>
      </c>
      <c r="Y3" s="13">
        <f>'2022.3'!Q$79</f>
        <v>14</v>
      </c>
      <c r="Z3" s="13">
        <f>'2022.3'!W$79</f>
        <v>0</v>
      </c>
      <c r="AA3" s="13">
        <f>'2022.3'!L$79</f>
        <v>7</v>
      </c>
      <c r="AB3" s="13">
        <f>'2022.3'!R$79</f>
        <v>65</v>
      </c>
      <c r="AC3" s="13">
        <f>'2022.3'!X$79</f>
        <v>0</v>
      </c>
    </row>
    <row r="4" spans="1:35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>
        <f>SUM(振込額一覧[[#This Row],[①振込合計]],振込額一覧[[#This Row],[②square
受取合計額]],振込額一覧[[#This Row],[③イベンター飲み会]])</f>
        <v>685432</v>
      </c>
      <c r="M4" s="7"/>
      <c r="N4" s="7"/>
      <c r="O4" s="7">
        <f>SUM(振込額一覧[[#This Row],[③出金額
(PayPay口座)]],振込額一覧[[#This Row],[④出金額
（AMEX）]])</f>
        <v>0</v>
      </c>
      <c r="P4" s="4">
        <f>振込額一覧[[#This Row],[①＋②+③+④+⑤
合計額]]-振込額一覧[[#This Row],[③+④
出金合計額]]</f>
        <v>685432</v>
      </c>
      <c r="Q4" s="1">
        <f>振込額一覧[[#This Row],[年月]]</f>
        <v>44652</v>
      </c>
      <c r="R4" s="13">
        <f>'2022.4'!I$84</f>
        <v>0</v>
      </c>
      <c r="S4" s="13">
        <f>'2022.4'!O$82</f>
        <v>23</v>
      </c>
      <c r="T4" s="13">
        <f>'2022.4'!U$84</f>
        <v>3</v>
      </c>
      <c r="U4" s="13">
        <f>'2022.4'!J$84</f>
        <v>0</v>
      </c>
      <c r="V4" s="13">
        <f>'2022.4'!P$83</f>
        <v>14</v>
      </c>
      <c r="W4" s="13">
        <f>'2022.4'!V$84</f>
        <v>3</v>
      </c>
      <c r="X4" s="13">
        <f>'2022.4'!J$84</f>
        <v>0</v>
      </c>
      <c r="Y4" s="13">
        <f>'2022.4'!Q$84</f>
        <v>14</v>
      </c>
      <c r="Z4" s="13">
        <f>'2022.4'!W$84</f>
        <v>0</v>
      </c>
      <c r="AA4" s="13">
        <f>'2022.4'!L$84</f>
        <v>2</v>
      </c>
      <c r="AB4" s="13">
        <f>'2022.4'!R$84</f>
        <v>72</v>
      </c>
      <c r="AC4" s="13">
        <f>'2022.4'!X$84</f>
        <v>0</v>
      </c>
    </row>
    <row r="5" spans="1:35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>
        <f>SUM(振込額一覧[[#This Row],[①振込合計]],振込額一覧[[#This Row],[②square
受取合計額]],振込額一覧[[#This Row],[③イベンター飲み会]])</f>
        <v>544786</v>
      </c>
      <c r="M5" s="7"/>
      <c r="N5" s="7"/>
      <c r="O5" s="7">
        <f>SUM(振込額一覧[[#This Row],[③出金額
(PayPay口座)]],振込額一覧[[#This Row],[④出金額
（AMEX）]])</f>
        <v>0</v>
      </c>
      <c r="P5" s="4">
        <f>振込額一覧[[#This Row],[①＋②+③+④+⑤
合計額]]-振込額一覧[[#This Row],[③+④
出金合計額]]</f>
        <v>544786</v>
      </c>
      <c r="Q5" s="1">
        <f>振込額一覧[[#This Row],[年月]]</f>
        <v>44682</v>
      </c>
      <c r="R5" s="13">
        <f>'2022.5'!I$84</f>
        <v>0</v>
      </c>
      <c r="S5" s="13">
        <f>'2022.5'!O$84</f>
        <v>21</v>
      </c>
      <c r="T5" s="13">
        <f>'2022.5'!U$84</f>
        <v>2</v>
      </c>
      <c r="U5" s="13">
        <f>'2022.5'!J$84</f>
        <v>0</v>
      </c>
      <c r="V5" s="13">
        <f>'2022.5'!P$84</f>
        <v>12</v>
      </c>
      <c r="W5" s="13">
        <f>'2022.5'!V$84</f>
        <v>2</v>
      </c>
      <c r="X5" s="13">
        <f>'2022.5'!J$84</f>
        <v>0</v>
      </c>
      <c r="Y5" s="13">
        <f>'2022.5'!Q$84</f>
        <v>14</v>
      </c>
      <c r="Z5" s="13">
        <f>'2022.5'!W$84</f>
        <v>0</v>
      </c>
      <c r="AA5" s="13">
        <f>'2022.5'!L$84</f>
        <v>1</v>
      </c>
      <c r="AB5" s="13">
        <f>'2022.5'!R$84</f>
        <v>73</v>
      </c>
      <c r="AC5" s="13">
        <f>'2022.5'!X$84</f>
        <v>1</v>
      </c>
    </row>
    <row r="6" spans="1:35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>
        <f>SUM(振込額一覧[[#This Row],[①振込合計]],振込額一覧[[#This Row],[②square
受取合計額]],振込額一覧[[#This Row],[③イベンター飲み会]])</f>
        <v>5720032</v>
      </c>
      <c r="M6" s="7">
        <f>'2022.6'!H$84</f>
        <v>2987303</v>
      </c>
      <c r="N6" s="7"/>
      <c r="O6" s="7">
        <f>SUM(振込額一覧[[#This Row],[③出金額
(PayPay口座)]],振込額一覧[[#This Row],[④出金額
（AMEX）]])</f>
        <v>2987303</v>
      </c>
      <c r="P6" s="4">
        <f>振込額一覧[[#This Row],[①＋②+③+④+⑤
合計額]]-振込額一覧[[#This Row],[③+④
出金合計額]]</f>
        <v>2732729</v>
      </c>
      <c r="Q6" s="1">
        <f>振込額一覧[[#This Row],[年月]]</f>
        <v>44713</v>
      </c>
      <c r="R6" s="13">
        <f>'2022.6'!N$84</f>
        <v>1</v>
      </c>
      <c r="S6" s="13">
        <f>'2022.6'!T$84</f>
        <v>19</v>
      </c>
      <c r="T6" s="13">
        <f>'2022.6'!Z$84</f>
        <v>2</v>
      </c>
      <c r="U6" s="13">
        <f>'2022.6'!O$84</f>
        <v>0</v>
      </c>
      <c r="V6" s="13">
        <f>'2022.6'!U$84</f>
        <v>9</v>
      </c>
      <c r="W6" s="13">
        <f>'2022.6'!AA$84</f>
        <v>3</v>
      </c>
      <c r="X6" s="13">
        <f>'2022.6'!P$84</f>
        <v>0</v>
      </c>
      <c r="Y6" s="13">
        <f>'2022.6'!V$84</f>
        <v>10</v>
      </c>
      <c r="Z6" s="13">
        <f>'2022.6'!AB$84</f>
        <v>2</v>
      </c>
      <c r="AA6" s="13">
        <f>'2022.6'!Q$84</f>
        <v>9</v>
      </c>
      <c r="AB6" s="13">
        <f>'2022.6'!W$84</f>
        <v>74</v>
      </c>
      <c r="AC6" s="13">
        <f>'2022.6'!AC$84</f>
        <v>0</v>
      </c>
    </row>
    <row r="7" spans="1:35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>
        <f>SUM(振込額一覧[[#This Row],[①振込合計]],振込額一覧[[#This Row],[②square
受取合計額]],振込額一覧[[#This Row],[③イベンター飲み会]])</f>
        <v>7440538</v>
      </c>
      <c r="M7" s="7">
        <f>'2022.7'!H$89</f>
        <v>1263823</v>
      </c>
      <c r="N7" s="7"/>
      <c r="O7" s="7">
        <f>SUM(振込額一覧[[#This Row],[③出金額
(PayPay口座)]],振込額一覧[[#This Row],[④出金額
（AMEX）]])</f>
        <v>1263823</v>
      </c>
      <c r="P7" s="4">
        <f>振込額一覧[[#This Row],[①＋②+③+④+⑤
合計額]]-振込額一覧[[#This Row],[③+④
出金合計額]]</f>
        <v>6176715</v>
      </c>
      <c r="Q7" s="1">
        <f>振込額一覧[[#This Row],[年月]]</f>
        <v>44743</v>
      </c>
      <c r="R7" s="13">
        <f>'2022.7'!N$89</f>
        <v>1</v>
      </c>
      <c r="S7" s="13">
        <f>'2022.7'!T$89</f>
        <v>17</v>
      </c>
      <c r="T7" s="13">
        <f>'2022.7'!Z$89</f>
        <v>3</v>
      </c>
      <c r="U7" s="13">
        <f>'2022.7'!O$89</f>
        <v>0</v>
      </c>
      <c r="V7" s="13">
        <f>'2022.7'!U$89</f>
        <v>7</v>
      </c>
      <c r="W7" s="13">
        <f>'2022.7'!AA$89</f>
        <v>2</v>
      </c>
      <c r="X7" s="13">
        <f>'2022.7'!P$89</f>
        <v>0</v>
      </c>
      <c r="Y7" s="13">
        <f>'2022.7'!V$89</f>
        <v>10</v>
      </c>
      <c r="Z7" s="13">
        <f>'2022.7'!AB$89</f>
        <v>0</v>
      </c>
      <c r="AA7" s="13">
        <f>'2022.7'!Q$89</f>
        <v>7</v>
      </c>
      <c r="AB7" s="13">
        <f>'2022.7'!W$89</f>
        <v>83</v>
      </c>
      <c r="AC7" s="13">
        <f>'2022.7'!AC$89</f>
        <v>0</v>
      </c>
    </row>
    <row r="8" spans="1:35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>
        <f>SUM(振込額一覧[[#This Row],[①振込合計]],振込額一覧[[#This Row],[②square
受取合計額]],振込額一覧[[#This Row],[③イベンター飲み会]])</f>
        <v>2904867</v>
      </c>
      <c r="M8" s="7">
        <f>'2022.8'!H$110</f>
        <v>3996031</v>
      </c>
      <c r="N8" s="7"/>
      <c r="O8" s="7">
        <f>SUM(振込額一覧[[#This Row],[③出金額
(PayPay口座)]],振込額一覧[[#This Row],[④出金額
（AMEX）]])</f>
        <v>3996031</v>
      </c>
      <c r="P8" s="4">
        <f>振込額一覧[[#This Row],[①＋②+③+④+⑤
合計額]]-振込額一覧[[#This Row],[③+④
出金合計額]]</f>
        <v>-1091164</v>
      </c>
      <c r="Q8" s="1">
        <f>振込額一覧[[#This Row],[年月]]</f>
        <v>44774</v>
      </c>
      <c r="R8" s="13">
        <f>'2022.8'!N$110</f>
        <v>0</v>
      </c>
      <c r="S8" s="13">
        <f>'2022.8'!T$110</f>
        <v>15</v>
      </c>
      <c r="T8" s="13">
        <f>'2022.8'!Z$110</f>
        <v>3</v>
      </c>
      <c r="U8" s="13">
        <f>'2022.8'!O$110</f>
        <v>0</v>
      </c>
      <c r="V8" s="13">
        <f>'2022.8'!U$110</f>
        <v>7</v>
      </c>
      <c r="W8" s="13">
        <f>'2022.8'!AA$110</f>
        <v>0</v>
      </c>
      <c r="X8" s="13">
        <f>'2022.8'!P$110</f>
        <v>0</v>
      </c>
      <c r="Y8" s="13">
        <f>'2022.8'!V$110</f>
        <v>8</v>
      </c>
      <c r="Z8" s="13">
        <f>'2022.8'!AB$110</f>
        <v>2</v>
      </c>
      <c r="AA8" s="13">
        <f>'2022.8'!Q$110</f>
        <v>4</v>
      </c>
      <c r="AB8" s="13">
        <f>'2022.8'!W$110</f>
        <v>88</v>
      </c>
      <c r="AC8" s="13">
        <f>'2022.8'!AC$110</f>
        <v>2</v>
      </c>
    </row>
    <row r="9" spans="1:35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>
        <f>SUM(振込額一覧[[#This Row],[①振込合計]],振込額一覧[[#This Row],[②square
受取合計額]],振込額一覧[[#This Row],[③イベンター飲み会]])</f>
        <v>2186197</v>
      </c>
      <c r="M9" s="7">
        <f>'2022.9'!H$110</f>
        <v>2922898</v>
      </c>
      <c r="N9" s="7"/>
      <c r="O9" s="7">
        <f>SUM(振込額一覧[[#This Row],[③出金額
(PayPay口座)]],振込額一覧[[#This Row],[④出金額
（AMEX）]])</f>
        <v>2922898</v>
      </c>
      <c r="P9" s="4">
        <f>振込額一覧[[#This Row],[①＋②+③+④+⑤
合計額]]-振込額一覧[[#This Row],[③+④
出金合計額]]</f>
        <v>-736701</v>
      </c>
      <c r="Q9" s="1">
        <f>振込額一覧[[#This Row],[年月]]</f>
        <v>44805</v>
      </c>
      <c r="R9" s="13">
        <f>'2022.9'!N$110</f>
        <v>0</v>
      </c>
      <c r="S9" s="13">
        <f>'2022.9'!T$110</f>
        <v>10</v>
      </c>
      <c r="T9" s="13">
        <f>'2022.9'!Z$110</f>
        <v>5</v>
      </c>
      <c r="U9" s="13">
        <f>'2022.9'!O$110</f>
        <v>0</v>
      </c>
      <c r="V9" s="13">
        <f>'2022.9'!U$110</f>
        <v>7</v>
      </c>
      <c r="W9" s="13">
        <f>'2022.9'!AA$110</f>
        <v>0</v>
      </c>
      <c r="X9" s="13">
        <f>'2022.9'!P$110</f>
        <v>0</v>
      </c>
      <c r="Y9" s="13">
        <f>'2022.9'!V$110</f>
        <v>8</v>
      </c>
      <c r="Z9" s="13">
        <f>'2022.9'!AB$110</f>
        <v>0</v>
      </c>
      <c r="AA9" s="13">
        <f>'2022.9'!Q$110</f>
        <v>4</v>
      </c>
      <c r="AB9" s="13">
        <f>'2022.9'!W$110</f>
        <v>83</v>
      </c>
      <c r="AC9" s="13">
        <f>'2022.9'!AC$110</f>
        <v>9</v>
      </c>
    </row>
    <row r="10" spans="1:35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>
        <f>SUM(振込額一覧[[#This Row],[①振込合計]],振込額一覧[[#This Row],[②square
受取合計額]],振込額一覧[[#This Row],[③イベンター飲み会]])</f>
        <v>2479788</v>
      </c>
      <c r="M10" s="7">
        <f>'2022.10'!H$110</f>
        <v>1349513</v>
      </c>
      <c r="N10" s="7"/>
      <c r="O10" s="7">
        <f>SUM(振込額一覧[[#This Row],[③出金額
(PayPay口座)]],振込額一覧[[#This Row],[④出金額
（AMEX）]])</f>
        <v>1349513</v>
      </c>
      <c r="P10" s="4">
        <f>振込額一覧[[#This Row],[①＋②+③+④+⑤
合計額]]-振込額一覧[[#This Row],[③+④
出金合計額]]</f>
        <v>1130275</v>
      </c>
      <c r="Q10" s="1">
        <f>振込額一覧[[#This Row],[年月]]</f>
        <v>44835</v>
      </c>
      <c r="R10" s="13">
        <f>'2022.10'!N$110</f>
        <v>0</v>
      </c>
      <c r="S10" s="13">
        <f>'2022.10'!T$110</f>
        <v>10</v>
      </c>
      <c r="T10" s="13">
        <f>'2022.10'!Z$110</f>
        <v>0</v>
      </c>
      <c r="U10" s="13">
        <f>'2022.10'!O$110</f>
        <v>0</v>
      </c>
      <c r="V10" s="13">
        <f>'2022.10'!U$110</f>
        <v>7</v>
      </c>
      <c r="W10" s="13">
        <f>'2022.10'!AA$110</f>
        <v>0</v>
      </c>
      <c r="X10" s="13">
        <f>'2022.10'!P$110</f>
        <v>0</v>
      </c>
      <c r="Y10" s="13">
        <f>'2022.10'!V$110</f>
        <v>6</v>
      </c>
      <c r="Z10" s="13">
        <f>'2022.10'!AB$110</f>
        <v>2</v>
      </c>
      <c r="AA10" s="13">
        <f>'2022.10'!Q$110</f>
        <v>0</v>
      </c>
      <c r="AB10" s="13">
        <f>'2022.10'!W$110</f>
        <v>87</v>
      </c>
      <c r="AC10" s="13">
        <f>'2022.10'!AC$110</f>
        <v>0</v>
      </c>
    </row>
    <row r="11" spans="1:35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>
        <f>SUM(振込額一覧[[#This Row],[①振込合計]],振込額一覧[[#This Row],[②square
受取合計額]],振込額一覧[[#This Row],[③イベンター飲み会]])</f>
        <v>3810024</v>
      </c>
      <c r="M11" s="7">
        <f>'2022.11'!H$110</f>
        <v>963543</v>
      </c>
      <c r="N11" s="7"/>
      <c r="O11" s="7">
        <f>SUM(振込額一覧[[#This Row],[③出金額
(PayPay口座)]],振込額一覧[[#This Row],[④出金額
（AMEX）]])</f>
        <v>963543</v>
      </c>
      <c r="P11" s="4">
        <f>振込額一覧[[#This Row],[①＋②+③+④+⑤
合計額]]-振込額一覧[[#This Row],[③+④
出金合計額]]</f>
        <v>2846481</v>
      </c>
      <c r="Q11" s="1">
        <f>振込額一覧[[#This Row],[年月]]</f>
        <v>44866</v>
      </c>
      <c r="R11" s="19">
        <f>'2022.11'!N$110</f>
        <v>0</v>
      </c>
      <c r="S11" s="13">
        <f>'2022.11'!T$110</f>
        <v>10</v>
      </c>
      <c r="T11" s="13">
        <f>'2022.11'!Z$110</f>
        <v>0</v>
      </c>
      <c r="U11" s="13">
        <f>'2022.11'!O$110</f>
        <v>0</v>
      </c>
      <c r="V11" s="13">
        <f>'2022.11'!U$110</f>
        <v>7</v>
      </c>
      <c r="W11" s="13">
        <f>'2022.11'!AA$110</f>
        <v>0</v>
      </c>
      <c r="X11" s="13">
        <f>'2022.11'!P$110</f>
        <v>0</v>
      </c>
      <c r="Y11" s="13">
        <f>'2022.11'!V$110</f>
        <v>5</v>
      </c>
      <c r="Z11" s="13">
        <f>'2022.11'!AB$110</f>
        <v>1</v>
      </c>
      <c r="AA11" s="13">
        <f>'2022.11'!Q$110</f>
        <v>1</v>
      </c>
      <c r="AB11" s="13">
        <f>'2022.11'!W$110</f>
        <v>87</v>
      </c>
      <c r="AC11" s="13">
        <f>'2022.11'!AC$110</f>
        <v>0</v>
      </c>
    </row>
    <row r="12" spans="1:35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>
        <f>SUM(振込額一覧[[#This Row],[①振込合計]],振込額一覧[[#This Row],[②square
受取合計額]],振込額一覧[[#This Row],[③イベンター飲み会]])</f>
        <v>2465005</v>
      </c>
      <c r="M12" s="7">
        <f>'2022.12'!H$110</f>
        <v>811013</v>
      </c>
      <c r="N12" s="7">
        <v>608969</v>
      </c>
      <c r="O12" s="7">
        <f>SUM(振込額一覧[[#This Row],[③出金額
(PayPay口座)]],振込額一覧[[#This Row],[④出金額
（AMEX）]])</f>
        <v>1419982</v>
      </c>
      <c r="P12" s="4">
        <f>振込額一覧[[#This Row],[①＋②+③+④+⑤
合計額]]-振込額一覧[[#This Row],[③+④
出金合計額]]</f>
        <v>1045023</v>
      </c>
      <c r="Q12" s="1">
        <f>振込額一覧[[#This Row],[年月]]</f>
        <v>44896</v>
      </c>
      <c r="R12" s="13">
        <f>'2022.12'!N$110</f>
        <v>0</v>
      </c>
      <c r="S12" s="13">
        <f>'2022.12'!T$110</f>
        <v>10</v>
      </c>
      <c r="T12" s="13">
        <f>'2022.12'!Z$110</f>
        <v>0</v>
      </c>
      <c r="U12" s="13">
        <f>'2022.12'!O$110</f>
        <v>0</v>
      </c>
      <c r="V12" s="13">
        <f>'2022.12'!U$110</f>
        <v>4</v>
      </c>
      <c r="W12" s="13">
        <f>'2022.12'!AA$110</f>
        <v>2</v>
      </c>
      <c r="X12" s="13">
        <f>'2022.12'!P$110</f>
        <v>0</v>
      </c>
      <c r="Y12" s="13">
        <f>'2022.12'!V$110</f>
        <v>5</v>
      </c>
      <c r="Z12" s="13">
        <f>'2022.12'!AB$110</f>
        <v>0</v>
      </c>
      <c r="AA12" s="13">
        <f>'2022.12'!Q$110</f>
        <v>2</v>
      </c>
      <c r="AB12" s="13">
        <f>'2022.12'!W$110</f>
        <v>88</v>
      </c>
      <c r="AC12" s="13">
        <f>'2022.12'!AC$110</f>
        <v>0</v>
      </c>
      <c r="AI12" s="9" t="s">
        <v>16</v>
      </c>
    </row>
    <row r="13" spans="1:35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2172132</v>
      </c>
      <c r="M13" s="7">
        <f>'2023.1'!H$110</f>
        <v>1382476</v>
      </c>
      <c r="N13" s="7">
        <v>625639</v>
      </c>
      <c r="O13" s="7">
        <f>SUM(振込額一覧[[#This Row],[③出金額
(PayPay口座)]],振込額一覧[[#This Row],[④出金額
（AMEX）]])</f>
        <v>2008115</v>
      </c>
      <c r="P13" s="4">
        <f>振込額一覧[[#This Row],[①＋②+③+④+⑤
合計額]]-振込額一覧[[#This Row],[③+④
出金合計額]]</f>
        <v>164017</v>
      </c>
      <c r="Q13" s="1">
        <f>振込額一覧[[#This Row],[年月]]</f>
        <v>44927</v>
      </c>
      <c r="R13" s="13">
        <f>'2023.1'!N$110</f>
        <v>0</v>
      </c>
      <c r="S13" s="13">
        <f>'2023.1'!T$110</f>
        <v>7</v>
      </c>
      <c r="T13" s="13">
        <f>'2023.1'!Z$110</f>
        <v>2</v>
      </c>
      <c r="U13" s="13">
        <f>'2023.1'!O$110</f>
        <v>0</v>
      </c>
      <c r="V13" s="13">
        <f>'2023.1'!U$110</f>
        <v>3</v>
      </c>
      <c r="W13" s="13">
        <f>'2023.1'!AA$110</f>
        <v>2</v>
      </c>
      <c r="X13" s="13">
        <f>'2023.1'!P$110</f>
        <v>0</v>
      </c>
      <c r="Y13" s="13">
        <f>'2023.1'!V$110</f>
        <v>4</v>
      </c>
      <c r="Z13" s="13">
        <f>'2023.1'!AB$110</f>
        <v>1</v>
      </c>
      <c r="AA13" s="13">
        <f>'2023.1'!Q$110</f>
        <v>0</v>
      </c>
      <c r="AB13" s="13">
        <f>'2023.1'!W$110</f>
        <v>90</v>
      </c>
      <c r="AC13" s="13">
        <f>'2023.1'!AC$110</f>
        <v>0</v>
      </c>
      <c r="AI13" s="9" t="s">
        <v>16</v>
      </c>
    </row>
    <row r="14" spans="1:35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/>
      <c r="L14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2561394</v>
      </c>
      <c r="M14" s="7">
        <f>'2023.2'!H$110</f>
        <v>2571421</v>
      </c>
      <c r="N14" s="7">
        <v>860414</v>
      </c>
      <c r="O14" s="7">
        <f>SUM(振込額一覧[[#This Row],[③出金額
(PayPay口座)]],振込額一覧[[#This Row],[④出金額
（AMEX）]])</f>
        <v>3431835</v>
      </c>
      <c r="P14" s="4">
        <f>振込額一覧[[#This Row],[①＋②+③+④+⑤
合計額]]-振込額一覧[[#This Row],[③+④
出金合計額]]</f>
        <v>-870441</v>
      </c>
      <c r="Q14" s="1">
        <f>振込額一覧[[#This Row],[年月]]</f>
        <v>44958</v>
      </c>
      <c r="R14" s="13">
        <f>'2023.2'!N$110</f>
        <v>0</v>
      </c>
      <c r="S14" s="13">
        <f>'2023.2'!T$110</f>
        <v>7</v>
      </c>
      <c r="T14" s="13">
        <f>'2023.2'!Z$110</f>
        <v>0</v>
      </c>
      <c r="U14" s="13">
        <f>'2023.2'!O$110</f>
        <v>0</v>
      </c>
      <c r="V14" s="13">
        <f>'2023.2'!U$110</f>
        <v>3</v>
      </c>
      <c r="W14" s="13">
        <f>'2023.2'!AA$110</f>
        <v>0</v>
      </c>
      <c r="X14" s="13">
        <f>'2023.2'!P$110</f>
        <v>0</v>
      </c>
      <c r="Y14" s="13">
        <f>'2023.2'!V$110</f>
        <v>3</v>
      </c>
      <c r="Z14" s="13">
        <f>'2023.2'!AB$110</f>
        <v>1</v>
      </c>
      <c r="AA14" s="13">
        <f>'2023.2'!Q$110</f>
        <v>1</v>
      </c>
      <c r="AB14" s="13">
        <f>'2023.2'!W$110</f>
        <v>90</v>
      </c>
      <c r="AC14" s="13">
        <f>'2023.2'!AC$110</f>
        <v>0</v>
      </c>
      <c r="AI14" s="9" t="s">
        <v>16</v>
      </c>
    </row>
    <row r="15" spans="1:35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/>
      <c r="L15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2041346</v>
      </c>
      <c r="M15" s="7">
        <f>'2023.3'!H$110</f>
        <v>1322099</v>
      </c>
      <c r="N15" s="7">
        <v>1528226</v>
      </c>
      <c r="O15" s="7">
        <f>SUM(振込額一覧[[#This Row],[③出金額
(PayPay口座)]],振込額一覧[[#This Row],[④出金額
（AMEX）]])</f>
        <v>2850325</v>
      </c>
      <c r="P15" s="4">
        <f>振込額一覧[[#This Row],[①＋②+③+④+⑤
合計額]]-振込額一覧[[#This Row],[③+④
出金合計額]]</f>
        <v>-808979</v>
      </c>
      <c r="Q15" s="1">
        <f>振込額一覧[[#This Row],[年月]]</f>
        <v>44986</v>
      </c>
      <c r="R15" s="13">
        <f>'2023.3'!N$110</f>
        <v>0</v>
      </c>
      <c r="S15" s="13">
        <f>'2023.3'!T$110</f>
        <v>7</v>
      </c>
      <c r="T15" s="13">
        <f>'2023.3'!Z$110</f>
        <v>0</v>
      </c>
      <c r="U15" s="13">
        <f>'2023.3'!O$110</f>
        <v>0</v>
      </c>
      <c r="V15" s="13">
        <f>'2023.3'!U$110</f>
        <v>3</v>
      </c>
      <c r="W15" s="13">
        <f>'2023.3'!AA$110</f>
        <v>0</v>
      </c>
      <c r="X15" s="13">
        <f>'2023.3'!P$110</f>
        <v>0</v>
      </c>
      <c r="Y15" s="13">
        <f>'2023.3'!V$110</f>
        <v>3</v>
      </c>
      <c r="Z15" s="13">
        <f>'2023.3'!AB$110</f>
        <v>0</v>
      </c>
      <c r="AA15" s="13">
        <f>'2023.3'!Q$110</f>
        <v>0</v>
      </c>
      <c r="AB15" s="13">
        <f>'2023.3'!W$110</f>
        <v>91</v>
      </c>
      <c r="AC15" s="13">
        <f>'2023.3'!AC$110</f>
        <v>0</v>
      </c>
      <c r="AI15" s="9" t="s">
        <v>16</v>
      </c>
    </row>
    <row r="16" spans="1:35">
      <c r="A16" s="1">
        <v>45017</v>
      </c>
      <c r="B16" s="7">
        <f>'2023.4'!B$110</f>
        <v>0</v>
      </c>
      <c r="C16" s="7">
        <f>'2023.4'!C$110</f>
        <v>0</v>
      </c>
      <c r="D16" s="7">
        <f>'2023.4'!D$110</f>
        <v>0</v>
      </c>
      <c r="E16" s="7">
        <f>'2023.4'!E$110</f>
        <v>0</v>
      </c>
      <c r="F16" s="7">
        <f>'2023.4'!G$110-SUM(振込額一覧[[#This Row],[メルレ（AI）]:[物販]])</f>
        <v>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0</v>
      </c>
      <c r="M16" s="7">
        <f>'2023.4'!H$110</f>
        <v>0</v>
      </c>
      <c r="N16" s="7"/>
      <c r="O16" s="7">
        <f>SUM(振込額一覧[[#This Row],[③出金額
(PayPay口座)]],振込額一覧[[#This Row],[④出金額
（AMEX）]])</f>
        <v>0</v>
      </c>
      <c r="P16" s="4">
        <f>振込額一覧[[#This Row],[①＋②+③+④+⑤
合計額]]-振込額一覧[[#This Row],[③+④
出金合計額]]</f>
        <v>0</v>
      </c>
      <c r="Q16" s="1">
        <f>振込額一覧[[#This Row],[年月]]</f>
        <v>45017</v>
      </c>
      <c r="R16" s="13">
        <f>'2023.4'!N$110</f>
        <v>0</v>
      </c>
      <c r="S16" s="13">
        <f>'2023.4'!T$110</f>
        <v>7</v>
      </c>
      <c r="T16" s="13">
        <f>'2023.4'!Z$110</f>
        <v>0</v>
      </c>
      <c r="U16" s="13">
        <f>'2023.4'!O$110</f>
        <v>0</v>
      </c>
      <c r="V16" s="13">
        <f>'2023.4'!U$110</f>
        <v>3</v>
      </c>
      <c r="W16" s="13">
        <f>'2023.4'!AA$110</f>
        <v>0</v>
      </c>
      <c r="X16" s="13">
        <f>'2023.4'!P$110</f>
        <v>0</v>
      </c>
      <c r="Y16" s="13">
        <f>'2023.4'!V$110</f>
        <v>3</v>
      </c>
      <c r="Z16" s="13">
        <f>'2023.4'!AB$110</f>
        <v>0</v>
      </c>
      <c r="AA16" s="13">
        <f>'2023.4'!Q$110</f>
        <v>0</v>
      </c>
      <c r="AB16" s="13">
        <f>'2023.4'!W$110</f>
        <v>91</v>
      </c>
      <c r="AC16" s="13">
        <f>'2023.4'!AC$110</f>
        <v>0</v>
      </c>
      <c r="AI16" s="9" t="s">
        <v>16</v>
      </c>
    </row>
  </sheetData>
  <phoneticPr fontId="2"/>
  <pageMargins left="0.25" right="0.25" top="0.75" bottom="0.75" header="0.3" footer="0.3"/>
  <pageSetup paperSize="8" scale="83" fitToHeight="0" orientation="landscape" horizontalDpi="1200" verticalDpi="1200" r:id="rId1"/>
  <colBreaks count="1" manualBreakCount="1">
    <brk id="16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 s="8"/>
      <c r="E2" s="2"/>
      <c r="G2" s="2"/>
      <c r="H2" s="8"/>
      <c r="I2" s="2"/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/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219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221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210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211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220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210</v>
      </c>
      <c r="Q2" t="s">
        <v>218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208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219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211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220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208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209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210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211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212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213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214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2023-04-03T13:16:32Z</cp:lastPrinted>
  <dcterms:created xsi:type="dcterms:W3CDTF">2015-06-05T18:19:34Z</dcterms:created>
  <dcterms:modified xsi:type="dcterms:W3CDTF">2023-04-03T13:18:09Z</dcterms:modified>
</cp:coreProperties>
</file>