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tsu0\OneDrive\デスクトップ\メルレ\"/>
    </mc:Choice>
  </mc:AlternateContent>
  <xr:revisionPtr revIDLastSave="0" documentId="13_ncr:1_{211997C0-9740-4E4F-A8B0-EAAFFD63BC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名前リスト" sheetId="1" r:id="rId1"/>
    <sheet name="リマインド表" sheetId="3" r:id="rId2"/>
    <sheet name="貸出携帯管理" sheetId="2" r:id="rId3"/>
  </sheets>
  <definedNames>
    <definedName name="_xlnm._FilterDatabase" localSheetId="1" hidden="1">リマインド表!$A$1:$F$17</definedName>
    <definedName name="管理者名">テーブル4[[#Data],[管理者名]]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3" l="1"/>
  <c r="C5" i="3"/>
  <c r="D5" i="3" s="1"/>
  <c r="V14" i="3"/>
  <c r="B14" i="3"/>
  <c r="V5" i="3" l="1"/>
  <c r="P5" i="3"/>
  <c r="J5" i="3"/>
  <c r="S5" i="3"/>
  <c r="M5" i="3"/>
  <c r="G5" i="3"/>
  <c r="G14" i="3"/>
  <c r="M14" i="3"/>
  <c r="S14" i="3"/>
  <c r="D14" i="3"/>
  <c r="J14" i="3"/>
  <c r="P14" i="3"/>
  <c r="B8" i="3"/>
  <c r="B9" i="3"/>
  <c r="B13" i="3" l="1"/>
  <c r="C13" i="3"/>
  <c r="G13" i="3" s="1"/>
  <c r="P13" i="3" l="1"/>
  <c r="M13" i="3"/>
  <c r="S13" i="3"/>
  <c r="J13" i="3"/>
  <c r="V13" i="3"/>
  <c r="D13" i="3"/>
  <c r="B4" i="3" l="1"/>
  <c r="C4" i="3"/>
  <c r="J4" i="3" s="1"/>
  <c r="G4" i="3" l="1"/>
  <c r="D4" i="3"/>
  <c r="V4" i="3"/>
  <c r="S4" i="3"/>
  <c r="P4" i="3"/>
  <c r="M4" i="3"/>
  <c r="B15" i="3" l="1"/>
  <c r="C15" i="3"/>
  <c r="D15" i="3" l="1"/>
  <c r="J15" i="3"/>
  <c r="V15" i="3"/>
  <c r="S15" i="3"/>
  <c r="P15" i="3"/>
  <c r="M15" i="3"/>
  <c r="G15" i="3"/>
  <c r="C10" i="3"/>
  <c r="C16" i="3"/>
  <c r="B3" i="3"/>
  <c r="B2" i="3"/>
  <c r="C6" i="3"/>
  <c r="C17" i="3"/>
  <c r="C11" i="3"/>
  <c r="B7" i="3"/>
  <c r="B12" i="3"/>
  <c r="B17" i="3"/>
  <c r="B11" i="3"/>
  <c r="J16" i="3" l="1"/>
  <c r="P16" i="3"/>
  <c r="J17" i="3"/>
  <c r="P17" i="3"/>
  <c r="C3" i="3"/>
  <c r="D3" i="3" s="1"/>
  <c r="B6" i="3"/>
  <c r="B10" i="3"/>
  <c r="B16" i="3"/>
  <c r="C2" i="3"/>
  <c r="M2" i="3" s="1"/>
  <c r="V17" i="3"/>
  <c r="V7" i="3"/>
  <c r="V12" i="3"/>
  <c r="M8" i="3"/>
  <c r="S12" i="3"/>
  <c r="G12" i="3"/>
  <c r="P12" i="3"/>
  <c r="J8" i="3"/>
  <c r="J12" i="3"/>
  <c r="P8" i="3"/>
  <c r="G8" i="3"/>
  <c r="V8" i="3"/>
  <c r="S8" i="3"/>
  <c r="M12" i="3"/>
  <c r="D12" i="3"/>
  <c r="D8" i="3"/>
  <c r="P3" i="3" l="1"/>
  <c r="G3" i="3"/>
  <c r="V3" i="3"/>
  <c r="J2" i="3"/>
  <c r="S3" i="3"/>
  <c r="S2" i="3"/>
  <c r="P2" i="3"/>
  <c r="V2" i="3"/>
  <c r="D2" i="3"/>
  <c r="G2" i="3"/>
  <c r="M7" i="3"/>
  <c r="S7" i="3"/>
  <c r="P7" i="3"/>
  <c r="M3" i="3"/>
  <c r="J3" i="3"/>
  <c r="J7" i="3"/>
  <c r="D7" i="3"/>
  <c r="G7" i="3"/>
  <c r="G17" i="3"/>
  <c r="M17" i="3"/>
  <c r="S17" i="3"/>
  <c r="D17" i="3"/>
  <c r="D16" i="3"/>
  <c r="S16" i="3"/>
  <c r="G16" i="3"/>
  <c r="V16" i="3"/>
  <c r="M16" i="3"/>
  <c r="D11" i="3"/>
  <c r="V11" i="3"/>
  <c r="M11" i="3"/>
  <c r="G11" i="3"/>
  <c r="S11" i="3"/>
  <c r="J11" i="3"/>
  <c r="P11" i="3"/>
  <c r="D10" i="3"/>
  <c r="S10" i="3"/>
  <c r="J10" i="3"/>
  <c r="G10" i="3"/>
  <c r="P10" i="3"/>
  <c r="V10" i="3"/>
  <c r="M10" i="3"/>
  <c r="D6" i="3"/>
  <c r="S6" i="3"/>
  <c r="P6" i="3"/>
  <c r="J6" i="3"/>
  <c r="G6" i="3"/>
  <c r="V6" i="3"/>
  <c r="M6" i="3"/>
  <c r="D9" i="3"/>
  <c r="M9" i="3"/>
  <c r="J9" i="3"/>
  <c r="S9" i="3"/>
  <c r="G9" i="3"/>
  <c r="P9" i="3"/>
  <c r="V9" i="3"/>
</calcChain>
</file>

<file path=xl/sharedStrings.xml><?xml version="1.0" encoding="utf-8"?>
<sst xmlns="http://schemas.openxmlformats.org/spreadsheetml/2006/main" count="209" uniqueCount="124">
  <si>
    <t>管理番号</t>
  </si>
  <si>
    <t>氏名</t>
  </si>
  <si>
    <t>紹介者番号</t>
  </si>
  <si>
    <t>契約日</t>
  </si>
  <si>
    <t>決済有無</t>
  </si>
  <si>
    <t>貸し出しNo</t>
  </si>
  <si>
    <t>備考</t>
  </si>
  <si>
    <t>無</t>
  </si>
  <si>
    <t>〇</t>
  </si>
  <si>
    <t>有</t>
  </si>
  <si>
    <t>a12</t>
  </si>
  <si>
    <t>a19</t>
  </si>
  <si>
    <t>シラカワ　モモカ</t>
  </si>
  <si>
    <t>a42</t>
  </si>
  <si>
    <t>ナカ　シズカ</t>
  </si>
  <si>
    <t>a46</t>
  </si>
  <si>
    <t>ワカエ　ユカ</t>
  </si>
  <si>
    <t>a64</t>
  </si>
  <si>
    <t>タケウチ　ハル</t>
  </si>
  <si>
    <t>a65</t>
  </si>
  <si>
    <t>タカギ　ナナカ</t>
  </si>
  <si>
    <t>a72</t>
  </si>
  <si>
    <t>オクムラ　フキ</t>
  </si>
  <si>
    <t>a84</t>
  </si>
  <si>
    <t>コサケ　ユウキ</t>
  </si>
  <si>
    <t>a91</t>
  </si>
  <si>
    <t>モリタ　マミ</t>
  </si>
  <si>
    <t>No7</t>
  </si>
  <si>
    <t>a92</t>
  </si>
  <si>
    <t>ササキ　ジュナ</t>
  </si>
  <si>
    <t>a93</t>
  </si>
  <si>
    <t>マツオ　シオリ</t>
  </si>
  <si>
    <t>a95</t>
  </si>
  <si>
    <t>ナカヤマ　モエ</t>
  </si>
  <si>
    <t>No10</t>
  </si>
  <si>
    <t>a96</t>
  </si>
  <si>
    <t>タダ　アリカ</t>
  </si>
  <si>
    <t>a99</t>
  </si>
  <si>
    <t>イトウ　ユメ</t>
  </si>
  <si>
    <t>a101</t>
  </si>
  <si>
    <t>クマガイ　リナ</t>
  </si>
  <si>
    <t>No4</t>
  </si>
  <si>
    <t>a105</t>
  </si>
  <si>
    <t>a107</t>
  </si>
  <si>
    <t>a110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</si>
  <si>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</si>
  <si>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</si>
  <si>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</si>
  <si>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</si>
  <si>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</si>
  <si>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</si>
  <si>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</si>
  <si>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</si>
  <si>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</si>
  <si>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</si>
  <si>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</si>
  <si>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</si>
  <si>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</si>
  <si>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No</t>
    <phoneticPr fontId="1"/>
  </si>
  <si>
    <t>管理者</t>
    <rPh sb="0" eb="2">
      <t>カンリ</t>
    </rPh>
    <rPh sb="2" eb="3">
      <t>シャ</t>
    </rPh>
    <phoneticPr fontId="1"/>
  </si>
  <si>
    <t>管理者名</t>
    <rPh sb="0" eb="3">
      <t>カンリシャ</t>
    </rPh>
    <rPh sb="3" eb="4">
      <t>メイ</t>
    </rPh>
    <phoneticPr fontId="1"/>
  </si>
  <si>
    <t>ほのか</t>
  </si>
  <si>
    <t>ゆうき</t>
    <phoneticPr fontId="1"/>
  </si>
  <si>
    <t>No15</t>
  </si>
  <si>
    <t>ほのか</t>
    <phoneticPr fontId="1"/>
  </si>
  <si>
    <t>No16</t>
  </si>
  <si>
    <t>No17</t>
  </si>
  <si>
    <t>No18</t>
    <phoneticPr fontId="1"/>
  </si>
  <si>
    <t>No19</t>
  </si>
  <si>
    <t>ライン名</t>
    <rPh sb="3" eb="4">
      <t>メイ</t>
    </rPh>
    <phoneticPr fontId="3"/>
  </si>
  <si>
    <t>支払日</t>
    <rPh sb="0" eb="3">
      <t>シハライビ</t>
    </rPh>
    <phoneticPr fontId="3"/>
  </si>
  <si>
    <t>支払月1</t>
    <rPh sb="0" eb="2">
      <t>シハラ</t>
    </rPh>
    <rPh sb="2" eb="3">
      <t>ツキ</t>
    </rPh>
    <phoneticPr fontId="1"/>
  </si>
  <si>
    <t>支払月2</t>
    <rPh sb="0" eb="2">
      <t>シハラ</t>
    </rPh>
    <rPh sb="2" eb="3">
      <t>ツキ</t>
    </rPh>
    <phoneticPr fontId="1"/>
  </si>
  <si>
    <t>支払月3</t>
    <rPh sb="0" eb="2">
      <t>シハラ</t>
    </rPh>
    <rPh sb="2" eb="3">
      <t>ツキ</t>
    </rPh>
    <phoneticPr fontId="1"/>
  </si>
  <si>
    <t>支払月4</t>
    <rPh sb="0" eb="2">
      <t>シハラ</t>
    </rPh>
    <rPh sb="2" eb="3">
      <t>ツキ</t>
    </rPh>
    <phoneticPr fontId="1"/>
  </si>
  <si>
    <t>支払月5</t>
    <rPh sb="0" eb="2">
      <t>シハラ</t>
    </rPh>
    <rPh sb="2" eb="3">
      <t>ツキ</t>
    </rPh>
    <phoneticPr fontId="1"/>
  </si>
  <si>
    <t>支払月6</t>
    <rPh sb="0" eb="2">
      <t>シハラ</t>
    </rPh>
    <rPh sb="2" eb="3">
      <t>ツキ</t>
    </rPh>
    <phoneticPr fontId="1"/>
  </si>
  <si>
    <t>支払確認1</t>
    <rPh sb="0" eb="2">
      <t>シハライ</t>
    </rPh>
    <rPh sb="2" eb="4">
      <t>カクニン</t>
    </rPh>
    <phoneticPr fontId="1"/>
  </si>
  <si>
    <t>支払確認2</t>
    <rPh sb="0" eb="2">
      <t>シハライ</t>
    </rPh>
    <rPh sb="2" eb="4">
      <t>カクニン</t>
    </rPh>
    <phoneticPr fontId="1"/>
  </si>
  <si>
    <t>支払確認3</t>
    <rPh sb="0" eb="2">
      <t>シハライ</t>
    </rPh>
    <rPh sb="2" eb="4">
      <t>カクニン</t>
    </rPh>
    <phoneticPr fontId="1"/>
  </si>
  <si>
    <t>支払確認4</t>
    <rPh sb="0" eb="2">
      <t>シハライ</t>
    </rPh>
    <rPh sb="2" eb="4">
      <t>カクニン</t>
    </rPh>
    <phoneticPr fontId="1"/>
  </si>
  <si>
    <t>支払確認5</t>
    <rPh sb="0" eb="2">
      <t>シハライ</t>
    </rPh>
    <rPh sb="2" eb="4">
      <t>カクニン</t>
    </rPh>
    <phoneticPr fontId="1"/>
  </si>
  <si>
    <t>支払確認6</t>
    <rPh sb="0" eb="2">
      <t>シハライ</t>
    </rPh>
    <rPh sb="2" eb="4">
      <t>カクニン</t>
    </rPh>
    <phoneticPr fontId="1"/>
  </si>
  <si>
    <t>クレジットカード</t>
  </si>
  <si>
    <t>しずか</t>
    <phoneticPr fontId="1"/>
  </si>
  <si>
    <t>決済日</t>
    <rPh sb="0" eb="3">
      <t>ケッサイビ</t>
    </rPh>
    <phoneticPr fontId="1"/>
  </si>
  <si>
    <t>若江 祐香</t>
    <rPh sb="0" eb="2">
      <t>ワカエ</t>
    </rPh>
    <rPh sb="3" eb="4">
      <t>ユウ</t>
    </rPh>
    <rPh sb="4" eb="5">
      <t>カオリ</t>
    </rPh>
    <phoneticPr fontId="1"/>
  </si>
  <si>
    <t>リマインド1</t>
    <phoneticPr fontId="1"/>
  </si>
  <si>
    <t>リマインド2</t>
    <phoneticPr fontId="1"/>
  </si>
  <si>
    <t>リマインド3</t>
    <phoneticPr fontId="1"/>
  </si>
  <si>
    <t>リマインド4</t>
    <phoneticPr fontId="1"/>
  </si>
  <si>
    <t>リマインド5</t>
    <phoneticPr fontId="1"/>
  </si>
  <si>
    <t>リマインド6</t>
    <phoneticPr fontId="1"/>
  </si>
  <si>
    <t>済</t>
  </si>
  <si>
    <t>No21</t>
    <phoneticPr fontId="1"/>
  </si>
  <si>
    <t>No22</t>
    <phoneticPr fontId="1"/>
  </si>
  <si>
    <t xml:space="preserve">小酒 </t>
    <phoneticPr fontId="1"/>
  </si>
  <si>
    <r>
      <t>moe</t>
    </r>
    <r>
      <rPr>
        <sz val="11"/>
        <color rgb="FF000000"/>
        <rFont val="Segoe UI Symbol"/>
        <family val="2"/>
      </rPr>
      <t>🖤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</si>
  <si>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 xml:space="preserve">a r i k a </t>
    <phoneticPr fontId="1"/>
  </si>
  <si>
    <t xml:space="preserve">ゆめ </t>
    <phoneticPr fontId="1"/>
  </si>
  <si>
    <t xml:space="preserve">nanaka </t>
    <phoneticPr fontId="1"/>
  </si>
  <si>
    <t>遅延損害金発生中
8、9月未振込</t>
    <rPh sb="0" eb="2">
      <t>チエン</t>
    </rPh>
    <rPh sb="2" eb="4">
      <t>ソンガイ</t>
    </rPh>
    <rPh sb="4" eb="5">
      <t>キン</t>
    </rPh>
    <rPh sb="5" eb="8">
      <t>ハッセイチュウ</t>
    </rPh>
    <rPh sb="12" eb="13">
      <t>ガツ</t>
    </rPh>
    <rPh sb="13" eb="14">
      <t>ミ</t>
    </rPh>
    <rPh sb="14" eb="16">
      <t>フリコミ</t>
    </rPh>
    <phoneticPr fontId="1"/>
  </si>
  <si>
    <t>ニシオカ　ユミ</t>
    <phoneticPr fontId="1"/>
  </si>
  <si>
    <t>a97</t>
    <phoneticPr fontId="1"/>
  </si>
  <si>
    <t>クスモト　ルナ</t>
    <phoneticPr fontId="1"/>
  </si>
  <si>
    <t>a107</t>
    <phoneticPr fontId="1"/>
  </si>
  <si>
    <t xml:space="preserve">るな </t>
    <phoneticPr fontId="1"/>
  </si>
  <si>
    <t>004</t>
    <phoneticPr fontId="1"/>
  </si>
  <si>
    <t>とくひさ</t>
  </si>
  <si>
    <t>とくひさ</t>
    <phoneticPr fontId="1"/>
  </si>
  <si>
    <t>オクモト　チハル</t>
    <phoneticPr fontId="1"/>
  </si>
  <si>
    <t>a110</t>
    <phoneticPr fontId="1"/>
  </si>
  <si>
    <t xml:space="preserve">奥村 蕗 </t>
    <phoneticPr fontId="1"/>
  </si>
  <si>
    <t>書き留め</t>
    <rPh sb="0" eb="1">
      <t>カ</t>
    </rPh>
    <rPh sb="2" eb="3">
      <t>ド</t>
    </rPh>
    <phoneticPr fontId="3"/>
  </si>
  <si>
    <t xml:space="preserve">juna </t>
    <phoneticPr fontId="1"/>
  </si>
  <si>
    <t>12月解約予定</t>
    <rPh sb="2" eb="3">
      <t>ガツ</t>
    </rPh>
    <rPh sb="3" eb="5">
      <t>カイヤク</t>
    </rPh>
    <rPh sb="5" eb="7">
      <t>ヨテイ</t>
    </rPh>
    <phoneticPr fontId="1"/>
  </si>
  <si>
    <t>12/14に振込で解約</t>
    <rPh sb="6" eb="8">
      <t>フリコミ</t>
    </rPh>
    <rPh sb="9" eb="11">
      <t>カイヤク</t>
    </rPh>
    <phoneticPr fontId="1"/>
  </si>
  <si>
    <t>通知書いる</t>
    <rPh sb="0" eb="3">
      <t>ツウチショ</t>
    </rPh>
    <phoneticPr fontId="1"/>
  </si>
  <si>
    <t>シマダ　ヒロキ</t>
    <phoneticPr fontId="1"/>
  </si>
  <si>
    <t>a113</t>
    <phoneticPr fontId="1"/>
  </si>
  <si>
    <t xml:space="preserve">島田宏樹 </t>
    <phoneticPr fontId="1"/>
  </si>
  <si>
    <t>a72</t>
    <phoneticPr fontId="1"/>
  </si>
  <si>
    <t>C</t>
    <phoneticPr fontId="1"/>
  </si>
  <si>
    <t>3/11解約</t>
    <rPh sb="4" eb="6">
      <t>カイヤク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</si>
</sst>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"/>
    <numFmt numFmtId="177" formatCode="yyyy/mm/dd"/>
  </numFmts>
  <fonts count="5">
    <font>
      <sz val="11"/>
      <color rgb="FF000000"/>
      <name val="Yu gothic"/>
    </font>
    <font>
      <sz val="6"/>
      <name val="ＭＳ Ｐゴシック"/>
      <family val="3"/>
      <charset val="128"/>
    </font>
    <font>
      <sz val="11"/>
      <color rgb="FF000000"/>
      <name val="Yu gothic"/>
      <family val="3"/>
      <charset val="128"/>
    </font>
    <font>
      <sz val="6"/>
      <name val="Calibri"/>
      <family val="2"/>
      <charset val="128"/>
      <scheme val="minor"/>
    </font>
    <font>
      <sz val="11"/>
      <color rgb="FF000000"/>
      <name val="Segoe UI Symbo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0" xfId="1"/>
    <xf numFmtId="0" fontId="2" fillId="0" borderId="6" xfId="1" applyBorder="1" applyAlignment="1">
      <alignment horizontal="center"/>
    </xf>
    <xf numFmtId="0" fontId="2" fillId="0" borderId="7" xfId="1" applyBorder="1" applyAlignment="1">
      <alignment horizontal="center"/>
    </xf>
    <xf numFmtId="0" fontId="2" fillId="0" borderId="8" xfId="1" applyBorder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0" borderId="5" xfId="0" applyBorder="1"/>
    <xf numFmtId="14" fontId="0" fillId="0" borderId="5" xfId="0" applyNumberFormat="1" applyBorder="1"/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7" fontId="0" fillId="0" borderId="15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5" xfId="0" applyFont="1" applyBorder="1"/>
    <xf numFmtId="0" fontId="0" fillId="0" borderId="9" xfId="0" applyBorder="1"/>
    <xf numFmtId="14" fontId="2" fillId="0" borderId="5" xfId="0" applyNumberFormat="1" applyFont="1" applyBorder="1"/>
    <xf numFmtId="14" fontId="0" fillId="0" borderId="9" xfId="0" applyNumberFormat="1" applyBorder="1"/>
    <xf numFmtId="0" fontId="2" fillId="0" borderId="1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176" fontId="0" fillId="0" borderId="9" xfId="0" applyNumberForma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7" xfId="1" applyBorder="1" applyAlignment="1">
      <alignment horizontal="center"/>
    </xf>
    <xf numFmtId="0" fontId="2" fillId="0" borderId="8" xfId="1" quotePrefix="1" applyBorder="1" applyAlignment="1">
      <alignment horizontal="center"/>
    </xf>
    <xf numFmtId="0" fontId="2" fillId="0" borderId="19" xfId="1" applyBorder="1"/>
    <xf numFmtId="0" fontId="2" fillId="0" borderId="20" xfId="1" applyBorder="1"/>
    <xf numFmtId="0" fontId="2" fillId="0" borderId="18" xfId="1" applyBorder="1"/>
    <xf numFmtId="0" fontId="2" fillId="0" borderId="9" xfId="0" applyFont="1" applyBorder="1"/>
    <xf numFmtId="14" fontId="2" fillId="0" borderId="9" xfId="0" applyNumberFormat="1" applyFont="1" applyBorder="1"/>
    <xf numFmtId="0" fontId="2" fillId="0" borderId="5" xfId="0" applyFont="1" applyBorder="1" applyAlignment="1">
      <alignment horizontal="center" wrapText="1"/>
    </xf>
  </cellXfs>
  <cellStyles count="2">
    <cellStyle name="標準" xfId="0" builtinId="0"/>
    <cellStyle name="標準 2" xfId="1" xr:uid="{E76D6E57-E975-4F6E-B136-3A1DD047B03D}"/>
  </cellStyles>
  <dxfs count="50"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family val="3"/>
        <charset val="128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family val="3"/>
        <charset val="128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rgb="FF000000"/>
        </left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FD53CA-D731-49F2-8DE0-D36A311613CF}" name="名前リスト" displayName="名前リスト" ref="A1:G31" totalsRowShown="0" headerRowDxfId="49" dataDxfId="47" headerRowBorderDxfId="48" tableBorderDxfId="46">
  <autoFilter ref="A1:G31" xr:uid="{824E64B5-AC6D-4B2D-B246-D8A228B31402}"/>
  <tableColumns count="7">
    <tableColumn id="1" xr3:uid="{C59E891C-FC61-4460-9D9C-DA5458048A39}" name="管理番号" dataDxfId="45"/>
    <tableColumn id="2" xr3:uid="{C56F7BC1-8C6B-43D2-BD5D-5C4E177237E8}" name="氏名" dataDxfId="44"/>
    <tableColumn id="3" xr3:uid="{4A94D906-3617-4DFA-A39F-C600D2063238}" name="紹介者番号" dataDxfId="43"/>
    <tableColumn id="4" xr3:uid="{D375840C-81D8-4227-B3BC-52DD084FC168}" name="契約日" dataDxfId="42"/>
    <tableColumn id="5" xr3:uid="{6032D145-8CB8-44AB-BE6F-45C3206AF890}" name="決済有無" dataDxfId="41"/>
    <tableColumn id="6" xr3:uid="{97AB3B88-603C-4FE8-BABD-1729FBF853C9}" name="貸し出しNo" dataDxfId="40"/>
    <tableColumn id="7" xr3:uid="{AD7220ED-8337-4E79-841B-32BBDACCF40A}" name="備考" dataDxfId="3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02CE6B-D547-4392-8220-BBB6B0D25201}" name="リマインド表" displayName="リマインド表" ref="A1:X17" totalsRowShown="0" headerRowDxfId="38" headerRowBorderDxfId="37" tableBorderDxfId="36" totalsRowBorderDxfId="35">
  <autoFilter ref="A1:X17" xr:uid="{B4E540B4-727F-4993-8D7E-D00C4C96F5F7}"/>
  <sortState xmlns:xlrd2="http://schemas.microsoft.com/office/spreadsheetml/2017/richdata2" ref="A2:X17">
    <sortCondition ref="D1:D17"/>
  </sortState>
  <tableColumns count="24">
    <tableColumn id="1" xr3:uid="{A530E669-FE56-4EEC-B4A6-3230BAE5DF45}" name="管理番号" dataDxfId="34"/>
    <tableColumn id="2" xr3:uid="{EE786227-BF3B-44C8-ADCD-E60B861333FD}" name="氏名" dataDxfId="33">
      <calculatedColumnFormula>VLOOKUP(リマインド表[[#This Row],[管理番号]],名前リスト[[#Data],[管理番号]:[氏名]],2,FALSE)</calculatedColumnFormula>
    </tableColumn>
    <tableColumn id="3" xr3:uid="{904E9C75-EAE6-44B8-BDE8-D158BCDD6472}" name="決済日" dataDxfId="32">
      <calculatedColumnFormula>VLOOKUP(リマインド表[[#This Row],[管理番号]],名前リスト[[#Data],[管理番号]:[契約日]],4,FALSE)</calculatedColumnFormula>
    </tableColumn>
    <tableColumn id="4" xr3:uid="{8582AD16-707E-4E61-BCE0-C53D0D681510}" name="支払日" dataDxfId="31">
      <calculatedColumnFormula>DAY(C2)</calculatedColumnFormula>
    </tableColumn>
    <tableColumn id="5" xr3:uid="{52BDB00E-C469-48E8-BEAB-899B8BEFE834}" name="書き留め" dataDxfId="30"/>
    <tableColumn id="6" xr3:uid="{3768C3A7-422A-44C4-9CF7-B00B53DD67CE}" name="ライン名" dataDxfId="29"/>
    <tableColumn id="7" xr3:uid="{C2D68B79-A116-4717-9880-9E3FA0E8B669}" name="支払月1" dataDxfId="28">
      <calculatedColumnFormula>IF($C2="","",DATE(YEAR($C2),MONTH($C2)+1,DAY($C2)))</calculatedColumnFormula>
    </tableColumn>
    <tableColumn id="8" xr3:uid="{54E36C55-44A7-4C82-BBEC-C5A7689A1D26}" name="支払確認1" dataDxfId="27"/>
    <tableColumn id="19" xr3:uid="{5DF5C9A0-D40E-4992-8D7A-F335EFCEF85C}" name="リマインド1" dataDxfId="26"/>
    <tableColumn id="9" xr3:uid="{E1185923-FF2F-4BF7-A692-999AEBB84D33}" name="支払月2" dataDxfId="25">
      <calculatedColumnFormula>IF($C2="","",DATE(YEAR($C2),MONTH($C2)+2,DAY($C2)))</calculatedColumnFormula>
    </tableColumn>
    <tableColumn id="10" xr3:uid="{2157AC9F-CDAB-406F-BCAB-FC2071533166}" name="支払確認2" dataDxfId="24"/>
    <tableColumn id="20" xr3:uid="{83ECCB98-E4E7-4513-9DD9-88C24EF7EC74}" name="リマインド2" dataDxfId="23"/>
    <tableColumn id="11" xr3:uid="{12ED0035-29F1-4730-8678-95A502954FE4}" name="支払月3" dataDxfId="22">
      <calculatedColumnFormula>IF($C2="","",DATE(YEAR($C2),MONTH($C2)+3,DAY($C2)))</calculatedColumnFormula>
    </tableColumn>
    <tableColumn id="12" xr3:uid="{E8391761-B714-44D0-AC68-6B3DB7661FCB}" name="支払確認3" dataDxfId="21"/>
    <tableColumn id="21" xr3:uid="{40334899-5FFE-4E9B-9DC1-587FDC846456}" name="リマインド3" dataDxfId="20"/>
    <tableColumn id="13" xr3:uid="{00B2F99D-6F6A-40A2-A41F-81EB9BB344B2}" name="支払月4" dataDxfId="19">
      <calculatedColumnFormula>IF($C2="","",DATE(YEAR($C2),MONTH($C2)+4,DAY($C2)))</calculatedColumnFormula>
    </tableColumn>
    <tableColumn id="14" xr3:uid="{9F38D9C6-FA6D-4E89-8530-0A215FF4B35B}" name="支払確認4" dataDxfId="18"/>
    <tableColumn id="22" xr3:uid="{40157D5A-5073-4419-B228-E6E044FFE981}" name="リマインド4" dataDxfId="17"/>
    <tableColumn id="15" xr3:uid="{9F1437EB-8308-4F3B-ADCE-3A5568ACC574}" name="支払月5" dataDxfId="16">
      <calculatedColumnFormula>IF($C2="","",DATE(YEAR($C2),MONTH($C2)+5,DAY($C2)))</calculatedColumnFormula>
    </tableColumn>
    <tableColumn id="16" xr3:uid="{EBADC9AB-1F90-47A8-B017-669AD2F8EDC8}" name="支払確認5" dataDxfId="15"/>
    <tableColumn id="23" xr3:uid="{643D6364-A7C2-4A1B-B41B-21D79F198407}" name="リマインド5" dataDxfId="14"/>
    <tableColumn id="17" xr3:uid="{2FE44937-C353-49BF-A959-AD9D31FF232F}" name="支払月6" dataDxfId="13">
      <calculatedColumnFormula>IF($C2="","",DATE(YEAR($C2),MONTH($C2)+6,DAY($C2)))</calculatedColumnFormula>
    </tableColumn>
    <tableColumn id="18" xr3:uid="{39718AD8-5749-43FA-8ACB-EDB7F259869E}" name="支払確認6" dataDxfId="12"/>
    <tableColumn id="24" xr3:uid="{582CCD2B-448D-4BDF-933F-B4732E01BA30}" name="リマインド6" dataDxfId="1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36819D-B789-4D8D-8ECB-D3608846F296}" name="テーブル1" displayName="テーブル1" ref="B2:C10" totalsRowShown="0" headerRowDxfId="10" headerRowBorderDxfId="9" tableBorderDxfId="8" totalsRowBorderDxfId="7">
  <autoFilter ref="B2:C10" xr:uid="{0A2E93AC-65BD-4168-9B19-28A4249A2790}"/>
  <tableColumns count="2">
    <tableColumn id="1" xr3:uid="{77D51D94-AE0E-447F-BF2F-0E2F20584139}" name="No" dataDxfId="6"/>
    <tableColumn id="2" xr3:uid="{5F7B5DEC-9A3B-4EE1-9580-E64D4B444505}" name="管理者" dataDxfId="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42517E-BDC9-449B-8066-6C03E0122133}" name="テーブル4" displayName="テーブル4" ref="E2:E5" totalsRowShown="0" headerRowDxfId="4" headerRowBorderDxfId="3" tableBorderDxfId="2" totalsRowBorderDxfId="1" headerRowCellStyle="標準 2">
  <autoFilter ref="E2:E5" xr:uid="{00E4167B-5001-4240-927E-A0E3B1F7C141}"/>
  <tableColumns count="1">
    <tableColumn id="1" xr3:uid="{0DCF4267-007A-450F-B5F9-E04EB9FF7079}" name="管理者名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30"/>
  <sheetViews>
    <sheetView tabSelected="1" workbookViewId="0">
      <pane ySplit="1" topLeftCell="A2" activePane="bottomLeft" state="frozen"/>
      <selection pane="bottomLeft" activeCell="J11" sqref="J11"/>
    </sheetView>
  </sheetViews>
  <sheetFormatPr defaultColWidth="14.375" defaultRowHeight="15" customHeight="1"/>
  <cols>
    <col min="1" max="1" width="10.125" customWidth="1"/>
    <col min="2" max="2" width="18.375" customWidth="1"/>
    <col min="3" max="3" width="12" customWidth="1"/>
    <col min="4" max="4" width="12.625" customWidth="1"/>
    <col min="5" max="5" width="10.125" customWidth="1"/>
    <col min="6" max="6" width="13.625" customWidth="1"/>
    <col min="7" max="7" width="36.5" customWidth="1"/>
    <col min="8" max="20" width="12.375" customWidth="1"/>
  </cols>
  <sheetData>
    <row r="1" spans="1:20" ht="18" customHeight="1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5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69.95" customHeight="1">
      <c r="A2" s="21" t="s">
        <v>11</v>
      </c>
      <c r="B2" s="9" t="s">
        <v>12</v>
      </c>
      <c r="C2" s="9">
        <v>45</v>
      </c>
      <c r="D2" s="8">
        <v>43947</v>
      </c>
      <c r="E2" s="9" t="s">
        <v>7</v>
      </c>
      <c r="F2" s="9" t="s">
        <v>8</v>
      </c>
      <c r="G2" s="36"/>
    </row>
    <row r="3" spans="1:20" ht="18" customHeight="1">
      <c r="A3" s="26" t="s">
        <v>13</v>
      </c>
      <c r="B3" s="27" t="s">
        <v>14</v>
      </c>
      <c r="C3" s="27">
        <v>48</v>
      </c>
      <c r="D3" s="28">
        <v>43944</v>
      </c>
      <c r="E3" s="27" t="s">
        <v>7</v>
      </c>
      <c r="F3" s="27" t="s">
        <v>8</v>
      </c>
      <c r="G3" s="35"/>
    </row>
    <row r="4" spans="1:20" ht="18" customHeight="1">
      <c r="A4" s="21" t="s">
        <v>15</v>
      </c>
      <c r="B4" s="9" t="s">
        <v>16</v>
      </c>
      <c r="C4" s="9">
        <v>0</v>
      </c>
      <c r="D4" s="8">
        <v>44324</v>
      </c>
      <c r="E4" s="9" t="s">
        <v>9</v>
      </c>
      <c r="F4" s="9" t="s">
        <v>8</v>
      </c>
      <c r="G4" s="22"/>
    </row>
    <row r="5" spans="1:20" ht="18" customHeight="1">
      <c r="A5" s="21" t="s">
        <v>17</v>
      </c>
      <c r="B5" s="9" t="s">
        <v>18</v>
      </c>
      <c r="C5" s="9">
        <v>154</v>
      </c>
      <c r="D5" s="8">
        <v>43974</v>
      </c>
      <c r="E5" s="9" t="s">
        <v>7</v>
      </c>
      <c r="F5" s="9" t="s">
        <v>8</v>
      </c>
      <c r="G5" s="22"/>
    </row>
    <row r="6" spans="1:20" ht="32.450000000000003" customHeight="1">
      <c r="A6" s="21" t="s">
        <v>19</v>
      </c>
      <c r="B6" s="9" t="s">
        <v>20</v>
      </c>
      <c r="C6" s="9" t="s">
        <v>10</v>
      </c>
      <c r="D6" s="8">
        <v>43974</v>
      </c>
      <c r="E6" s="9" t="s">
        <v>7</v>
      </c>
      <c r="F6" s="9" t="s">
        <v>8</v>
      </c>
      <c r="G6" s="36" t="s">
        <v>101</v>
      </c>
    </row>
    <row r="7" spans="1:20" ht="18" customHeight="1">
      <c r="A7" s="21" t="s">
        <v>21</v>
      </c>
      <c r="B7" s="9" t="s">
        <v>22</v>
      </c>
      <c r="C7" s="9">
        <v>48</v>
      </c>
      <c r="D7" s="8">
        <v>44205</v>
      </c>
      <c r="E7" s="9" t="s">
        <v>7</v>
      </c>
      <c r="F7" s="9" t="s">
        <v>8</v>
      </c>
      <c r="G7" s="22"/>
    </row>
    <row r="8" spans="1:20" ht="18" customHeight="1">
      <c r="A8" s="21" t="s">
        <v>23</v>
      </c>
      <c r="B8" s="9" t="s">
        <v>24</v>
      </c>
      <c r="C8" s="9">
        <v>82</v>
      </c>
      <c r="D8" s="8">
        <v>44003</v>
      </c>
      <c r="E8" s="9" t="s">
        <v>9</v>
      </c>
      <c r="F8" s="9" t="s">
        <v>8</v>
      </c>
      <c r="G8" s="22"/>
    </row>
    <row r="9" spans="1:20" ht="18" customHeight="1">
      <c r="A9" s="21" t="s">
        <v>25</v>
      </c>
      <c r="B9" s="9" t="s">
        <v>26</v>
      </c>
      <c r="C9" s="9">
        <v>178</v>
      </c>
      <c r="D9" s="8">
        <v>44043</v>
      </c>
      <c r="E9" s="9" t="s">
        <v>7</v>
      </c>
      <c r="F9" s="9" t="s">
        <v>27</v>
      </c>
      <c r="G9" s="22"/>
    </row>
    <row r="10" spans="1:20" ht="18" customHeight="1">
      <c r="A10" s="21" t="s">
        <v>28</v>
      </c>
      <c r="B10" s="9" t="s">
        <v>29</v>
      </c>
      <c r="C10" s="9">
        <v>171</v>
      </c>
      <c r="D10" s="8">
        <v>44043</v>
      </c>
      <c r="E10" s="9" t="s">
        <v>7</v>
      </c>
      <c r="F10" s="9" t="s">
        <v>8</v>
      </c>
      <c r="G10" s="22"/>
    </row>
    <row r="11" spans="1:20" ht="18" customHeight="1">
      <c r="A11" s="21" t="s">
        <v>30</v>
      </c>
      <c r="B11" s="9" t="s">
        <v>31</v>
      </c>
      <c r="C11" s="9">
        <v>207</v>
      </c>
      <c r="D11" s="8">
        <v>44043</v>
      </c>
      <c r="E11" s="9" t="s">
        <v>9</v>
      </c>
      <c r="F11" s="9" t="s">
        <v>8</v>
      </c>
      <c r="G11" s="22"/>
    </row>
    <row r="12" spans="1:20" ht="18" customHeight="1">
      <c r="A12" s="21" t="s">
        <v>32</v>
      </c>
      <c r="B12" s="9" t="s">
        <v>33</v>
      </c>
      <c r="C12" s="9">
        <v>128</v>
      </c>
      <c r="D12" s="8">
        <v>44049</v>
      </c>
      <c r="E12" s="9" t="s">
        <v>7</v>
      </c>
      <c r="F12" s="9" t="s">
        <v>34</v>
      </c>
      <c r="G12" s="22"/>
    </row>
    <row r="13" spans="1:20" ht="18" customHeight="1">
      <c r="A13" s="21" t="s">
        <v>35</v>
      </c>
      <c r="B13" s="9" t="s">
        <v>36</v>
      </c>
      <c r="C13" s="9">
        <v>128</v>
      </c>
      <c r="D13" s="8">
        <v>44049</v>
      </c>
      <c r="E13" s="9" t="s">
        <v>7</v>
      </c>
      <c r="F13" s="9" t="s">
        <v>8</v>
      </c>
      <c r="G13" s="30" t="s">
        <v>116</v>
      </c>
    </row>
    <row r="14" spans="1:20" ht="28.5" customHeight="1">
      <c r="A14" s="21" t="s">
        <v>37</v>
      </c>
      <c r="B14" s="9" t="s">
        <v>38</v>
      </c>
      <c r="C14" s="9">
        <v>190</v>
      </c>
      <c r="D14" s="8">
        <v>44054</v>
      </c>
      <c r="E14" s="9" t="s">
        <v>7</v>
      </c>
      <c r="F14" s="9" t="s">
        <v>8</v>
      </c>
      <c r="G14" s="30"/>
    </row>
    <row r="15" spans="1:20" ht="18" customHeight="1">
      <c r="A15" s="21" t="s">
        <v>39</v>
      </c>
      <c r="B15" s="9" t="s">
        <v>40</v>
      </c>
      <c r="C15" s="10" t="s">
        <v>103</v>
      </c>
      <c r="D15" s="8">
        <v>44068</v>
      </c>
      <c r="E15" s="9" t="s">
        <v>9</v>
      </c>
      <c r="F15" s="9" t="s">
        <v>41</v>
      </c>
      <c r="G15" s="22"/>
    </row>
    <row r="16" spans="1:20" ht="18" customHeight="1">
      <c r="A16" s="21" t="s">
        <v>42</v>
      </c>
      <c r="B16" s="10" t="s">
        <v>102</v>
      </c>
      <c r="C16" s="9">
        <v>225</v>
      </c>
      <c r="D16" s="8">
        <v>44134</v>
      </c>
      <c r="E16" s="9"/>
      <c r="F16" s="9"/>
      <c r="G16" s="22"/>
    </row>
    <row r="17" spans="1:7" ht="18" customHeight="1">
      <c r="A17" s="21" t="s">
        <v>43</v>
      </c>
      <c r="B17" s="10" t="s">
        <v>104</v>
      </c>
      <c r="C17" s="9">
        <v>174</v>
      </c>
      <c r="D17" s="8">
        <v>44112</v>
      </c>
      <c r="E17" s="9" t="s">
        <v>9</v>
      </c>
      <c r="F17" s="9"/>
      <c r="G17" s="22"/>
    </row>
    <row r="18" spans="1:7" ht="18" customHeight="1">
      <c r="A18" s="21" t="s">
        <v>44</v>
      </c>
      <c r="B18" s="10" t="s">
        <v>110</v>
      </c>
      <c r="C18" s="9">
        <v>225</v>
      </c>
      <c r="D18" s="8">
        <v>44131</v>
      </c>
      <c r="E18" s="9" t="s">
        <v>9</v>
      </c>
      <c r="F18" s="9"/>
      <c r="G18" s="30" t="s">
        <v>123</v>
      </c>
    </row>
    <row r="19" spans="1:7" ht="18" customHeight="1">
      <c r="A19" s="21" t="s">
        <v>45</v>
      </c>
      <c r="B19" s="10" t="s">
        <v>118</v>
      </c>
      <c r="C19" s="9"/>
      <c r="D19" s="8">
        <v>44204</v>
      </c>
      <c r="E19" s="9" t="s">
        <v>9</v>
      </c>
      <c r="F19" s="9"/>
      <c r="G19" s="22"/>
    </row>
    <row r="20" spans="1:7" ht="18" customHeight="1">
      <c r="A20" s="21" t="s">
        <v>46</v>
      </c>
      <c r="B20" s="9"/>
      <c r="C20" s="9"/>
      <c r="D20" s="8"/>
      <c r="E20" s="9"/>
      <c r="F20" s="9"/>
      <c r="G20" s="22"/>
    </row>
    <row r="21" spans="1:7" ht="18" customHeight="1">
      <c r="A21" s="21" t="s">
        <v>47</v>
      </c>
      <c r="B21" s="9"/>
      <c r="C21" s="9"/>
      <c r="D21" s="8"/>
      <c r="E21" s="9"/>
      <c r="F21" s="9"/>
      <c r="G21" s="22"/>
    </row>
    <row r="22" spans="1:7" ht="18" customHeight="1">
      <c r="A22" s="21" t="s">
        <v>48</v>
      </c>
      <c r="B22" s="9"/>
      <c r="C22" s="9"/>
      <c r="D22" s="8"/>
      <c r="E22" s="9"/>
      <c r="F22" s="9"/>
      <c r="G22" s="22"/>
    </row>
    <row r="23" spans="1:7" ht="18" customHeight="1">
      <c r="A23" s="21" t="s">
        <v>49</v>
      </c>
      <c r="B23" s="9"/>
      <c r="C23" s="9"/>
      <c r="D23" s="8"/>
      <c r="E23" s="9"/>
      <c r="F23" s="9"/>
      <c r="G23" s="22"/>
    </row>
    <row r="24" spans="1:7" ht="18" customHeight="1">
      <c r="A24" s="21" t="s">
        <v>50</v>
      </c>
      <c r="B24" s="9"/>
      <c r="C24" s="9"/>
      <c r="D24" s="8"/>
      <c r="E24" s="9"/>
      <c r="F24" s="9"/>
      <c r="G24" s="22"/>
    </row>
    <row r="25" spans="1:7" ht="18" customHeight="1">
      <c r="A25" s="21" t="s">
        <v>51</v>
      </c>
      <c r="B25" s="9"/>
      <c r="C25" s="9"/>
      <c r="D25" s="8"/>
      <c r="E25" s="9"/>
      <c r="F25" s="9"/>
      <c r="G25" s="22"/>
    </row>
    <row r="26" spans="1:7" ht="18" customHeight="1">
      <c r="A26" s="21" t="s">
        <v>52</v>
      </c>
      <c r="B26" s="9"/>
      <c r="C26" s="9"/>
      <c r="D26" s="8"/>
      <c r="E26" s="9"/>
      <c r="F26" s="9"/>
      <c r="G26" s="22"/>
    </row>
    <row r="27" spans="1:7" ht="18" customHeight="1">
      <c r="A27" s="21" t="s">
        <v>53</v>
      </c>
      <c r="B27" s="9"/>
      <c r="C27" s="9"/>
      <c r="D27" s="8"/>
      <c r="E27" s="9"/>
      <c r="F27" s="9"/>
      <c r="G27" s="22"/>
    </row>
    <row r="28" spans="1:7" ht="18" customHeight="1">
      <c r="A28" s="21" t="s">
        <v>54</v>
      </c>
      <c r="B28" s="9"/>
      <c r="C28" s="9"/>
      <c r="D28" s="8"/>
      <c r="E28" s="9"/>
      <c r="F28" s="9"/>
      <c r="G28" s="22"/>
    </row>
    <row r="29" spans="1:7" ht="18" customHeight="1">
      <c r="A29" s="21" t="s">
        <v>55</v>
      </c>
      <c r="B29" s="9"/>
      <c r="C29" s="9"/>
      <c r="D29" s="8"/>
      <c r="E29" s="9"/>
      <c r="F29" s="9"/>
      <c r="G29" s="22"/>
    </row>
    <row r="30" spans="1:7" ht="18" customHeight="1">
      <c r="A30" s="21" t="s">
        <v>56</v>
      </c>
      <c r="B30" s="9"/>
      <c r="C30" s="9"/>
      <c r="D30" s="8"/>
      <c r="E30" s="9"/>
      <c r="F30" s="9"/>
      <c r="G30" s="22"/>
    </row>
    <row r="31" spans="1:7" ht="18" customHeight="1">
      <c r="A31" s="21" t="s">
        <v>57</v>
      </c>
      <c r="B31" s="9"/>
      <c r="C31" s="9"/>
      <c r="D31" s="8"/>
      <c r="E31" s="9"/>
      <c r="F31" s="9"/>
      <c r="G31" s="22"/>
    </row>
    <row r="32" spans="1:7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</sheetData>
  <phoneticPr fontId="1"/>
  <dataValidations disablePrompts="1" count="1">
    <dataValidation type="list" allowBlank="1" showErrorMessage="1" sqref="E2:E31" xr:uid="{00000000-0002-0000-0000-000000000000}">
      <formula1>"有,無"</formula1>
    </dataValidation>
  </dataValidations>
  <pageMargins left="0.7" right="0.7" top="0.75" bottom="0.7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98AE-8105-4B02-A848-2C14FBDD4B43}">
  <dimension ref="A1:X17"/>
  <sheetViews>
    <sheetView workbookViewId="0">
      <selection activeCell="C7" sqref="C7"/>
    </sheetView>
  </sheetViews>
  <sheetFormatPr defaultRowHeight="18.75"/>
  <cols>
    <col min="1" max="1" width="13.125" bestFit="1" customWidth="1"/>
    <col min="2" max="2" width="19.25" bestFit="1" customWidth="1"/>
    <col min="3" max="3" width="11.25" bestFit="1" customWidth="1"/>
    <col min="4" max="4" width="11.25" style="1" bestFit="1" customWidth="1"/>
    <col min="5" max="5" width="17.25" style="1" bestFit="1" customWidth="1"/>
    <col min="6" max="6" width="13.125" style="1" bestFit="1" customWidth="1"/>
    <col min="7" max="7" width="10.25" style="1" bestFit="1" customWidth="1"/>
    <col min="8" max="8" width="11.25" style="1" customWidth="1"/>
    <col min="9" max="9" width="16.25" style="1" bestFit="1" customWidth="1"/>
    <col min="10" max="10" width="11.375" style="1" bestFit="1" customWidth="1"/>
    <col min="11" max="11" width="11.25" style="1" customWidth="1"/>
    <col min="12" max="12" width="16.25" style="1" bestFit="1" customWidth="1"/>
    <col min="13" max="13" width="11.375" style="1" bestFit="1" customWidth="1"/>
    <col min="14" max="15" width="11.25" style="1" customWidth="1"/>
    <col min="16" max="16" width="11.375" style="1" bestFit="1" customWidth="1"/>
    <col min="17" max="18" width="11.25" style="1" customWidth="1"/>
    <col min="19" max="19" width="11.375" style="1" bestFit="1" customWidth="1"/>
    <col min="20" max="21" width="11.25" style="1" customWidth="1"/>
    <col min="22" max="22" width="11.375" style="1" bestFit="1" customWidth="1"/>
    <col min="23" max="23" width="11.25" customWidth="1"/>
    <col min="24" max="24" width="17.375" customWidth="1"/>
  </cols>
  <sheetData>
    <row r="1" spans="1:24">
      <c r="A1" s="14" t="s">
        <v>0</v>
      </c>
      <c r="B1" s="15" t="s">
        <v>1</v>
      </c>
      <c r="C1" s="16" t="s">
        <v>85</v>
      </c>
      <c r="D1" s="16" t="s">
        <v>70</v>
      </c>
      <c r="E1" s="16" t="s">
        <v>113</v>
      </c>
      <c r="F1" s="15" t="s">
        <v>69</v>
      </c>
      <c r="G1" s="16" t="s">
        <v>71</v>
      </c>
      <c r="H1" s="16" t="s">
        <v>77</v>
      </c>
      <c r="I1" s="16" t="s">
        <v>87</v>
      </c>
      <c r="J1" s="16" t="s">
        <v>72</v>
      </c>
      <c r="K1" s="16" t="s">
        <v>78</v>
      </c>
      <c r="L1" s="16" t="s">
        <v>88</v>
      </c>
      <c r="M1" s="16" t="s">
        <v>73</v>
      </c>
      <c r="N1" s="16" t="s">
        <v>79</v>
      </c>
      <c r="O1" s="16" t="s">
        <v>89</v>
      </c>
      <c r="P1" s="16" t="s">
        <v>74</v>
      </c>
      <c r="Q1" s="16" t="s">
        <v>80</v>
      </c>
      <c r="R1" s="16" t="s">
        <v>90</v>
      </c>
      <c r="S1" s="16" t="s">
        <v>75</v>
      </c>
      <c r="T1" s="16" t="s">
        <v>81</v>
      </c>
      <c r="U1" s="16" t="s">
        <v>91</v>
      </c>
      <c r="V1" s="16" t="s">
        <v>76</v>
      </c>
      <c r="W1" s="17" t="s">
        <v>82</v>
      </c>
      <c r="X1" s="11" t="s">
        <v>92</v>
      </c>
    </row>
    <row r="2" spans="1:24">
      <c r="A2" s="21" t="s">
        <v>32</v>
      </c>
      <c r="B2" s="12" t="str">
        <f>VLOOKUP(リマインド表[[#This Row],[管理番号]],名前リスト[[#Data],[管理番号]:[氏名]],2,FALSE)</f>
        <v>ナカヤマ　モエ</v>
      </c>
      <c r="C2" s="13">
        <f>VLOOKUP(リマインド表[[#This Row],[管理番号]],名前リスト[[#Data],[管理番号]:[契約日]],4,FALSE)</f>
        <v>44049</v>
      </c>
      <c r="D2" s="19">
        <f t="shared" ref="D2:D17" si="0">DAY(C2)</f>
        <v>6</v>
      </c>
      <c r="E2" s="19"/>
      <c r="F2" s="11" t="s">
        <v>97</v>
      </c>
      <c r="G2" s="18">
        <f t="shared" ref="G2:G17" si="1">IF($C2="","",DATE(YEAR($C2),MONTH($C2)+1,DAY($C2)))</f>
        <v>44080</v>
      </c>
      <c r="H2" s="19" t="s">
        <v>8</v>
      </c>
      <c r="I2" s="19"/>
      <c r="J2" s="18">
        <f>IF($C2="","",DATE(YEAR($C2),MONTH($C2)+2,DAY($C2)))</f>
        <v>44110</v>
      </c>
      <c r="K2" s="19" t="s">
        <v>8</v>
      </c>
      <c r="L2" s="19" t="s">
        <v>93</v>
      </c>
      <c r="M2" s="18">
        <f t="shared" ref="M2:M17" si="2">IF($C2="","",DATE(YEAR($C2),MONTH($C2)+3,DAY($C2)))</f>
        <v>44141</v>
      </c>
      <c r="N2" s="19"/>
      <c r="O2" s="19" t="s">
        <v>93</v>
      </c>
      <c r="P2" s="18">
        <f>IF($C2="","",DATE(YEAR($C2),MONTH($C2)+4,DAY($C2)))</f>
        <v>44171</v>
      </c>
      <c r="Q2" s="19"/>
      <c r="R2" s="19"/>
      <c r="S2" s="18">
        <f t="shared" ref="S2:S17" si="3">IF($C2="","",DATE(YEAR($C2),MONTH($C2)+5,DAY($C2)))</f>
        <v>44202</v>
      </c>
      <c r="T2" s="19"/>
      <c r="U2" s="19"/>
      <c r="V2" s="18">
        <f t="shared" ref="V2:V17" si="4">IF($C2="","",DATE(YEAR($C2),MONTH($C2)+6,DAY($C2)))</f>
        <v>44233</v>
      </c>
      <c r="W2" s="12"/>
      <c r="X2" s="19"/>
    </row>
    <row r="3" spans="1:24">
      <c r="A3" s="21" t="s">
        <v>35</v>
      </c>
      <c r="B3" s="12" t="str">
        <f>VLOOKUP(リマインド表[[#This Row],[管理番号]],名前リスト[[#Data],[管理番号]:[氏名]],2,FALSE)</f>
        <v>タダ　アリカ</v>
      </c>
      <c r="C3" s="13">
        <f>VLOOKUP(リマインド表[[#This Row],[管理番号]],名前リスト[[#Data],[管理番号]:[契約日]],4,FALSE)</f>
        <v>44049</v>
      </c>
      <c r="D3" s="19">
        <f t="shared" si="0"/>
        <v>6</v>
      </c>
      <c r="E3" s="46" t="s">
        <v>115</v>
      </c>
      <c r="F3" s="11" t="s">
        <v>98</v>
      </c>
      <c r="G3" s="18">
        <f t="shared" si="1"/>
        <v>44080</v>
      </c>
      <c r="H3" s="19" t="s">
        <v>8</v>
      </c>
      <c r="I3" s="19"/>
      <c r="J3" s="18">
        <f>IF($C3="","",DATE(YEAR($C3),MONTH($C3)+2,DAY($C3)))</f>
        <v>44110</v>
      </c>
      <c r="K3" s="19"/>
      <c r="L3" s="19" t="s">
        <v>93</v>
      </c>
      <c r="M3" s="18">
        <f t="shared" si="2"/>
        <v>44141</v>
      </c>
      <c r="N3" s="19"/>
      <c r="O3" s="19" t="s">
        <v>93</v>
      </c>
      <c r="P3" s="18">
        <f>IF($C3="","",DATE(YEAR($C3),MONTH($C3)+4,DAY($C3)))</f>
        <v>44171</v>
      </c>
      <c r="Q3" s="19"/>
      <c r="R3" s="19"/>
      <c r="S3" s="18">
        <f t="shared" si="3"/>
        <v>44202</v>
      </c>
      <c r="T3" s="19"/>
      <c r="U3" s="19"/>
      <c r="V3" s="18">
        <f t="shared" si="4"/>
        <v>44233</v>
      </c>
      <c r="W3" s="12"/>
      <c r="X3" s="19"/>
    </row>
    <row r="4" spans="1:24">
      <c r="A4" s="29" t="s">
        <v>105</v>
      </c>
      <c r="B4" s="12" t="str">
        <f>VLOOKUP(リマインド表[[#This Row],[管理番号]],名前リスト[[#Data],[管理番号]:[氏名]],2,FALSE)</f>
        <v>クスモト　ルナ</v>
      </c>
      <c r="C4" s="13">
        <f>VLOOKUP(リマインド表[[#This Row],[管理番号]],名前リスト[[#Data],[管理番号]:[契約日]],4,FALSE)</f>
        <v>44112</v>
      </c>
      <c r="D4" s="19">
        <f t="shared" si="0"/>
        <v>8</v>
      </c>
      <c r="E4" s="19"/>
      <c r="F4" s="11" t="s">
        <v>106</v>
      </c>
      <c r="G4" s="18">
        <f t="shared" si="1"/>
        <v>44143</v>
      </c>
      <c r="H4" s="19" t="s">
        <v>8</v>
      </c>
      <c r="I4" s="19" t="s">
        <v>93</v>
      </c>
      <c r="J4" s="18">
        <f>IF($C4="","",DATE(YEAR($C4),MONTH($C4)+2,DAY($C4)-1))</f>
        <v>44172</v>
      </c>
      <c r="K4" s="19"/>
      <c r="L4" s="19" t="s">
        <v>93</v>
      </c>
      <c r="M4" s="18">
        <f t="shared" si="2"/>
        <v>44204</v>
      </c>
      <c r="N4" s="19"/>
      <c r="O4" s="19"/>
      <c r="P4" s="18">
        <f>IF($C4="","",DATE(YEAR($C4),MONTH($C4)+4,DAY($C4)-1))</f>
        <v>44234</v>
      </c>
      <c r="Q4" s="19"/>
      <c r="R4" s="19"/>
      <c r="S4" s="18">
        <f t="shared" si="3"/>
        <v>44263</v>
      </c>
      <c r="T4" s="19"/>
      <c r="U4" s="19"/>
      <c r="V4" s="18">
        <f t="shared" si="4"/>
        <v>44294</v>
      </c>
      <c r="W4" s="12"/>
      <c r="X4" s="19"/>
    </row>
    <row r="5" spans="1:24">
      <c r="A5" s="29" t="s">
        <v>121</v>
      </c>
      <c r="B5" s="31" t="str">
        <f>VLOOKUP(リマインド表[[#This Row],[管理番号]],名前リスト[[#Data],[管理番号]:[氏名]],2,FALSE)</f>
        <v>オクムラ　フキ</v>
      </c>
      <c r="C5" s="33">
        <f>VLOOKUP(リマインド表[[#This Row],[管理番号]],名前リスト[[#Data],[管理番号]:[契約日]],4,FALSE)</f>
        <v>44205</v>
      </c>
      <c r="D5" s="11">
        <f t="shared" si="0"/>
        <v>9</v>
      </c>
      <c r="E5" s="11"/>
      <c r="F5" s="11" t="s">
        <v>112</v>
      </c>
      <c r="G5" s="18">
        <f t="shared" si="1"/>
        <v>44236</v>
      </c>
      <c r="H5" s="19"/>
      <c r="I5" s="19"/>
      <c r="J5" s="18">
        <f t="shared" ref="J5:J13" si="5">IF($C5="","",DATE(YEAR($C5),MONTH($C5)+2,DAY($C5)))</f>
        <v>44264</v>
      </c>
      <c r="K5" s="19"/>
      <c r="L5" s="19"/>
      <c r="M5" s="18">
        <f t="shared" si="2"/>
        <v>44295</v>
      </c>
      <c r="N5" s="19"/>
      <c r="O5" s="19"/>
      <c r="P5" s="18">
        <f t="shared" ref="P5:P13" si="6">IF($C5="","",DATE(YEAR($C5),MONTH($C5)+4,DAY($C5)))</f>
        <v>44325</v>
      </c>
      <c r="Q5" s="19"/>
      <c r="R5" s="19"/>
      <c r="S5" s="18">
        <f t="shared" si="3"/>
        <v>44356</v>
      </c>
      <c r="T5" s="19"/>
      <c r="U5" s="19"/>
      <c r="V5" s="18">
        <f t="shared" si="4"/>
        <v>44386</v>
      </c>
      <c r="W5" s="12"/>
      <c r="X5" s="19"/>
    </row>
    <row r="6" spans="1:24">
      <c r="A6" s="21" t="s">
        <v>37</v>
      </c>
      <c r="B6" s="12" t="str">
        <f>VLOOKUP(リマインド表[[#This Row],[管理番号]],名前リスト[[#Data],[管理番号]:[氏名]],2,FALSE)</f>
        <v>イトウ　ユメ</v>
      </c>
      <c r="C6" s="13">
        <f>VLOOKUP(リマインド表[[#This Row],[管理番号]],名前リスト[[#Data],[管理番号]:[契約日]],4,FALSE)</f>
        <v>44054</v>
      </c>
      <c r="D6" s="19">
        <f t="shared" si="0"/>
        <v>11</v>
      </c>
      <c r="E6" s="19"/>
      <c r="F6" s="11" t="s">
        <v>99</v>
      </c>
      <c r="G6" s="18">
        <f t="shared" si="1"/>
        <v>44085</v>
      </c>
      <c r="H6" s="19" t="s">
        <v>8</v>
      </c>
      <c r="I6" s="19"/>
      <c r="J6" s="18">
        <f t="shared" si="5"/>
        <v>44115</v>
      </c>
      <c r="K6" s="19" t="s">
        <v>8</v>
      </c>
      <c r="L6" s="19" t="s">
        <v>93</v>
      </c>
      <c r="M6" s="18">
        <f t="shared" si="2"/>
        <v>44146</v>
      </c>
      <c r="N6" s="19" t="s">
        <v>8</v>
      </c>
      <c r="O6" s="19" t="s">
        <v>93</v>
      </c>
      <c r="P6" s="18">
        <f t="shared" si="6"/>
        <v>44176</v>
      </c>
      <c r="Q6" s="19"/>
      <c r="R6" s="19"/>
      <c r="S6" s="18">
        <f t="shared" si="3"/>
        <v>44207</v>
      </c>
      <c r="T6" s="19"/>
      <c r="U6" s="19"/>
      <c r="V6" s="18">
        <f t="shared" si="4"/>
        <v>44238</v>
      </c>
      <c r="W6" s="12"/>
      <c r="X6" s="19"/>
    </row>
    <row r="7" spans="1:24">
      <c r="A7" s="21" t="s">
        <v>15</v>
      </c>
      <c r="B7" s="12" t="str">
        <f>VLOOKUP(リマインド表[[#This Row],[管理番号]],名前リスト[[#Data],[管理番号]:[氏名]],2,FALSE)</f>
        <v>ワカエ　ユカ</v>
      </c>
      <c r="C7" s="8">
        <v>44324</v>
      </c>
      <c r="D7" s="19">
        <f t="shared" si="0"/>
        <v>8</v>
      </c>
      <c r="E7" s="19"/>
      <c r="F7" s="11" t="s">
        <v>86</v>
      </c>
      <c r="G7" s="18">
        <f t="shared" si="1"/>
        <v>44355</v>
      </c>
      <c r="H7" s="19" t="s">
        <v>8</v>
      </c>
      <c r="I7" s="19"/>
      <c r="J7" s="18">
        <f t="shared" si="5"/>
        <v>44385</v>
      </c>
      <c r="K7" s="19" t="s">
        <v>8</v>
      </c>
      <c r="L7" s="19"/>
      <c r="M7" s="18">
        <f t="shared" si="2"/>
        <v>44416</v>
      </c>
      <c r="N7" s="19"/>
      <c r="O7" s="19"/>
      <c r="P7" s="18">
        <f t="shared" si="6"/>
        <v>44447</v>
      </c>
      <c r="Q7" s="19"/>
      <c r="R7" s="19"/>
      <c r="S7" s="18">
        <f t="shared" si="3"/>
        <v>44477</v>
      </c>
      <c r="T7" s="19"/>
      <c r="U7" s="19"/>
      <c r="V7" s="18">
        <f t="shared" si="4"/>
        <v>44508</v>
      </c>
      <c r="W7" s="19"/>
      <c r="X7" s="19"/>
    </row>
    <row r="8" spans="1:24">
      <c r="A8" s="21" t="s">
        <v>23</v>
      </c>
      <c r="B8" s="12" t="str">
        <f>VLOOKUP(リマインド表[[#This Row],[管理番号]],名前リスト[[#Data],[管理番号]:[氏名]],2,FALSE)</f>
        <v>コサケ　ユウキ</v>
      </c>
      <c r="C8" s="13">
        <v>44095</v>
      </c>
      <c r="D8" s="19">
        <f t="shared" si="0"/>
        <v>21</v>
      </c>
      <c r="E8" s="19"/>
      <c r="F8" s="11" t="s">
        <v>96</v>
      </c>
      <c r="G8" s="18">
        <f t="shared" si="1"/>
        <v>44125</v>
      </c>
      <c r="H8" s="19" t="s">
        <v>8</v>
      </c>
      <c r="I8" s="19"/>
      <c r="J8" s="18">
        <f t="shared" si="5"/>
        <v>44156</v>
      </c>
      <c r="K8" s="19" t="s">
        <v>8</v>
      </c>
      <c r="L8" s="19"/>
      <c r="M8" s="18">
        <f t="shared" si="2"/>
        <v>44186</v>
      </c>
      <c r="N8" s="19" t="s">
        <v>8</v>
      </c>
      <c r="O8" s="19"/>
      <c r="P8" s="18">
        <f t="shared" si="6"/>
        <v>44217</v>
      </c>
      <c r="Q8" s="19"/>
      <c r="R8" s="19"/>
      <c r="S8" s="18">
        <f t="shared" si="3"/>
        <v>44248</v>
      </c>
      <c r="T8" s="19"/>
      <c r="U8" s="19"/>
      <c r="V8" s="18">
        <f t="shared" si="4"/>
        <v>44276</v>
      </c>
      <c r="W8" s="12"/>
      <c r="X8" s="19"/>
    </row>
    <row r="9" spans="1:24">
      <c r="A9" s="21" t="s">
        <v>13</v>
      </c>
      <c r="B9" s="12" t="str">
        <f>VLOOKUP(リマインド表[[#This Row],[管理番号]],名前リスト[[#Data],[管理番号]:[氏名]],2,FALSE)</f>
        <v>ナカ　シズカ</v>
      </c>
      <c r="C9" s="13">
        <v>44035</v>
      </c>
      <c r="D9" s="19">
        <f t="shared" si="0"/>
        <v>23</v>
      </c>
      <c r="E9" s="19" t="s">
        <v>83</v>
      </c>
      <c r="F9" s="11" t="s">
        <v>84</v>
      </c>
      <c r="G9" s="18">
        <f t="shared" si="1"/>
        <v>44066</v>
      </c>
      <c r="H9" s="19" t="s">
        <v>8</v>
      </c>
      <c r="I9" s="19"/>
      <c r="J9" s="18">
        <f t="shared" si="5"/>
        <v>44097</v>
      </c>
      <c r="K9" s="19" t="s">
        <v>8</v>
      </c>
      <c r="L9" s="19"/>
      <c r="M9" s="18">
        <f t="shared" si="2"/>
        <v>44127</v>
      </c>
      <c r="N9" s="19" t="s">
        <v>8</v>
      </c>
      <c r="O9" s="19"/>
      <c r="P9" s="18">
        <f t="shared" si="6"/>
        <v>44158</v>
      </c>
      <c r="Q9" s="19" t="s">
        <v>8</v>
      </c>
      <c r="R9" s="19"/>
      <c r="S9" s="18">
        <f t="shared" si="3"/>
        <v>44188</v>
      </c>
      <c r="T9" s="19" t="s">
        <v>8</v>
      </c>
      <c r="U9" s="19"/>
      <c r="V9" s="18">
        <f t="shared" si="4"/>
        <v>44219</v>
      </c>
      <c r="W9" s="12"/>
      <c r="X9" s="19"/>
    </row>
    <row r="10" spans="1:24" ht="19.5" customHeight="1">
      <c r="A10" s="21" t="s">
        <v>19</v>
      </c>
      <c r="B10" s="12" t="str">
        <f>VLOOKUP(リマインド表[[#This Row],[管理番号]],名前リスト[[#Data],[管理番号]:[氏名]],2,FALSE)</f>
        <v>タカギ　ナナカ</v>
      </c>
      <c r="C10" s="13">
        <f>VLOOKUP(リマインド表[[#This Row],[管理番号]],名前リスト[[#Data],[管理番号]:[契約日]],4,FALSE)</f>
        <v>43974</v>
      </c>
      <c r="D10" s="19">
        <f t="shared" si="0"/>
        <v>23</v>
      </c>
      <c r="E10" s="11" t="s">
        <v>117</v>
      </c>
      <c r="F10" s="11" t="s">
        <v>100</v>
      </c>
      <c r="G10" s="18">
        <f t="shared" si="1"/>
        <v>44005</v>
      </c>
      <c r="H10" s="19" t="s">
        <v>8</v>
      </c>
      <c r="I10" s="19"/>
      <c r="J10" s="18">
        <f t="shared" si="5"/>
        <v>44035</v>
      </c>
      <c r="K10" s="19" t="s">
        <v>8</v>
      </c>
      <c r="L10" s="19"/>
      <c r="M10" s="18">
        <f t="shared" si="2"/>
        <v>44066</v>
      </c>
      <c r="N10" s="19"/>
      <c r="O10" s="19"/>
      <c r="P10" s="18">
        <f t="shared" si="6"/>
        <v>44097</v>
      </c>
      <c r="Q10" s="19"/>
      <c r="R10" s="19"/>
      <c r="S10" s="18">
        <f t="shared" si="3"/>
        <v>44127</v>
      </c>
      <c r="T10" s="19"/>
      <c r="U10" s="19"/>
      <c r="V10" s="18">
        <f t="shared" si="4"/>
        <v>44158</v>
      </c>
      <c r="W10" s="12"/>
      <c r="X10" s="19"/>
    </row>
    <row r="11" spans="1:24">
      <c r="A11" s="21" t="s">
        <v>39</v>
      </c>
      <c r="B11" s="32" t="str">
        <f>VLOOKUP(リマインド表[[#This Row],[管理番号]],名前リスト[[#Data],[管理番号]:[氏名]],2,FALSE)</f>
        <v>クマガイ　リナ</v>
      </c>
      <c r="C11" s="34">
        <f>VLOOKUP(リマインド表[[#This Row],[管理番号]],名前リスト[[#Data],[管理番号]:[契約日]],4,FALSE)</f>
        <v>44068</v>
      </c>
      <c r="D11" s="20">
        <f t="shared" si="0"/>
        <v>25</v>
      </c>
      <c r="E11" s="20"/>
      <c r="F11" s="20"/>
      <c r="G11" s="18">
        <f t="shared" si="1"/>
        <v>44099</v>
      </c>
      <c r="H11" s="20"/>
      <c r="I11" s="19"/>
      <c r="J11" s="18">
        <f t="shared" si="5"/>
        <v>44129</v>
      </c>
      <c r="K11" s="20"/>
      <c r="L11" s="19"/>
      <c r="M11" s="18">
        <f t="shared" si="2"/>
        <v>44160</v>
      </c>
      <c r="N11" s="20"/>
      <c r="O11" s="19"/>
      <c r="P11" s="18">
        <f t="shared" si="6"/>
        <v>44190</v>
      </c>
      <c r="Q11" s="20"/>
      <c r="R11" s="19"/>
      <c r="S11" s="18">
        <f t="shared" si="3"/>
        <v>44221</v>
      </c>
      <c r="T11" s="20"/>
      <c r="U11" s="19"/>
      <c r="V11" s="18">
        <f t="shared" si="4"/>
        <v>44252</v>
      </c>
      <c r="W11" s="32"/>
      <c r="X11" s="19"/>
    </row>
    <row r="12" spans="1:24">
      <c r="A12" s="21" t="s">
        <v>21</v>
      </c>
      <c r="B12" s="32" t="str">
        <f>VLOOKUP(リマインド表[[#This Row],[管理番号]],名前リスト[[#Data],[管理番号]:[氏名]],2,FALSE)</f>
        <v>オクムラ　フキ</v>
      </c>
      <c r="C12" s="34">
        <v>44069</v>
      </c>
      <c r="D12" s="20">
        <f t="shared" si="0"/>
        <v>26</v>
      </c>
      <c r="E12" s="20"/>
      <c r="F12" s="38" t="s">
        <v>112</v>
      </c>
      <c r="G12" s="37">
        <f t="shared" si="1"/>
        <v>44100</v>
      </c>
      <c r="H12" s="20" t="s">
        <v>8</v>
      </c>
      <c r="I12" s="20"/>
      <c r="J12" s="37">
        <f t="shared" si="5"/>
        <v>44130</v>
      </c>
      <c r="K12" s="20" t="s">
        <v>8</v>
      </c>
      <c r="L12" s="20"/>
      <c r="M12" s="37">
        <f t="shared" si="2"/>
        <v>44161</v>
      </c>
      <c r="N12" s="20" t="s">
        <v>8</v>
      </c>
      <c r="O12" s="20"/>
      <c r="P12" s="37">
        <f t="shared" si="6"/>
        <v>44191</v>
      </c>
      <c r="Q12" s="20"/>
      <c r="R12" s="20"/>
      <c r="S12" s="37">
        <f t="shared" si="3"/>
        <v>44222</v>
      </c>
      <c r="T12" s="20"/>
      <c r="U12" s="20"/>
      <c r="V12" s="37">
        <f t="shared" si="4"/>
        <v>44253</v>
      </c>
      <c r="W12" s="32"/>
      <c r="X12" s="20"/>
    </row>
    <row r="13" spans="1:24">
      <c r="A13" s="29" t="s">
        <v>111</v>
      </c>
      <c r="B13" s="44" t="str">
        <f>VLOOKUP(リマインド表[[#This Row],[管理番号]],名前リスト[[#Data],[管理番号]:[氏名]],2,FALSE)</f>
        <v>オクモト　チハル</v>
      </c>
      <c r="C13" s="45">
        <f>VLOOKUP(リマインド表[[#This Row],[管理番号]],名前リスト[[#Data],[管理番号]:[契約日]],4,FALSE)</f>
        <v>44131</v>
      </c>
      <c r="D13" s="38">
        <f t="shared" si="0"/>
        <v>27</v>
      </c>
      <c r="E13" s="38"/>
      <c r="F13" s="38" t="s">
        <v>122</v>
      </c>
      <c r="G13" s="37">
        <f t="shared" si="1"/>
        <v>44162</v>
      </c>
      <c r="H13" s="20" t="s">
        <v>8</v>
      </c>
      <c r="I13" s="20"/>
      <c r="J13" s="37">
        <f t="shared" si="5"/>
        <v>44192</v>
      </c>
      <c r="K13" s="20"/>
      <c r="L13" s="20"/>
      <c r="M13" s="37">
        <f t="shared" si="2"/>
        <v>44223</v>
      </c>
      <c r="N13" s="20"/>
      <c r="O13" s="20"/>
      <c r="P13" s="37">
        <f t="shared" si="6"/>
        <v>44254</v>
      </c>
      <c r="Q13" s="20"/>
      <c r="R13" s="20"/>
      <c r="S13" s="37">
        <f t="shared" si="3"/>
        <v>44282</v>
      </c>
      <c r="T13" s="20"/>
      <c r="U13" s="20"/>
      <c r="V13" s="37">
        <f t="shared" si="4"/>
        <v>44313</v>
      </c>
      <c r="W13" s="32"/>
      <c r="X13" s="20"/>
    </row>
    <row r="14" spans="1:24">
      <c r="A14" s="29" t="s">
        <v>119</v>
      </c>
      <c r="B14" s="32" t="str">
        <f>VLOOKUP(リマインド表[[#This Row],[管理番号]],名前リスト[[#Data],[管理番号]:[氏名]],2,FALSE)</f>
        <v>シマダ　ヒロキ</v>
      </c>
      <c r="C14" s="34">
        <v>44224</v>
      </c>
      <c r="D14" s="20">
        <f t="shared" si="0"/>
        <v>28</v>
      </c>
      <c r="E14" s="20"/>
      <c r="F14" s="38" t="s">
        <v>120</v>
      </c>
      <c r="G14" s="37">
        <f t="shared" si="1"/>
        <v>44255</v>
      </c>
      <c r="H14" s="20"/>
      <c r="I14" s="20"/>
      <c r="J14" s="37">
        <f>IF($C14="","",DATE(YEAR($C14),MONTH($C14)+2,DAY($C14)-1))</f>
        <v>44282</v>
      </c>
      <c r="K14" s="20"/>
      <c r="L14" s="20"/>
      <c r="M14" s="37">
        <f t="shared" si="2"/>
        <v>44314</v>
      </c>
      <c r="N14" s="20"/>
      <c r="O14" s="20"/>
      <c r="P14" s="37">
        <f>IF($C14="","",DATE(YEAR($C14),MONTH($C14)+4,DAY($C14)-1))</f>
        <v>44343</v>
      </c>
      <c r="Q14" s="20"/>
      <c r="R14" s="20"/>
      <c r="S14" s="37">
        <f t="shared" si="3"/>
        <v>44375</v>
      </c>
      <c r="T14" s="20"/>
      <c r="U14" s="20"/>
      <c r="V14" s="37">
        <f t="shared" si="4"/>
        <v>44405</v>
      </c>
      <c r="W14" s="32"/>
      <c r="X14" s="20"/>
    </row>
    <row r="15" spans="1:24">
      <c r="A15" s="21" t="s">
        <v>25</v>
      </c>
      <c r="B15" s="32" t="str">
        <f>VLOOKUP(リマインド表[[#This Row],[管理番号]],名前リスト[[#Data],[管理番号]:[氏名]],2,FALSE)</f>
        <v>モリタ　マミ</v>
      </c>
      <c r="C15" s="34">
        <f>VLOOKUP(リマインド表[[#This Row],[管理番号]],名前リスト[[#Data],[管理番号]:[契約日]],4,FALSE)</f>
        <v>44043</v>
      </c>
      <c r="D15" s="20">
        <f t="shared" si="0"/>
        <v>31</v>
      </c>
      <c r="E15" s="20"/>
      <c r="F15" s="20"/>
      <c r="G15" s="37">
        <f t="shared" si="1"/>
        <v>44074</v>
      </c>
      <c r="H15" s="20"/>
      <c r="I15" s="20"/>
      <c r="J15" s="37">
        <f>IF($C15="","",DATE(YEAR($C15),MONTH($C15)+2,DAY($C15)-1))</f>
        <v>44104</v>
      </c>
      <c r="K15" s="20"/>
      <c r="L15" s="20"/>
      <c r="M15" s="37">
        <f t="shared" si="2"/>
        <v>44135</v>
      </c>
      <c r="N15" s="20"/>
      <c r="O15" s="20"/>
      <c r="P15" s="37">
        <f>IF($C15="","",DATE(YEAR($C15),MONTH($C15)+4,DAY($C15)))</f>
        <v>44166</v>
      </c>
      <c r="Q15" s="20"/>
      <c r="R15" s="20"/>
      <c r="S15" s="37">
        <f t="shared" si="3"/>
        <v>44196</v>
      </c>
      <c r="T15" s="20"/>
      <c r="U15" s="20"/>
      <c r="V15" s="37">
        <f t="shared" si="4"/>
        <v>44227</v>
      </c>
      <c r="W15" s="32"/>
      <c r="X15" s="20"/>
    </row>
    <row r="16" spans="1:24">
      <c r="A16" s="21" t="s">
        <v>28</v>
      </c>
      <c r="B16" s="32" t="str">
        <f>VLOOKUP(リマインド表[[#This Row],[管理番号]],名前リスト[[#Data],[管理番号]:[氏名]],2,FALSE)</f>
        <v>ササキ　ジュナ</v>
      </c>
      <c r="C16" s="34">
        <f>VLOOKUP(リマインド表[[#This Row],[管理番号]],名前リスト[[#Data],[管理番号]:[契約日]],4,FALSE)</f>
        <v>44043</v>
      </c>
      <c r="D16" s="20">
        <f t="shared" si="0"/>
        <v>31</v>
      </c>
      <c r="E16" s="20"/>
      <c r="F16" s="38" t="s">
        <v>114</v>
      </c>
      <c r="G16" s="37">
        <f t="shared" si="1"/>
        <v>44074</v>
      </c>
      <c r="H16" s="20" t="s">
        <v>8</v>
      </c>
      <c r="I16" s="20"/>
      <c r="J16" s="37">
        <f>IF($C16="","",DATE(YEAR($C16),MONTH($C16)+2,DAY($C16)-1))</f>
        <v>44104</v>
      </c>
      <c r="K16" s="20" t="s">
        <v>8</v>
      </c>
      <c r="L16" s="20"/>
      <c r="M16" s="37">
        <f t="shared" si="2"/>
        <v>44135</v>
      </c>
      <c r="N16" s="20" t="s">
        <v>8</v>
      </c>
      <c r="O16" s="20"/>
      <c r="P16" s="37">
        <f>IF($C16="","",DATE(YEAR($C16),MONTH($C16)+4,DAY($C16)-1))</f>
        <v>44165</v>
      </c>
      <c r="Q16" s="20" t="s">
        <v>8</v>
      </c>
      <c r="R16" s="20"/>
      <c r="S16" s="37">
        <f t="shared" si="3"/>
        <v>44196</v>
      </c>
      <c r="T16" s="20"/>
      <c r="U16" s="20"/>
      <c r="V16" s="37">
        <f t="shared" si="4"/>
        <v>44227</v>
      </c>
      <c r="W16" s="32"/>
      <c r="X16" s="20"/>
    </row>
    <row r="17" spans="1:24">
      <c r="A17" s="21" t="s">
        <v>30</v>
      </c>
      <c r="B17" s="32" t="str">
        <f>VLOOKUP(リマインド表[[#This Row],[管理番号]],名前リスト[[#Data],[管理番号]:[氏名]],2,FALSE)</f>
        <v>マツオ　シオリ</v>
      </c>
      <c r="C17" s="34">
        <f>VLOOKUP(リマインド表[[#This Row],[管理番号]],名前リスト[[#Data],[管理番号]:[契約日]],4,FALSE)</f>
        <v>44043</v>
      </c>
      <c r="D17" s="20">
        <f t="shared" si="0"/>
        <v>31</v>
      </c>
      <c r="E17" s="20"/>
      <c r="F17" s="20"/>
      <c r="G17" s="37">
        <f t="shared" si="1"/>
        <v>44074</v>
      </c>
      <c r="H17" s="20" t="s">
        <v>8</v>
      </c>
      <c r="I17" s="20"/>
      <c r="J17" s="37">
        <f>IF($C17="","",DATE(YEAR($C17),MONTH($C17)+2,DAY($C17)-1))</f>
        <v>44104</v>
      </c>
      <c r="K17" s="20" t="s">
        <v>8</v>
      </c>
      <c r="L17" s="20"/>
      <c r="M17" s="37">
        <f t="shared" si="2"/>
        <v>44135</v>
      </c>
      <c r="N17" s="20" t="s">
        <v>8</v>
      </c>
      <c r="O17" s="20"/>
      <c r="P17" s="37">
        <f>IF($C17="","",DATE(YEAR($C17),MONTH($C17)+4,DAY($C17)-1))</f>
        <v>44165</v>
      </c>
      <c r="Q17" s="20" t="s">
        <v>8</v>
      </c>
      <c r="R17" s="20"/>
      <c r="S17" s="37">
        <f t="shared" si="3"/>
        <v>44196</v>
      </c>
      <c r="T17" s="20" t="s">
        <v>8</v>
      </c>
      <c r="U17" s="20"/>
      <c r="V17" s="37">
        <f t="shared" si="4"/>
        <v>44227</v>
      </c>
      <c r="W17" s="32"/>
      <c r="X17" s="20"/>
    </row>
  </sheetData>
  <phoneticPr fontId="1"/>
  <dataValidations count="2">
    <dataValidation type="list" allowBlank="1" showInputMessage="1" showErrorMessage="1" sqref="N2:N17 H2:H17 W2:W17 K2:K17 Q2:Q17 T2:T17" xr:uid="{84F1F49F-CDA0-46DC-B5DF-FB4B95BCF1FB}">
      <formula1>"〇,×,翌月繰越"</formula1>
    </dataValidation>
    <dataValidation type="list" allowBlank="1" showInputMessage="1" showErrorMessage="1" sqref="I2:I17 X2:X17 L2:L17 R2:R17 O2:O17 U2:U17" xr:uid="{3FDD4492-D9BF-432D-B02E-1A61001A64DA}">
      <formula1>" ,済"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C9CB-B9D6-4923-A7F9-25697F3FD439}">
  <dimension ref="B2:E10"/>
  <sheetViews>
    <sheetView workbookViewId="0"/>
  </sheetViews>
  <sheetFormatPr defaultColWidth="8.625" defaultRowHeight="18.75"/>
  <cols>
    <col min="1" max="2" width="8.625" style="4"/>
    <col min="3" max="3" width="10.375" style="4" customWidth="1"/>
    <col min="4" max="4" width="8.625" style="4"/>
    <col min="5" max="5" width="10.125" style="4" customWidth="1"/>
    <col min="6" max="16384" width="8.625" style="4"/>
  </cols>
  <sheetData>
    <row r="2" spans="2:5">
      <c r="B2" s="2" t="s">
        <v>58</v>
      </c>
      <c r="C2" s="3" t="s">
        <v>59</v>
      </c>
      <c r="E2" s="41" t="s">
        <v>60</v>
      </c>
    </row>
    <row r="3" spans="2:5">
      <c r="B3" s="5" t="s">
        <v>63</v>
      </c>
      <c r="C3" s="6" t="s">
        <v>61</v>
      </c>
      <c r="E3" s="42" t="s">
        <v>62</v>
      </c>
    </row>
    <row r="4" spans="2:5">
      <c r="B4" s="7" t="s">
        <v>65</v>
      </c>
      <c r="C4" s="6" t="s">
        <v>61</v>
      </c>
      <c r="E4" s="42" t="s">
        <v>64</v>
      </c>
    </row>
    <row r="5" spans="2:5">
      <c r="B5" s="7" t="s">
        <v>66</v>
      </c>
      <c r="C5" s="6" t="s">
        <v>61</v>
      </c>
      <c r="E5" s="43" t="s">
        <v>109</v>
      </c>
    </row>
    <row r="6" spans="2:5">
      <c r="B6" s="7" t="s">
        <v>67</v>
      </c>
      <c r="C6" s="6" t="s">
        <v>61</v>
      </c>
    </row>
    <row r="7" spans="2:5">
      <c r="B7" s="7" t="s">
        <v>68</v>
      </c>
      <c r="C7" s="6" t="s">
        <v>61</v>
      </c>
    </row>
    <row r="8" spans="2:5">
      <c r="B8" s="7" t="s">
        <v>94</v>
      </c>
      <c r="C8" s="6" t="s">
        <v>61</v>
      </c>
    </row>
    <row r="9" spans="2:5">
      <c r="B9" s="7" t="s">
        <v>95</v>
      </c>
      <c r="C9" s="6" t="s">
        <v>61</v>
      </c>
    </row>
    <row r="10" spans="2:5">
      <c r="B10" s="40" t="s">
        <v>107</v>
      </c>
      <c r="C10" s="39" t="s">
        <v>108</v>
      </c>
    </row>
  </sheetData>
  <phoneticPr fontId="1"/>
  <dataValidations count="1">
    <dataValidation type="list" allowBlank="1" showInputMessage="1" showErrorMessage="1" sqref="C3:C10" xr:uid="{2AE3F4EA-2A8C-495A-91F9-BFDFFD61087E}">
      <formula1>管理者名</formula1>
    </dataValidation>
  </dataValidations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名前リスト</vt:lpstr>
      <vt:lpstr>リマインド表</vt:lpstr>
      <vt:lpstr>貸出携帯管理</vt:lpstr>
      <vt:lpstr>管理者名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惇史山本</dc:creator>
  <cp:keywords/>
  <dc:description/>
  <cp:lastModifiedBy>惇史山本</cp:lastModifiedBy>
  <cp:revision/>
  <dcterms:created xsi:type="dcterms:W3CDTF">2015-06-05T18:19:34Z</dcterms:created>
  <dcterms:modified xsi:type="dcterms:W3CDTF">2022-10-17T10:25:04Z</dcterms:modified>
  <cp:category/>
  <cp:contentStatus/>
</cp:coreProperties>
</file>