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D656ED77-5F65-4560-BD25-890FBA762D9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一覧" sheetId="1" r:id="rId1"/>
    <sheet name="2023.5" sheetId="19" r:id="rId2"/>
    <sheet name="2023.4" sheetId="18" r:id="rId3"/>
    <sheet name="2023.3" sheetId="17" r:id="rId4"/>
    <sheet name="2023.2" sheetId="16" r:id="rId5"/>
    <sheet name="2023.1" sheetId="15" r:id="rId6"/>
    <sheet name="2022.12" sheetId="14" state="hidden" r:id="rId7"/>
    <sheet name="2022.3" sheetId="2" state="hidden" r:id="rId8"/>
    <sheet name="2022.4" sheetId="5" state="hidden" r:id="rId9"/>
    <sheet name="2022.11" sheetId="13" state="hidden" r:id="rId10"/>
    <sheet name="2022.10" sheetId="12" state="hidden" r:id="rId11"/>
    <sheet name="2022.9" sheetId="11" state="hidden" r:id="rId12"/>
    <sheet name="2022.8" sheetId="10" state="hidden" r:id="rId13"/>
    <sheet name="2022.7" sheetId="9" state="hidden" r:id="rId14"/>
    <sheet name="2022.6" sheetId="7" state="hidden" r:id="rId15"/>
    <sheet name="2022.5" sheetId="6" state="hidden" r:id="rId16"/>
  </sheets>
  <definedNames>
    <definedName name="_xlnm.Print_Area" localSheetId="0">一覧!$A$1:$AF$17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7" l="1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I17" i="1"/>
  <c r="D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I110" i="19"/>
  <c r="H110" i="19"/>
  <c r="O17" i="1" s="1"/>
  <c r="R17" i="1" s="1"/>
  <c r="G110" i="19"/>
  <c r="E110" i="19"/>
  <c r="E17" i="1" s="1"/>
  <c r="D110" i="19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F17" i="1" l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<sst xmlns="http://schemas.openxmlformats.org/spreadsheetml/2006/main" count="2194" uniqueCount="230">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</sst>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7" totalsRowShown="0" headerRowDxfId="33">
  <autoFilter ref="A2:S17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6" totalsRowShown="0" headerRowDxfId="13">
  <autoFilter ref="T2:AF16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"/>
  <sheetViews>
    <sheetView view="pageBreakPreview" zoomScaleNormal="100" zoomScaleSheetLayoutView="100" workbookViewId="0">
      <pane ySplit="2" topLeftCell="A3" activePane="bottomLeft" state="frozen"/>
      <selection pane="bottomLeft" activeCell="I13" sqref="I13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v>346789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/>
      <c r="M14" s="7">
        <v>-1668977</v>
      </c>
      <c r="N14" s="7">
        <f>SUM(振込額一覧[[#This Row],[①振込合計]:[⑥RL]])</f>
        <v>2791817.9</v>
      </c>
      <c r="O14" s="7">
        <f>'2023.2'!H$110</f>
        <v>2571421</v>
      </c>
      <c r="P14" s="7">
        <v>1528226</v>
      </c>
      <c r="Q14" s="7">
        <v>1665985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v>347490</v>
      </c>
      <c r="M15" s="7">
        <v>280053</v>
      </c>
      <c r="N15" s="7">
        <f>SUM(振込額一覧[[#This Row],[①振込合計]:[⑥RL]])</f>
        <v>2582687</v>
      </c>
      <c r="O15" s="7">
        <f>'2023.3'!H$110</f>
        <v>1322099</v>
      </c>
      <c r="P15" s="7"/>
      <c r="Q15" s="7">
        <v>796687</v>
      </c>
      <c r="R15" s="7">
        <f>SUM(振込額一覧[[#This Row],[①出金額
(PayPay口座)]],振込額一覧[[#This Row],[②出金額
（AMEX）]])</f>
        <v>1322099</v>
      </c>
      <c r="S15" s="4">
        <f>振込額一覧[[#This Row],[①～⑦
合計額]]-振込額一覧[[#This Row],[①+②
出金合計額]]</f>
        <v>1260588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/>
      <c r="M16" s="7">
        <v>-1903854</v>
      </c>
      <c r="N16" s="7">
        <f>SUM(振込額一覧[[#This Row],[①振込合計]:[⑥RL]])</f>
        <v>2219668</v>
      </c>
      <c r="O16" s="7">
        <f>'2023.4'!H$110</f>
        <v>1570035</v>
      </c>
      <c r="P16" s="7"/>
      <c r="Q16" s="7">
        <v>2255715</v>
      </c>
      <c r="R16" s="7">
        <f>SUM(振込額一覧[[#This Row],[①出金額
(PayPay口座)]],振込額一覧[[#This Row],[②出金額
（AMEX）]])</f>
        <v>1570035</v>
      </c>
      <c r="S16" s="4">
        <f>振込額一覧[[#This Row],[①～⑦
合計額]]-振込額一覧[[#This Row],[①+②
出金合計額]]</f>
        <v>649633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12000</v>
      </c>
      <c r="D17" s="7">
        <f>'2023.5'!D$110</f>
        <v>32780</v>
      </c>
      <c r="E17" s="7">
        <f>'2023.5'!E$110</f>
        <v>182780</v>
      </c>
      <c r="F17" s="7">
        <f>'2023.5'!G$110-SUM(振込額一覧[[#This Row],[メルレ（AI）]:[物販]])</f>
        <v>-236360</v>
      </c>
      <c r="G17" s="4">
        <f>SUM(振込額一覧[[#This Row],[メルレ（AI）]:[物販]])+振込額一覧[[#This Row],[メルレ～物販以外の振込額]]</f>
        <v>0</v>
      </c>
      <c r="H17" s="7"/>
      <c r="I17" s="7">
        <f>'2023.5'!I$110</f>
        <v>0</v>
      </c>
      <c r="J17" s="7"/>
      <c r="K17" s="7"/>
      <c r="L17" s="7"/>
      <c r="M17" s="7"/>
      <c r="N17" s="7">
        <f>SUM(振込額一覧[[#This Row],[①振込合計]:[⑥RL]])</f>
        <v>0</v>
      </c>
      <c r="O17" s="7">
        <f>'2023.5'!H$110</f>
        <v>0</v>
      </c>
      <c r="P17" s="7"/>
      <c r="Q17" s="7"/>
      <c r="R17" s="7">
        <f>SUM(振込額一覧[[#This Row],[①出金額
(PayPay口座)]],振込額一覧[[#This Row],[②出金額
（AMEX）]])</f>
        <v>0</v>
      </c>
      <c r="S17" s="4">
        <f>振込額一覧[[#This Row],[①～⑦
合計額]]-振込額一覧[[#This Row],[①+②
出金合計額]]</f>
        <v>0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6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tabSelected="1" zoomScaleNormal="100" workbookViewId="0">
      <selection activeCell="E13" sqref="E13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/>
      <c r="H2" s="8"/>
      <c r="I2" s="2"/>
      <c r="Q2" t="s">
        <v>229</v>
      </c>
      <c r="V2" t="s">
        <v>77</v>
      </c>
      <c r="W2" t="s">
        <v>89</v>
      </c>
      <c r="AA2" t="s">
        <v>65</v>
      </c>
    </row>
    <row r="3" spans="1:30">
      <c r="B3" s="21"/>
      <c r="C3" s="21"/>
      <c r="D3" s="3"/>
      <c r="E3" s="3">
        <v>13200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32780</v>
      </c>
      <c r="E110" s="12">
        <f>SUM(E2:E109)</f>
        <v>182780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C29" sqref="C29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226</v>
      </c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7" sqref="I7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F r p + V O z q t N y j A A A A 9 g A A A B I A H A B D b 2 5 m a W c v U G F j a 2 F n Z S 5 4 b W w g o h g A K K A U A A A A A A A A A A A A A A A A A A A A A A A A A A A A h Y 8 x D o I w G I W v Q r r T l r o Y 8 l M G N y M J i Y l x b U q F K r S G F s v d H D y S V x C j q J v j + 9 4 3 v H e / 3 i A f u z a 6 q N 5 p a z K U Y I o i Z a S t t K k z N P h D v E Q 5 h 1 L I k 6 h V N M n G p a O r M t R 4 f 0 4 J C S H g s M C 2 r w m j N C H 7 Y r O V j e o E + s j 6 v x x r 4 7 w w U i E O u 9 c Y z n B C G W Z 0 2 g R k h l B o 8 x X Y 1 D 3 b H w i r o f V D r / h R x O s S y B y B v D / w B 1 B L A w Q U A A I A C A A W u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p + V F I G o g j 8 A A A A d A E A A B M A H A B G b 3 J t d W x h c y 9 T Z W N 0 a W 9 u M S 5 t I K I Y A C i g F A A A A A A A A A A A A A A A A A A A A A A A A A A A A C t O T S 7 J z M 9 T C I b Q h t a 8 X L x c x R m J R a k p C o + b 2 x 4 3 7 3 n c P O 1 x 8 2 o j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n p z i 3 P 5 n Q o 6 S i U A O U U E v M q a 3 U U q o F W L g R a 9 r h 5 z f s 9 H Y 6 e 7 / d 0 4 l P w d O n m Z w 3 L X 8 6 c 8 H T d L C x K Q f o 7 H j c t e d y 8 G W j n 4 6 b 9 W N Q 8 7 1 z 5 Y t N K Z N F a T V 6 u z D x c H r Q G A F B L A Q I t A B Q A A g A I A B a 6 f l T s 6 r T c o w A A A P Y A A A A S A A A A A A A A A A A A A A A A A A A A A A B D b 2 5 m a W c v U G F j a 2 F n Z S 5 4 b W x Q S w E C L Q A U A A I A C A A W u n 5 U D 8 r p q 6 Q A A A D p A A A A E w A A A A A A A A A A A A A A A A D v A A A A W 0 N v b n R l b n R f V H l w Z X N d L n h t b F B L A Q I t A B Q A A g A I A B a 6 f l R S B q I I / A A A A H Q B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L A A A A A A A A c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x L T / E O T B E t F k 9 L 6 r + c 9 Q A A A A A A g A A A A A A E G Y A A A A B A A A g A A A A U 2 b j 5 v Z G I O L M 3 M N y T 7 E B D z S C 1 i q i a x / e A o h J u f q a s p E A A A A A D o A A A A A C A A A g A A A A q U z y q S i L y 7 k i 8 m 8 U + Z j T 6 1 9 5 U 2 U H r I u S 4 9 Y N H O v V H d 1 Q A A A A Y U 0 W B I P 0 z H 8 U A F f G 1 b d 8 O J g n A M 5 O 9 J O c 8 4 9 l j T E + q h z H H m Z K 6 y k P 3 2 7 0 T 1 G z u B + m D s k P R Q n f W 4 H D y 1 K S N 0 w q 0 1 Z 1 i N k E J h j + U j f g u 4 9 u w F 1 A A A A A t n L a X R + J c V 9 H l N r K O w Q C C g V g O h B m O X j o / e I F t X X u G r T o N 8 c C H R e 2 s z 3 d 5 i z H E p 2 o j E J L o 4 y J H d d f w I G H u 9 y n Y Q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</vt:i4>
      </vt:variant>
    </vt:vector>
  </HeadingPairs>
  <TitlesOfParts>
    <vt:vector size="17" baseType="lpstr">
      <vt:lpstr>一覧</vt:lpstr>
      <vt:lpstr>2023.5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2023-05-24T10:03:27Z</dcterms:modified>
</cp:coreProperties>
</file>