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WorkFolder\AI ツール\"/>
    </mc:Choice>
  </mc:AlternateContent>
  <xr:revisionPtr revIDLastSave="0" documentId="13_ncr:1_{E80113C7-8BB4-47AB-BC16-F31B5897C718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管理簿" sheetId="1" r:id="rId1"/>
    <sheet name="支払状況" sheetId="2" r:id="rId2"/>
    <sheet name="ノボルさん紹介者一覧" sheetId="4" r:id="rId3"/>
    <sheet name="ともなりさん" sheetId="5" r:id="rId4"/>
  </sheets>
  <definedNames>
    <definedName name="_xlnm._FilterDatabase" localSheetId="2" hidden="1">ノボルさん紹介者一覧!$A$1:$Z$15</definedName>
    <definedName name="_xlnm._FilterDatabase" localSheetId="1" hidden="1">支払状況!$A$1:$Q$31</definedName>
    <definedName name="_xlnm.Print_Area" localSheetId="0">#REF!</definedName>
    <definedName name="_xlnm.Print_Area" localSheetId="1">支払状況!$A$1:$Q$21</definedName>
    <definedName name="名前一覧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C27" i="2" l="1"/>
  <c r="P27" i="2"/>
  <c r="C30" i="2"/>
  <c r="P30" i="2"/>
  <c r="F27" i="2" l="1"/>
  <c r="E27" i="2"/>
  <c r="H27" i="2"/>
  <c r="J27" i="2"/>
  <c r="N27" i="2"/>
  <c r="L27" i="2"/>
  <c r="E30" i="2"/>
  <c r="F30" i="2"/>
  <c r="H30" i="2"/>
  <c r="J30" i="2"/>
  <c r="L30" i="2"/>
  <c r="N30" i="2"/>
  <c r="C29" i="2" l="1"/>
  <c r="B29" i="2"/>
  <c r="P29" i="2" s="1"/>
  <c r="C32" i="2"/>
  <c r="P32" i="2"/>
  <c r="Y16" i="4"/>
  <c r="D16" i="4" s="1"/>
  <c r="V16" i="4"/>
  <c r="S16" i="4"/>
  <c r="P16" i="4"/>
  <c r="M16" i="4"/>
  <c r="J16" i="4"/>
  <c r="G16" i="4"/>
  <c r="F16" i="4"/>
  <c r="E16" i="4"/>
  <c r="B16" i="4"/>
  <c r="C20" i="2"/>
  <c r="P20" i="2"/>
  <c r="C15" i="2"/>
  <c r="B15" i="2"/>
  <c r="P15" i="2" s="1"/>
  <c r="E9" i="2"/>
  <c r="N29" i="2" l="1"/>
  <c r="E29" i="2"/>
  <c r="F29" i="2"/>
  <c r="H29" i="2"/>
  <c r="J29" i="2"/>
  <c r="L29" i="2"/>
  <c r="E32" i="2"/>
  <c r="F32" i="2"/>
  <c r="H32" i="2"/>
  <c r="J32" i="2"/>
  <c r="L32" i="2"/>
  <c r="N32" i="2"/>
  <c r="H16" i="4"/>
  <c r="R16" i="4" s="1"/>
  <c r="F20" i="2"/>
  <c r="H20" i="2"/>
  <c r="E20" i="2"/>
  <c r="J20" i="2"/>
  <c r="L20" i="2"/>
  <c r="N20" i="2"/>
  <c r="E15" i="2"/>
  <c r="F15" i="2"/>
  <c r="H15" i="2"/>
  <c r="J15" i="2"/>
  <c r="L15" i="2"/>
  <c r="N15" i="2"/>
  <c r="Y15" i="4"/>
  <c r="D15" i="4" s="1"/>
  <c r="V15" i="4"/>
  <c r="S15" i="4"/>
  <c r="P15" i="4"/>
  <c r="M15" i="4"/>
  <c r="J15" i="4"/>
  <c r="H15" i="4"/>
  <c r="X15" i="4" s="1"/>
  <c r="G15" i="4"/>
  <c r="F15" i="4"/>
  <c r="E15" i="4"/>
  <c r="B15" i="4"/>
  <c r="U16" i="4" l="1"/>
  <c r="X16" i="4"/>
  <c r="L16" i="4"/>
  <c r="O16" i="4"/>
  <c r="I16" i="4"/>
  <c r="O15" i="4"/>
  <c r="R15" i="4"/>
  <c r="I15" i="4"/>
  <c r="U15" i="4"/>
  <c r="L15" i="4"/>
  <c r="P38" i="2" l="1"/>
  <c r="C38" i="2"/>
  <c r="E38" i="2" l="1"/>
  <c r="F38" i="2"/>
  <c r="H38" i="2"/>
  <c r="J38" i="2"/>
  <c r="L38" i="2"/>
  <c r="N38" i="2"/>
  <c r="C34" i="2" l="1"/>
  <c r="P34" i="2"/>
  <c r="M10" i="4"/>
  <c r="Y2" i="5"/>
  <c r="D2" i="5" s="1"/>
  <c r="V2" i="5"/>
  <c r="S2" i="5"/>
  <c r="P2" i="5"/>
  <c r="M2" i="5"/>
  <c r="J2" i="5"/>
  <c r="H2" i="5"/>
  <c r="X2" i="5" s="1"/>
  <c r="G2" i="5"/>
  <c r="F2" i="5"/>
  <c r="E2" i="5"/>
  <c r="B2" i="5"/>
  <c r="C31" i="2"/>
  <c r="P31" i="2"/>
  <c r="C14" i="2"/>
  <c r="E34" i="2" l="1"/>
  <c r="F34" i="2"/>
  <c r="H34" i="2"/>
  <c r="J34" i="2"/>
  <c r="L34" i="2"/>
  <c r="N34" i="2"/>
  <c r="O2" i="5"/>
  <c r="R2" i="5"/>
  <c r="I2" i="5"/>
  <c r="U2" i="5"/>
  <c r="L2" i="5"/>
  <c r="F31" i="2"/>
  <c r="H31" i="2"/>
  <c r="J31" i="2"/>
  <c r="L31" i="2"/>
  <c r="N31" i="2"/>
  <c r="Y14" i="4"/>
  <c r="D14" i="4" s="1"/>
  <c r="V14" i="4"/>
  <c r="S14" i="4"/>
  <c r="P14" i="4"/>
  <c r="M14" i="4"/>
  <c r="J14" i="4"/>
  <c r="G14" i="4"/>
  <c r="F14" i="4"/>
  <c r="E14" i="4"/>
  <c r="B14" i="4"/>
  <c r="C17" i="2"/>
  <c r="Y13" i="4"/>
  <c r="D13" i="4" s="1"/>
  <c r="V13" i="4"/>
  <c r="S13" i="4"/>
  <c r="P13" i="4"/>
  <c r="M13" i="4"/>
  <c r="J13" i="4"/>
  <c r="G13" i="4"/>
  <c r="F13" i="4"/>
  <c r="E13" i="4"/>
  <c r="B13" i="4"/>
  <c r="C5" i="2"/>
  <c r="P5" i="2"/>
  <c r="P14" i="2" l="1"/>
  <c r="P17" i="2"/>
  <c r="H14" i="4"/>
  <c r="X14" i="4" s="1"/>
  <c r="E17" i="2"/>
  <c r="F17" i="2"/>
  <c r="H17" i="2"/>
  <c r="J17" i="2"/>
  <c r="L17" i="2"/>
  <c r="N17" i="2"/>
  <c r="H13" i="4"/>
  <c r="U13" i="4" s="1"/>
  <c r="E14" i="2"/>
  <c r="F14" i="2"/>
  <c r="H14" i="2"/>
  <c r="J14" i="2"/>
  <c r="L14" i="2"/>
  <c r="N14" i="2"/>
  <c r="E5" i="2"/>
  <c r="F5" i="2"/>
  <c r="H5" i="2"/>
  <c r="J5" i="2"/>
  <c r="L5" i="2"/>
  <c r="N5" i="2"/>
  <c r="Y12" i="4"/>
  <c r="D12" i="4" s="1"/>
  <c r="V12" i="4"/>
  <c r="S12" i="4"/>
  <c r="P12" i="4"/>
  <c r="M12" i="4"/>
  <c r="J12" i="4"/>
  <c r="H12" i="4"/>
  <c r="X12" i="4" s="1"/>
  <c r="G12" i="4"/>
  <c r="F12" i="4"/>
  <c r="E12" i="4"/>
  <c r="B12" i="4"/>
  <c r="B23" i="2"/>
  <c r="C23" i="2"/>
  <c r="Y11" i="4"/>
  <c r="D11" i="4" s="1"/>
  <c r="V11" i="4"/>
  <c r="S11" i="4"/>
  <c r="P11" i="4"/>
  <c r="M11" i="4"/>
  <c r="J11" i="4"/>
  <c r="G11" i="4"/>
  <c r="F11" i="4"/>
  <c r="E11" i="4"/>
  <c r="B11" i="4"/>
  <c r="C9" i="2"/>
  <c r="H11" i="4"/>
  <c r="U11" i="4" s="1"/>
  <c r="C4" i="2"/>
  <c r="P4" i="2"/>
  <c r="Y10" i="4"/>
  <c r="D10" i="4" s="1"/>
  <c r="V10" i="4"/>
  <c r="S10" i="4"/>
  <c r="P10" i="4"/>
  <c r="J10" i="4"/>
  <c r="H10" i="4"/>
  <c r="O10" i="4" s="1"/>
  <c r="G10" i="4"/>
  <c r="F10" i="4"/>
  <c r="E10" i="4"/>
  <c r="B10" i="4"/>
  <c r="Y9" i="4"/>
  <c r="D9" i="4" s="1"/>
  <c r="V9" i="4"/>
  <c r="S9" i="4"/>
  <c r="P9" i="4"/>
  <c r="M9" i="4"/>
  <c r="J9" i="4"/>
  <c r="H9" i="4"/>
  <c r="R9" i="4" s="1"/>
  <c r="G9" i="4"/>
  <c r="F9" i="4"/>
  <c r="E9" i="4"/>
  <c r="B9" i="4"/>
  <c r="Y8" i="4"/>
  <c r="D8" i="4" s="1"/>
  <c r="V8" i="4"/>
  <c r="S8" i="4"/>
  <c r="P8" i="4"/>
  <c r="M8" i="4"/>
  <c r="J8" i="4"/>
  <c r="H8" i="4"/>
  <c r="R8" i="4" s="1"/>
  <c r="G8" i="4"/>
  <c r="F8" i="4"/>
  <c r="E8" i="4"/>
  <c r="B8" i="4"/>
  <c r="Y7" i="4"/>
  <c r="D7" i="4" s="1"/>
  <c r="V7" i="4"/>
  <c r="S7" i="4"/>
  <c r="P7" i="4"/>
  <c r="M7" i="4"/>
  <c r="J7" i="4"/>
  <c r="G7" i="4"/>
  <c r="F7" i="4"/>
  <c r="E7" i="4"/>
  <c r="B7" i="4"/>
  <c r="E23" i="2" l="1"/>
  <c r="L14" i="4"/>
  <c r="U14" i="4"/>
  <c r="I14" i="4"/>
  <c r="R14" i="4"/>
  <c r="O14" i="4"/>
  <c r="I13" i="4"/>
  <c r="L13" i="4"/>
  <c r="X13" i="4"/>
  <c r="R13" i="4"/>
  <c r="O13" i="4"/>
  <c r="I12" i="4"/>
  <c r="L12" i="4"/>
  <c r="O12" i="4"/>
  <c r="R12" i="4"/>
  <c r="U12" i="4"/>
  <c r="P23" i="2"/>
  <c r="N23" i="2"/>
  <c r="L23" i="2"/>
  <c r="J23" i="2"/>
  <c r="H23" i="2"/>
  <c r="F23" i="2"/>
  <c r="O11" i="4"/>
  <c r="R11" i="4"/>
  <c r="X11" i="4"/>
  <c r="L11" i="4"/>
  <c r="I11" i="4"/>
  <c r="H9" i="2"/>
  <c r="F9" i="2"/>
  <c r="J9" i="2"/>
  <c r="L9" i="2"/>
  <c r="N9" i="2"/>
  <c r="P9" i="2"/>
  <c r="E4" i="2"/>
  <c r="F4" i="2"/>
  <c r="H4" i="2"/>
  <c r="J4" i="2"/>
  <c r="L4" i="2"/>
  <c r="N4" i="2"/>
  <c r="I8" i="4"/>
  <c r="U8" i="4"/>
  <c r="I9" i="4"/>
  <c r="R10" i="4"/>
  <c r="U9" i="4"/>
  <c r="L8" i="4"/>
  <c r="X8" i="4"/>
  <c r="L9" i="4"/>
  <c r="X9" i="4"/>
  <c r="I10" i="4"/>
  <c r="U10" i="4"/>
  <c r="O8" i="4"/>
  <c r="O9" i="4"/>
  <c r="L10" i="4"/>
  <c r="X10" i="4"/>
  <c r="Y6" i="4" l="1"/>
  <c r="D6" i="4" s="1"/>
  <c r="V6" i="4"/>
  <c r="S6" i="4"/>
  <c r="P6" i="4"/>
  <c r="M6" i="4"/>
  <c r="J6" i="4"/>
  <c r="G6" i="4"/>
  <c r="F6" i="4"/>
  <c r="E6" i="4"/>
  <c r="B6" i="4"/>
  <c r="C24" i="2"/>
  <c r="B24" i="2"/>
  <c r="Y3" i="4"/>
  <c r="D3" i="4" s="1"/>
  <c r="Y4" i="4"/>
  <c r="D4" i="4" s="1"/>
  <c r="Y5" i="4"/>
  <c r="D5" i="4" s="1"/>
  <c r="Y2" i="4"/>
  <c r="D2" i="4" s="1"/>
  <c r="V3" i="4"/>
  <c r="V4" i="4"/>
  <c r="V5" i="4"/>
  <c r="V2" i="4"/>
  <c r="S3" i="4"/>
  <c r="S4" i="4"/>
  <c r="S5" i="4"/>
  <c r="S2" i="4"/>
  <c r="P3" i="4"/>
  <c r="P4" i="4"/>
  <c r="P5" i="4"/>
  <c r="P2" i="4"/>
  <c r="M3" i="4"/>
  <c r="M4" i="4"/>
  <c r="M5" i="4"/>
  <c r="M2" i="4"/>
  <c r="J3" i="4"/>
  <c r="J4" i="4"/>
  <c r="J5" i="4"/>
  <c r="J2" i="4"/>
  <c r="F3" i="4"/>
  <c r="F4" i="4"/>
  <c r="F5" i="4"/>
  <c r="F2" i="4"/>
  <c r="G5" i="4"/>
  <c r="E5" i="4"/>
  <c r="B5" i="4"/>
  <c r="H4" i="4"/>
  <c r="X4" i="4" s="1"/>
  <c r="G4" i="4"/>
  <c r="E4" i="4"/>
  <c r="B4" i="4"/>
  <c r="H3" i="4"/>
  <c r="R3" i="4" s="1"/>
  <c r="G3" i="4"/>
  <c r="E3" i="4"/>
  <c r="B3" i="4"/>
  <c r="H2" i="4"/>
  <c r="U2" i="4" s="1"/>
  <c r="G2" i="4"/>
  <c r="E2" i="4"/>
  <c r="B2" i="4"/>
  <c r="P24" i="2" l="1"/>
  <c r="E24" i="2"/>
  <c r="F24" i="2"/>
  <c r="H24" i="2"/>
  <c r="J24" i="2"/>
  <c r="L24" i="2"/>
  <c r="N24" i="2"/>
  <c r="X2" i="4"/>
  <c r="I4" i="4"/>
  <c r="L4" i="4"/>
  <c r="O4" i="4"/>
  <c r="U4" i="4"/>
  <c r="L3" i="4"/>
  <c r="O3" i="4"/>
  <c r="R4" i="4"/>
  <c r="L2" i="4"/>
  <c r="U3" i="4"/>
  <c r="I3" i="4"/>
  <c r="I2" i="4"/>
  <c r="O2" i="4"/>
  <c r="X3" i="4"/>
  <c r="R2" i="4"/>
  <c r="C6" i="2"/>
  <c r="C7" i="2"/>
  <c r="C8" i="2"/>
  <c r="C10" i="2"/>
  <c r="C16" i="2"/>
  <c r="C11" i="2"/>
  <c r="C12" i="2"/>
  <c r="C18" i="2"/>
  <c r="C19" i="2"/>
  <c r="C22" i="2"/>
  <c r="C21" i="2"/>
  <c r="C28" i="2"/>
  <c r="C13" i="2"/>
  <c r="C36" i="2"/>
  <c r="C33" i="2"/>
  <c r="C26" i="2"/>
  <c r="C25" i="2"/>
  <c r="C35" i="2"/>
  <c r="C37" i="2"/>
  <c r="C3" i="2"/>
  <c r="B18" i="2"/>
  <c r="B26" i="2"/>
  <c r="B19" i="2"/>
  <c r="B12" i="2"/>
  <c r="B8" i="2"/>
  <c r="B6" i="2"/>
  <c r="B3" i="2"/>
  <c r="H7" i="4" l="1"/>
  <c r="X6" i="4"/>
  <c r="H5" i="4"/>
  <c r="U5" i="4" s="1"/>
  <c r="N36" i="2"/>
  <c r="P13" i="2"/>
  <c r="E22" i="2"/>
  <c r="L6" i="4" l="1"/>
  <c r="O6" i="4"/>
  <c r="R6" i="4"/>
  <c r="I6" i="4"/>
  <c r="U6" i="4"/>
  <c r="U7" i="4"/>
  <c r="O7" i="4"/>
  <c r="L7" i="4"/>
  <c r="R7" i="4"/>
  <c r="I7" i="4"/>
  <c r="X7" i="4"/>
  <c r="L5" i="4"/>
  <c r="X5" i="4"/>
  <c r="O5" i="4"/>
  <c r="I5" i="4"/>
  <c r="R5" i="4"/>
  <c r="E36" i="2"/>
  <c r="F36" i="2"/>
  <c r="H36" i="2"/>
  <c r="J36" i="2"/>
  <c r="P36" i="2"/>
  <c r="L36" i="2"/>
  <c r="F13" i="2"/>
  <c r="H13" i="2"/>
  <c r="E13" i="2"/>
  <c r="J13" i="2"/>
  <c r="L13" i="2"/>
  <c r="N13" i="2"/>
  <c r="P19" i="2"/>
  <c r="F19" i="2" l="1"/>
  <c r="J19" i="2"/>
  <c r="N19" i="2"/>
  <c r="E19" i="2"/>
  <c r="H19" i="2"/>
  <c r="L19" i="2"/>
  <c r="P37" i="2" l="1"/>
  <c r="P12" i="2"/>
  <c r="N22" i="2"/>
  <c r="H7" i="2"/>
  <c r="H10" i="2"/>
  <c r="H21" i="2"/>
  <c r="H28" i="2"/>
  <c r="H25" i="2"/>
  <c r="H35" i="2"/>
  <c r="H2" i="2"/>
  <c r="F7" i="2"/>
  <c r="F10" i="2"/>
  <c r="F21" i="2"/>
  <c r="F28" i="2"/>
  <c r="F25" i="2"/>
  <c r="F35" i="2"/>
  <c r="F2" i="2"/>
  <c r="J35" i="2"/>
  <c r="J25" i="2"/>
  <c r="J28" i="2"/>
  <c r="J21" i="2"/>
  <c r="J10" i="2"/>
  <c r="J7" i="2"/>
  <c r="J2" i="2"/>
  <c r="L35" i="2"/>
  <c r="L25" i="2"/>
  <c r="L28" i="2"/>
  <c r="L21" i="2"/>
  <c r="L10" i="2"/>
  <c r="L7" i="2"/>
  <c r="L2" i="2"/>
  <c r="N35" i="2"/>
  <c r="N25" i="2"/>
  <c r="N28" i="2"/>
  <c r="N21" i="2"/>
  <c r="N10" i="2"/>
  <c r="N7" i="2"/>
  <c r="N2" i="2"/>
  <c r="P35" i="2"/>
  <c r="P25" i="2"/>
  <c r="P28" i="2"/>
  <c r="P21" i="2"/>
  <c r="P10" i="2"/>
  <c r="P7" i="2"/>
  <c r="P2" i="2"/>
  <c r="H16" i="2"/>
  <c r="H8" i="2"/>
  <c r="F37" i="2" l="1"/>
  <c r="J37" i="2"/>
  <c r="N37" i="2"/>
  <c r="E37" i="2"/>
  <c r="H37" i="2"/>
  <c r="L37" i="2"/>
  <c r="J12" i="2"/>
  <c r="F12" i="2"/>
  <c r="N12" i="2"/>
  <c r="E12" i="2"/>
  <c r="H12" i="2"/>
  <c r="L12" i="2"/>
  <c r="H22" i="2"/>
  <c r="L22" i="2"/>
  <c r="P22" i="2"/>
  <c r="F22" i="2"/>
  <c r="J22" i="2"/>
  <c r="P8" i="2"/>
  <c r="P16" i="2"/>
  <c r="N8" i="2"/>
  <c r="N16" i="2"/>
  <c r="L8" i="2"/>
  <c r="L16" i="2"/>
  <c r="J8" i="2"/>
  <c r="J16" i="2"/>
  <c r="F16" i="2"/>
  <c r="F8" i="2"/>
  <c r="E16" i="2"/>
  <c r="E8" i="2"/>
  <c r="H3" i="2" l="1"/>
  <c r="F3" i="2"/>
  <c r="J3" i="2"/>
  <c r="L3" i="2"/>
  <c r="N3" i="2"/>
  <c r="P3" i="2"/>
  <c r="E35" i="2"/>
  <c r="E7" i="2"/>
  <c r="H6" i="2" l="1"/>
  <c r="F6" i="2"/>
  <c r="J6" i="2"/>
  <c r="L6" i="2"/>
  <c r="N6" i="2"/>
  <c r="P6" i="2"/>
  <c r="H26" i="2"/>
  <c r="F26" i="2"/>
  <c r="J26" i="2"/>
  <c r="L26" i="2"/>
  <c r="N26" i="2"/>
  <c r="P26" i="2"/>
  <c r="H11" i="2"/>
  <c r="F11" i="2"/>
  <c r="J11" i="2"/>
  <c r="L11" i="2"/>
  <c r="N11" i="2"/>
  <c r="P11" i="2"/>
  <c r="H33" i="2"/>
  <c r="F33" i="2"/>
  <c r="J33" i="2"/>
  <c r="L33" i="2"/>
  <c r="N33" i="2"/>
  <c r="P33" i="2"/>
  <c r="E3" i="2"/>
  <c r="E33" i="2"/>
  <c r="E11" i="2"/>
  <c r="E6" i="2"/>
  <c r="H18" i="2" l="1"/>
  <c r="F18" i="2"/>
  <c r="J18" i="2"/>
  <c r="L18" i="2"/>
  <c r="N18" i="2"/>
  <c r="P18" i="2"/>
  <c r="E18" i="2"/>
  <c r="E25" i="2"/>
  <c r="E28" i="2"/>
  <c r="E26" i="2"/>
  <c r="E21" i="2"/>
  <c r="E2" i="2"/>
  <c r="E10" i="2"/>
</calcChain>
</file>

<file path=xl/sharedStrings.xml><?xml version="1.0" encoding="utf-8"?>
<sst xmlns="http://schemas.openxmlformats.org/spreadsheetml/2006/main" count="597" uniqueCount="195">
  <si>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</si>
  <si>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</si>
  <si>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契約日</t>
    <rPh sb="0" eb="3">
      <t>ケイヤクビ</t>
    </rPh>
    <phoneticPr fontId="1"/>
  </si>
  <si>
    <t>決済方法</t>
    <rPh sb="0" eb="2">
      <t>ケッサイ</t>
    </rPh>
    <rPh sb="2" eb="4">
      <t>ホウホウ</t>
    </rPh>
    <phoneticPr fontId="1"/>
  </si>
  <si>
    <t>備考</t>
    <rPh sb="0" eb="2">
      <t>ビコウ</t>
    </rPh>
    <phoneticPr fontId="1"/>
  </si>
  <si>
    <t>支払日1</t>
    <rPh sb="0" eb="3">
      <t>シハライビ</t>
    </rPh>
    <phoneticPr fontId="1"/>
  </si>
  <si>
    <t>支払日2</t>
    <rPh sb="0" eb="3">
      <t>シハライビ</t>
    </rPh>
    <phoneticPr fontId="1"/>
  </si>
  <si>
    <t>支払日3</t>
    <rPh sb="0" eb="3">
      <t>シハライビ</t>
    </rPh>
    <phoneticPr fontId="1"/>
  </si>
  <si>
    <t>支払日4</t>
    <rPh sb="0" eb="3">
      <t>シハライビ</t>
    </rPh>
    <phoneticPr fontId="1"/>
  </si>
  <si>
    <t>支払日5</t>
    <rPh sb="0" eb="3">
      <t>シハライビ</t>
    </rPh>
    <phoneticPr fontId="1"/>
  </si>
  <si>
    <t>支払日6</t>
    <rPh sb="0" eb="3">
      <t>シハライビ</t>
    </rPh>
    <phoneticPr fontId="1"/>
  </si>
  <si>
    <t>AI4</t>
  </si>
  <si>
    <t>AI5</t>
  </si>
  <si>
    <t>支払有無1</t>
    <rPh sb="0" eb="2">
      <t>シハライ</t>
    </rPh>
    <rPh sb="2" eb="4">
      <t>ウム</t>
    </rPh>
    <phoneticPr fontId="1"/>
  </si>
  <si>
    <t>支払有無2</t>
    <rPh sb="0" eb="2">
      <t>シハライ</t>
    </rPh>
    <rPh sb="2" eb="4">
      <t>ウム</t>
    </rPh>
    <phoneticPr fontId="1"/>
  </si>
  <si>
    <t>支払有無3</t>
    <rPh sb="0" eb="2">
      <t>シハライ</t>
    </rPh>
    <rPh sb="2" eb="4">
      <t>ウム</t>
    </rPh>
    <phoneticPr fontId="1"/>
  </si>
  <si>
    <t>支払有無4</t>
    <rPh sb="0" eb="2">
      <t>シハライ</t>
    </rPh>
    <rPh sb="2" eb="4">
      <t>ウム</t>
    </rPh>
    <phoneticPr fontId="1"/>
  </si>
  <si>
    <t>支払有無5</t>
    <rPh sb="0" eb="2">
      <t>シハライ</t>
    </rPh>
    <rPh sb="2" eb="4">
      <t>ウム</t>
    </rPh>
    <phoneticPr fontId="1"/>
  </si>
  <si>
    <t>支払有無6</t>
    <rPh sb="0" eb="2">
      <t>シハライ</t>
    </rPh>
    <rPh sb="2" eb="4">
      <t>ウム</t>
    </rPh>
    <phoneticPr fontId="1"/>
  </si>
  <si>
    <t>AI7</t>
    <phoneticPr fontId="1"/>
  </si>
  <si>
    <t>AI8</t>
    <phoneticPr fontId="1"/>
  </si>
  <si>
    <t>AI9</t>
    <phoneticPr fontId="1"/>
  </si>
  <si>
    <t>有</t>
  </si>
  <si>
    <t>銀行振込</t>
    <rPh sb="0" eb="4">
      <t>ギンコウフリコミ</t>
    </rPh>
    <phoneticPr fontId="1"/>
  </si>
  <si>
    <t>AI1</t>
    <phoneticPr fontId="1"/>
  </si>
  <si>
    <t>AI2</t>
  </si>
  <si>
    <t>AI3</t>
  </si>
  <si>
    <t>AI6</t>
  </si>
  <si>
    <t>AI7</t>
  </si>
  <si>
    <t>AI8</t>
  </si>
  <si>
    <t>AI10</t>
  </si>
  <si>
    <t>AI11</t>
  </si>
  <si>
    <t>ツノ　カヤト</t>
    <phoneticPr fontId="1"/>
  </si>
  <si>
    <t>コモリ　シュウ</t>
    <phoneticPr fontId="1"/>
  </si>
  <si>
    <t>キザワ　アヤ</t>
    <phoneticPr fontId="1"/>
  </si>
  <si>
    <t>ハマチ　ワタル</t>
    <phoneticPr fontId="1"/>
  </si>
  <si>
    <t>銀行振込</t>
    <rPh sb="0" eb="2">
      <t>ギンコウ</t>
    </rPh>
    <rPh sb="2" eb="4">
      <t>フリコミ</t>
    </rPh>
    <phoneticPr fontId="1"/>
  </si>
  <si>
    <t>AI2</t>
    <phoneticPr fontId="1"/>
  </si>
  <si>
    <t>3/3　17:00　手渡し着金</t>
    <rPh sb="10" eb="12">
      <t>テワタ</t>
    </rPh>
    <rPh sb="13" eb="15">
      <t>チャッキン</t>
    </rPh>
    <phoneticPr fontId="1"/>
  </si>
  <si>
    <t>ハナブサ　タカヒロ</t>
    <phoneticPr fontId="1"/>
  </si>
  <si>
    <t>カマイ　ユウスケ</t>
    <phoneticPr fontId="1"/>
  </si>
  <si>
    <t>AI3</t>
    <phoneticPr fontId="1"/>
  </si>
  <si>
    <t>支払日</t>
    <rPh sb="0" eb="3">
      <t>シハライビ</t>
    </rPh>
    <phoneticPr fontId="1"/>
  </si>
  <si>
    <t>AI13</t>
    <phoneticPr fontId="1"/>
  </si>
  <si>
    <t>株式会社ワイズユナイテッド</t>
    <phoneticPr fontId="1"/>
  </si>
  <si>
    <t>支払いは請求書pdfで行う</t>
    <rPh sb="0" eb="2">
      <t>シハラ</t>
    </rPh>
    <rPh sb="4" eb="7">
      <t>セイキュウショ</t>
    </rPh>
    <rPh sb="11" eb="12">
      <t>オコナ</t>
    </rPh>
    <phoneticPr fontId="1"/>
  </si>
  <si>
    <t>契約した当月に振込有無</t>
    <rPh sb="0" eb="2">
      <t>ケイヤク</t>
    </rPh>
    <rPh sb="4" eb="6">
      <t>トウゲツ</t>
    </rPh>
    <rPh sb="7" eb="9">
      <t>フリコミ</t>
    </rPh>
    <rPh sb="9" eb="11">
      <t>ウム</t>
    </rPh>
    <phoneticPr fontId="1"/>
  </si>
  <si>
    <t>株式会社HumanArx</t>
    <phoneticPr fontId="1"/>
  </si>
  <si>
    <t>列1</t>
    <phoneticPr fontId="1"/>
  </si>
  <si>
    <t>AI14</t>
    <phoneticPr fontId="1"/>
  </si>
  <si>
    <t>株式会社サンルブランス</t>
    <phoneticPr fontId="1"/>
  </si>
  <si>
    <t>AI15</t>
    <phoneticPr fontId="1"/>
  </si>
  <si>
    <t>吉藤エンタープライズ合同会社</t>
    <phoneticPr fontId="1"/>
  </si>
  <si>
    <t>AI15</t>
    <phoneticPr fontId="1"/>
  </si>
  <si>
    <t>AI16</t>
    <phoneticPr fontId="1"/>
  </si>
  <si>
    <t>株式会社クオーレプランニング</t>
    <phoneticPr fontId="1"/>
  </si>
  <si>
    <t>AI17</t>
    <phoneticPr fontId="1"/>
  </si>
  <si>
    <t>株式会社ONERARE</t>
    <phoneticPr fontId="1"/>
  </si>
  <si>
    <t>AI18</t>
    <phoneticPr fontId="1"/>
  </si>
  <si>
    <t>稲田　洸一</t>
    <phoneticPr fontId="1"/>
  </si>
  <si>
    <t>AI19</t>
    <phoneticPr fontId="1"/>
  </si>
  <si>
    <t>吹田隆有</t>
    <phoneticPr fontId="1"/>
  </si>
  <si>
    <t>AI19</t>
    <phoneticPr fontId="1"/>
  </si>
  <si>
    <t>AI20</t>
    <phoneticPr fontId="1"/>
  </si>
  <si>
    <t>WestHome株式会社</t>
    <phoneticPr fontId="1"/>
  </si>
  <si>
    <t>請求書いる</t>
    <rPh sb="0" eb="3">
      <t>セイキュウショ</t>
    </rPh>
    <phoneticPr fontId="1"/>
  </si>
  <si>
    <t>AI21</t>
    <phoneticPr fontId="1"/>
  </si>
  <si>
    <t>株式会社ENLOOP</t>
    <phoneticPr fontId="1"/>
  </si>
  <si>
    <t>AI22</t>
    <phoneticPr fontId="1"/>
  </si>
  <si>
    <t>寒山　雄太</t>
    <phoneticPr fontId="1"/>
  </si>
  <si>
    <t>AI23</t>
    <phoneticPr fontId="1"/>
  </si>
  <si>
    <t>契約者名</t>
    <rPh sb="0" eb="4">
      <t>ケイヤクシャメイ</t>
    </rPh>
    <phoneticPr fontId="1"/>
  </si>
  <si>
    <t>紹介者</t>
    <rPh sb="0" eb="3">
      <t>ショウカイシャ</t>
    </rPh>
    <phoneticPr fontId="1"/>
  </si>
  <si>
    <t>契約プラン</t>
    <rPh sb="0" eb="2">
      <t>ケイヤク</t>
    </rPh>
    <phoneticPr fontId="1"/>
  </si>
  <si>
    <t>F</t>
    <phoneticPr fontId="1"/>
  </si>
  <si>
    <t>C</t>
    <phoneticPr fontId="1"/>
  </si>
  <si>
    <t>D</t>
    <phoneticPr fontId="1"/>
  </si>
  <si>
    <t>契約プランは備考に記載</t>
    <rPh sb="0" eb="2">
      <t>ケイヤク</t>
    </rPh>
    <rPh sb="6" eb="8">
      <t>ビコウ</t>
    </rPh>
    <rPh sb="9" eb="11">
      <t>キサイ</t>
    </rPh>
    <phoneticPr fontId="1"/>
  </si>
  <si>
    <t>ライン名</t>
    <rPh sb="3" eb="4">
      <t>メイ</t>
    </rPh>
    <phoneticPr fontId="1"/>
  </si>
  <si>
    <t xml:space="preserve">航 </t>
    <phoneticPr fontId="1"/>
  </si>
  <si>
    <t xml:space="preserve">上原一希 </t>
    <phoneticPr fontId="1"/>
  </si>
  <si>
    <t xml:space="preserve">山下 翔 </t>
    <phoneticPr fontId="1"/>
  </si>
  <si>
    <t>TAKANAO FUKITA</t>
  </si>
  <si>
    <t xml:space="preserve">稲田洸一 </t>
    <phoneticPr fontId="1"/>
  </si>
  <si>
    <t xml:space="preserve">田中晃一 </t>
    <phoneticPr fontId="1"/>
  </si>
  <si>
    <t>株式会社Next Creation</t>
    <phoneticPr fontId="1"/>
  </si>
  <si>
    <t xml:space="preserve">あち </t>
    <phoneticPr fontId="1"/>
  </si>
  <si>
    <t xml:space="preserve">南 </t>
    <phoneticPr fontId="1"/>
  </si>
  <si>
    <t xml:space="preserve">たったかた </t>
    <phoneticPr fontId="1"/>
  </si>
  <si>
    <t xml:space="preserve">takashi </t>
    <phoneticPr fontId="1"/>
  </si>
  <si>
    <t xml:space="preserve">山本 </t>
    <phoneticPr fontId="1"/>
  </si>
  <si>
    <t xml:space="preserve">とも </t>
    <phoneticPr fontId="1"/>
  </si>
  <si>
    <t>トークなし</t>
    <phoneticPr fontId="1"/>
  </si>
  <si>
    <t xml:space="preserve">S </t>
    <phoneticPr fontId="1"/>
  </si>
  <si>
    <t xml:space="preserve">よしだ　ひろき </t>
    <phoneticPr fontId="1"/>
  </si>
  <si>
    <t xml:space="preserve">はまださとし </t>
    <phoneticPr fontId="1"/>
  </si>
  <si>
    <r>
      <t>W</t>
    </r>
    <r>
      <rPr>
        <sz val="11"/>
        <color theme="1"/>
        <rFont val="Segoe UI Emoji"/>
        <family val="2"/>
      </rPr>
      <t>🤟🏻</t>
    </r>
    <r>
      <rPr>
        <sz val="11"/>
        <color theme="1"/>
        <rFont val="游ゴシック"/>
        <family val="3"/>
        <charset val="128"/>
      </rPr>
      <t>KOJI</t>
    </r>
    <r>
      <rPr>
        <sz val="11"/>
        <color theme="1"/>
        <rFont val="Segoe UI Emoji"/>
        <family val="2"/>
      </rPr>
      <t>🤟🏻</t>
    </r>
    <r>
      <rPr>
        <sz val="11"/>
        <color theme="1"/>
        <rFont val="游ゴシック"/>
        <family val="3"/>
        <charset val="128"/>
      </rPr>
      <t xml:space="preserve"> </t>
    </r>
    <phoneticPr fontId="1"/>
  </si>
  <si>
    <t>月額15,000円
支払いは請求書pdfで行う</t>
    <rPh sb="0" eb="2">
      <t>ゲツガク</t>
    </rPh>
    <rPh sb="8" eb="9">
      <t>エン</t>
    </rPh>
    <rPh sb="10" eb="12">
      <t>シハラ</t>
    </rPh>
    <rPh sb="14" eb="17">
      <t>セイキュウショ</t>
    </rPh>
    <rPh sb="21" eb="22">
      <t>オコナ</t>
    </rPh>
    <phoneticPr fontId="1"/>
  </si>
  <si>
    <t>月額25,000円</t>
    <rPh sb="0" eb="2">
      <t>ゲツガク</t>
    </rPh>
    <rPh sb="8" eb="9">
      <t>エン</t>
    </rPh>
    <phoneticPr fontId="1"/>
  </si>
  <si>
    <t>7/9まで
一括決済済み</t>
    <rPh sb="6" eb="8">
      <t>イッカツ</t>
    </rPh>
    <rPh sb="8" eb="11">
      <t>ケッサイズ</t>
    </rPh>
    <phoneticPr fontId="1"/>
  </si>
  <si>
    <t>カナイさん</t>
    <phoneticPr fontId="1"/>
  </si>
  <si>
    <t>支払日1</t>
    <rPh sb="0" eb="2">
      <t>シハラ</t>
    </rPh>
    <rPh sb="2" eb="3">
      <t>ビ</t>
    </rPh>
    <phoneticPr fontId="1"/>
  </si>
  <si>
    <t>支払有無1</t>
    <phoneticPr fontId="1"/>
  </si>
  <si>
    <t>支払日2</t>
    <rPh sb="0" eb="2">
      <t>シハラ</t>
    </rPh>
    <rPh sb="2" eb="3">
      <t>ビ</t>
    </rPh>
    <phoneticPr fontId="1"/>
  </si>
  <si>
    <t>支払有無2</t>
  </si>
  <si>
    <t>支払日3</t>
    <rPh sb="0" eb="2">
      <t>シハラ</t>
    </rPh>
    <rPh sb="2" eb="3">
      <t>ビ</t>
    </rPh>
    <phoneticPr fontId="1"/>
  </si>
  <si>
    <t>支払有無3</t>
  </si>
  <si>
    <t>支払日4</t>
    <rPh sb="0" eb="2">
      <t>シハラ</t>
    </rPh>
    <rPh sb="2" eb="3">
      <t>ビ</t>
    </rPh>
    <phoneticPr fontId="1"/>
  </si>
  <si>
    <t>支払有無4</t>
  </si>
  <si>
    <t>支払日5</t>
    <rPh sb="0" eb="2">
      <t>シハラ</t>
    </rPh>
    <rPh sb="2" eb="3">
      <t>ビ</t>
    </rPh>
    <phoneticPr fontId="1"/>
  </si>
  <si>
    <t>支払有無5</t>
  </si>
  <si>
    <t>支払日6</t>
    <rPh sb="0" eb="2">
      <t>シハラ</t>
    </rPh>
    <rPh sb="2" eb="3">
      <t>ビ</t>
    </rPh>
    <phoneticPr fontId="1"/>
  </si>
  <si>
    <t>支払有無6</t>
  </si>
  <si>
    <t>支払開始日</t>
    <rPh sb="0" eb="2">
      <t>シハライ</t>
    </rPh>
    <rPh sb="2" eb="5">
      <t>カイシビ</t>
    </rPh>
    <phoneticPr fontId="1"/>
  </si>
  <si>
    <t>支払開始日</t>
    <phoneticPr fontId="1"/>
  </si>
  <si>
    <t>のぼるさんへ1</t>
    <phoneticPr fontId="1"/>
  </si>
  <si>
    <t>のぼるさんへ2</t>
    <phoneticPr fontId="1"/>
  </si>
  <si>
    <t>のぼるさんへ3</t>
    <phoneticPr fontId="1"/>
  </si>
  <si>
    <t>のぼるさんへ4</t>
    <phoneticPr fontId="1"/>
  </si>
  <si>
    <t>のぼるさんへ5</t>
    <phoneticPr fontId="1"/>
  </si>
  <si>
    <t>のぼるさんへ6</t>
    <phoneticPr fontId="1"/>
  </si>
  <si>
    <t>ライン名</t>
    <rPh sb="3" eb="4">
      <t>メイ</t>
    </rPh>
    <phoneticPr fontId="1"/>
  </si>
  <si>
    <t>支払済</t>
    <rPh sb="0" eb="2">
      <t>シハラ</t>
    </rPh>
    <rPh sb="2" eb="3">
      <t>ズ</t>
    </rPh>
    <phoneticPr fontId="1"/>
  </si>
  <si>
    <t>5/1に請求書
5月末から月額支払い</t>
    <rPh sb="4" eb="7">
      <t>セイキュウショ</t>
    </rPh>
    <rPh sb="9" eb="10">
      <t>ガツ</t>
    </rPh>
    <rPh sb="10" eb="11">
      <t>マツ</t>
    </rPh>
    <rPh sb="13" eb="15">
      <t>ゲツガク</t>
    </rPh>
    <rPh sb="15" eb="17">
      <t>シハラ</t>
    </rPh>
    <phoneticPr fontId="1"/>
  </si>
  <si>
    <t>AI24</t>
    <phoneticPr fontId="1"/>
  </si>
  <si>
    <t xml:space="preserve">shotaro </t>
    <phoneticPr fontId="1"/>
  </si>
  <si>
    <t>イトウ　ショウタロウ</t>
    <phoneticPr fontId="1"/>
  </si>
  <si>
    <t>株式会社HumanArx</t>
    <phoneticPr fontId="1"/>
  </si>
  <si>
    <t xml:space="preserve">ユウスケ </t>
    <phoneticPr fontId="1"/>
  </si>
  <si>
    <t>支払いは請求書pdfで行う
メールアドレスに送付すること</t>
    <rPh sb="0" eb="2">
      <t>シハラ</t>
    </rPh>
    <rPh sb="4" eb="7">
      <t>セイキュウショ</t>
    </rPh>
    <rPh sb="11" eb="12">
      <t>オコナ</t>
    </rPh>
    <rPh sb="22" eb="24">
      <t>ソウフ</t>
    </rPh>
    <phoneticPr fontId="1"/>
  </si>
  <si>
    <t>info@westhowe.site</t>
  </si>
  <si>
    <t>列2</t>
  </si>
  <si>
    <t>AI26</t>
    <phoneticPr fontId="1"/>
  </si>
  <si>
    <t>つんちゃん</t>
    <phoneticPr fontId="1"/>
  </si>
  <si>
    <t>荒田 友里花</t>
    <phoneticPr fontId="1"/>
  </si>
  <si>
    <t>AI27</t>
    <phoneticPr fontId="1"/>
  </si>
  <si>
    <t>佐藤　孝洋</t>
    <phoneticPr fontId="1"/>
  </si>
  <si>
    <t xml:space="preserve">かんやま ゆうた </t>
    <phoneticPr fontId="1"/>
  </si>
  <si>
    <r>
      <rPr>
        <sz val="11"/>
        <color theme="1"/>
        <rFont val="Cambria Math"/>
        <family val="2"/>
      </rPr>
      <t>𝓡𝔂𝓾</t>
    </r>
    <r>
      <rPr>
        <sz val="11"/>
        <color theme="1"/>
        <rFont val="Yu Gothic"/>
        <family val="2"/>
        <scheme val="minor"/>
      </rPr>
      <t>-</t>
    </r>
    <r>
      <rPr>
        <sz val="11"/>
        <color theme="1"/>
        <rFont val="Cambria Math"/>
        <family val="2"/>
      </rPr>
      <t>𝓴𝓲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</si>
  <si>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野瀬将平</t>
    <phoneticPr fontId="1"/>
  </si>
  <si>
    <t>AI28</t>
    <phoneticPr fontId="1"/>
  </si>
  <si>
    <t>girl's bar epic</t>
    <phoneticPr fontId="1"/>
  </si>
  <si>
    <t>ご紹介金額</t>
    <rPh sb="1" eb="3">
      <t>ショウカイ</t>
    </rPh>
    <rPh sb="3" eb="5">
      <t>キンガク</t>
    </rPh>
    <phoneticPr fontId="1"/>
  </si>
  <si>
    <t>一括</t>
    <rPh sb="0" eb="2">
      <t>イッカツ</t>
    </rPh>
    <phoneticPr fontId="1"/>
  </si>
  <si>
    <t>AI29</t>
    <phoneticPr fontId="1"/>
  </si>
  <si>
    <t>北村鷹萌</t>
    <phoneticPr fontId="1"/>
  </si>
  <si>
    <t>北村</t>
    <rPh sb="0" eb="2">
      <t>キタムラ</t>
    </rPh>
    <phoneticPr fontId="1"/>
  </si>
  <si>
    <t>西村しのぶ</t>
    <phoneticPr fontId="1"/>
  </si>
  <si>
    <t>AI30</t>
    <phoneticPr fontId="1"/>
  </si>
  <si>
    <t xml:space="preserve">Hug steam 西村しのぶ </t>
    <phoneticPr fontId="1"/>
  </si>
  <si>
    <t>OK</t>
    <phoneticPr fontId="1"/>
  </si>
  <si>
    <t>AI31</t>
    <phoneticPr fontId="1"/>
  </si>
  <si>
    <t>中島　愼嗣</t>
    <phoneticPr fontId="1"/>
  </si>
  <si>
    <t xml:space="preserve">5net </t>
    <phoneticPr fontId="1"/>
  </si>
  <si>
    <t>ともなりさん</t>
    <phoneticPr fontId="1"/>
  </si>
  <si>
    <t>ともなりさんへ1</t>
  </si>
  <si>
    <t>ともなりさんへ2</t>
  </si>
  <si>
    <t>ともなりさんへ3</t>
  </si>
  <si>
    <t>ともなりさんへ4</t>
  </si>
  <si>
    <t>ともなりさんへ5</t>
  </si>
  <si>
    <t>ともなりさんへ6</t>
  </si>
  <si>
    <t>解約　残りは不要</t>
    <rPh sb="0" eb="2">
      <t>カイヤク</t>
    </rPh>
    <rPh sb="3" eb="4">
      <t>ノコ</t>
    </rPh>
    <rPh sb="6" eb="8">
      <t>フヨウ</t>
    </rPh>
    <phoneticPr fontId="1"/>
  </si>
  <si>
    <t>佐藤孝洋 (Fit Next LLC.) 
支払が1か月ずれている</t>
    <rPh sb="22" eb="24">
      <t>シハライ</t>
    </rPh>
    <rPh sb="27" eb="28">
      <t>ゲツ</t>
    </rPh>
    <phoneticPr fontId="1"/>
  </si>
  <si>
    <t>株式会社photollatte</t>
  </si>
  <si>
    <t>携帯の受取日から契約開始</t>
    <rPh sb="0" eb="2">
      <t>ケイタイ</t>
    </rPh>
    <rPh sb="3" eb="6">
      <t>ウケトリビ</t>
    </rPh>
    <rPh sb="8" eb="10">
      <t>ケイヤク</t>
    </rPh>
    <rPh sb="10" eb="12">
      <t>カイシ</t>
    </rPh>
    <phoneticPr fontId="1"/>
  </si>
  <si>
    <t>AI32</t>
    <phoneticPr fontId="1"/>
  </si>
  <si>
    <t xml:space="preserve">ゆみこ </t>
    <phoneticPr fontId="1"/>
  </si>
  <si>
    <t>青木　徹志</t>
    <phoneticPr fontId="1"/>
  </si>
  <si>
    <t>AI33</t>
    <phoneticPr fontId="1"/>
  </si>
  <si>
    <t>青木 徹志  [美容室経営者] 
契約1年</t>
    <rPh sb="17" eb="19">
      <t>ケイヤク</t>
    </rPh>
    <rPh sb="20" eb="21">
      <t>ネン</t>
    </rPh>
    <phoneticPr fontId="1"/>
  </si>
  <si>
    <t>1年契約</t>
    <rPh sb="1" eb="2">
      <t>ネン</t>
    </rPh>
    <rPh sb="2" eb="4">
      <t>ケイヤク</t>
    </rPh>
    <phoneticPr fontId="1"/>
  </si>
  <si>
    <t>木澤 綾 
リマインド必要</t>
    <rPh sb="11" eb="13">
      <t>ヒツヨウ</t>
    </rPh>
    <phoneticPr fontId="1"/>
  </si>
  <si>
    <t xml:space="preserve">須田 </t>
    <phoneticPr fontId="1"/>
  </si>
  <si>
    <t>AI34</t>
    <phoneticPr fontId="1"/>
  </si>
  <si>
    <t>ARGO合同会社</t>
  </si>
  <si>
    <t>Shingo Ueno 
契約1年</t>
    <phoneticPr fontId="1"/>
  </si>
  <si>
    <t>AI35</t>
    <phoneticPr fontId="1"/>
  </si>
  <si>
    <t>小嶋有沙</t>
    <phoneticPr fontId="1"/>
  </si>
  <si>
    <t xml:space="preserve">arisa </t>
    <phoneticPr fontId="1"/>
  </si>
  <si>
    <t>square</t>
  </si>
  <si>
    <t>AI36</t>
    <phoneticPr fontId="1"/>
  </si>
  <si>
    <t>株式会社 PRIME PARTNERS</t>
    <phoneticPr fontId="1"/>
  </si>
  <si>
    <t>AI37</t>
    <phoneticPr fontId="1"/>
  </si>
  <si>
    <t>お〜たん 
契約1年</t>
    <rPh sb="6" eb="8">
      <t>ケイヤク</t>
    </rPh>
    <rPh sb="9" eb="10">
      <t>ネン</t>
    </rPh>
    <phoneticPr fontId="1"/>
  </si>
  <si>
    <t>AI38</t>
    <phoneticPr fontId="1"/>
  </si>
  <si>
    <t>西田和真</t>
    <rPh sb="0" eb="2">
      <t>ニシダ</t>
    </rPh>
    <rPh sb="2" eb="4">
      <t>カズマ</t>
    </rPh>
    <phoneticPr fontId="1"/>
  </si>
  <si>
    <t>株式会社ISP</t>
    <phoneticPr fontId="1"/>
  </si>
  <si>
    <t xml:space="preserve">将平 </t>
    <phoneticPr fontId="1"/>
  </si>
  <si>
    <t>AI39</t>
    <phoneticPr fontId="1"/>
  </si>
  <si>
    <t>藤河　友美</t>
  </si>
  <si>
    <t>ともみ 
契約1年</t>
    <rPh sb="5" eb="7">
      <t>ケイヤク</t>
    </rPh>
    <rPh sb="8" eb="9">
      <t>ネン</t>
    </rPh>
    <phoneticPr fontId="1"/>
  </si>
  <si>
    <t>TAKAKI 
2022/6解約</t>
    <rPh sb="14" eb="16">
      <t>カイヤク</t>
    </rPh>
    <phoneticPr fontId="1"/>
  </si>
  <si>
    <t>Y
10月末で解約</t>
    <rPh sb="4" eb="5">
      <t>ガツ</t>
    </rPh>
    <rPh sb="5" eb="6">
      <t>マツ</t>
    </rPh>
    <rPh sb="7" eb="9">
      <t>カイヤク</t>
    </rPh>
    <phoneticPr fontId="1"/>
  </si>
  <si>
    <t>野村 周平 
契約1年で終了　2022/11/25で契約終了</t>
    <rPh sb="12" eb="14">
      <t>シュウリョウ</t>
    </rPh>
    <rPh sb="26" eb="28">
      <t>ケイヤク</t>
    </rPh>
    <rPh sb="28" eb="30">
      <t>シュウリョウ</t>
    </rPh>
    <phoneticPr fontId="1"/>
  </si>
  <si>
    <t>西田 和真 
2022/11/29で契約終了
連絡はまだしてない</t>
    <rPh sb="18" eb="20">
      <t>ケイヤク</t>
    </rPh>
    <rPh sb="20" eb="22">
      <t>シュウリョウ</t>
    </rPh>
    <rPh sb="23" eb="25">
      <t>レンラク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</si>
</sst>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d"/>
    <numFmt numFmtId="178" formatCode="&quot;¥&quot;#,##0_);[Red]\(&quot;¥&quot;#,##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游ゴシック"/>
      <family val="3"/>
      <charset val="128"/>
    </font>
    <font>
      <sz val="11"/>
      <color theme="1"/>
      <name val="Segoe UI Emoji"/>
      <family val="2"/>
    </font>
    <font>
      <sz val="11"/>
      <color theme="1"/>
      <name val="Cambria Math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/>
    <xf numFmtId="177" fontId="0" fillId="0" borderId="3" xfId="0" applyNumberFormat="1" applyBorder="1"/>
    <xf numFmtId="176" fontId="0" fillId="0" borderId="3" xfId="0" applyNumberFormat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78" fontId="0" fillId="0" borderId="3" xfId="0" applyNumberFormat="1" applyBorder="1"/>
    <xf numFmtId="0" fontId="0" fillId="3" borderId="3" xfId="0" applyFill="1" applyBorder="1"/>
    <xf numFmtId="14" fontId="0" fillId="3" borderId="3" xfId="0" applyNumberFormat="1" applyFill="1" applyBorder="1"/>
    <xf numFmtId="177" fontId="0" fillId="3" borderId="3" xfId="0" applyNumberFormat="1" applyFill="1" applyBorder="1"/>
    <xf numFmtId="176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vertical="center"/>
    </xf>
    <xf numFmtId="178" fontId="0" fillId="3" borderId="3" xfId="0" applyNumberFormat="1" applyFill="1" applyBorder="1"/>
    <xf numFmtId="14" fontId="0" fillId="0" borderId="3" xfId="0" applyNumberFormat="1" applyBorder="1" applyAlignment="1">
      <alignment wrapText="1"/>
    </xf>
    <xf numFmtId="0" fontId="0" fillId="0" borderId="0" xfId="0" applyAlignment="1">
      <alignment vertical="center" wrapText="1"/>
    </xf>
    <xf numFmtId="14" fontId="0" fillId="3" borderId="3" xfId="0" applyNumberFormat="1" applyFill="1" applyBorder="1" applyAlignment="1">
      <alignment wrapText="1"/>
    </xf>
    <xf numFmtId="0" fontId="0" fillId="3" borderId="0" xfId="0" applyFill="1"/>
  </cellXfs>
  <cellStyles count="1">
    <cellStyle name="標準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FF00D3-C632-4BAA-AAB5-766B10F9F8E4}" name="AI管理簿" displayName="AI管理簿" ref="A1:J33" totalsRowShown="0" dataDxfId="13" headerRowBorderDxfId="14">
  <autoFilter ref="A1:J33" xr:uid="{171CD8E9-CB83-42EF-9D1C-1DF647CA0DFA}"/>
  <sortState xmlns:xlrd2="http://schemas.microsoft.com/office/spreadsheetml/2017/richdata2" ref="A2:J25">
    <sortCondition sortBy="cellColor" ref="A1:A25" dxfId="12"/>
  </sortState>
  <tableColumns count="10">
    <tableColumn id="1" xr3:uid="{D18998BC-742B-4F18-9FB7-69A894AD0C51}" name="管理番号" dataDxfId="11"/>
    <tableColumn id="6" xr3:uid="{FD4B0C94-0ACF-4DCC-B4BB-B04935BC2A6C}" name="紹介者" dataDxfId="10"/>
    <tableColumn id="9" xr3:uid="{BC46B4DC-68C2-4461-A2AC-06FACEBC21F0}" name="契約プラン" dataDxfId="9"/>
    <tableColumn id="2" xr3:uid="{4AA63124-B2C2-4B79-9017-23390BD1FA43}" name="契約者名" dataDxfId="8"/>
    <tableColumn id="4" xr3:uid="{2DFD1321-DE57-45A4-A752-48E50E5024FF}" name="契約日" dataDxfId="7"/>
    <tableColumn id="7" xr3:uid="{E998473E-70A2-4C51-B195-4D6B5FCF9D0F}" name="決済方法" dataDxfId="6"/>
    <tableColumn id="8" xr3:uid="{8CC388D0-EAE1-4BA4-9B83-301B9D1729C1}" name="備考" dataDxfId="5"/>
    <tableColumn id="3" xr3:uid="{85518C01-9B17-45EA-B02F-833A4554E65E}" name="契約した当月に振込有無" dataDxfId="4"/>
    <tableColumn id="5" xr3:uid="{1AC4C43E-7B8C-4CC1-A9A2-33982645E030}" name="列1" dataDxfId="3"/>
    <tableColumn id="10" xr3:uid="{61BA0541-63F9-4E37-BCBA-79B056CB5AB6}" name="列2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3"/>
  <sheetViews>
    <sheetView zoomScale="115" zoomScaleNormal="115" workbookViewId="0">
      <selection activeCell="E15" sqref="E15"/>
    </sheetView>
  </sheetViews>
  <sheetFormatPr defaultRowHeight="18"/>
  <cols>
    <col min="1" max="1" width="10.08203125" customWidth="1"/>
    <col min="2" max="2" width="13.08203125" customWidth="1"/>
    <col min="3" max="3" width="23.5" customWidth="1"/>
    <col min="4" max="4" width="27.58203125" bestFit="1" customWidth="1"/>
    <col min="5" max="5" width="14.08203125" customWidth="1"/>
    <col min="6" max="6" width="11.08203125" customWidth="1"/>
    <col min="7" max="7" width="33.83203125" customWidth="1"/>
    <col min="8" max="8" width="25.5" bestFit="1" customWidth="1"/>
    <col min="9" max="9" width="27.58203125" bestFit="1" customWidth="1"/>
  </cols>
  <sheetData>
    <row r="1" spans="1:10">
      <c r="A1" s="13" t="s">
        <v>0</v>
      </c>
      <c r="B1" s="13" t="s">
        <v>72</v>
      </c>
      <c r="C1" s="13" t="s">
        <v>73</v>
      </c>
      <c r="D1" s="13" t="s">
        <v>71</v>
      </c>
      <c r="E1" s="13" t="s">
        <v>2</v>
      </c>
      <c r="F1" s="13" t="s">
        <v>3</v>
      </c>
      <c r="G1" s="13" t="s">
        <v>4</v>
      </c>
      <c r="H1" s="1" t="s">
        <v>46</v>
      </c>
      <c r="I1" s="1" t="s">
        <v>48</v>
      </c>
      <c r="J1" s="1" t="s">
        <v>131</v>
      </c>
    </row>
    <row r="2" spans="1:10">
      <c r="A2" s="6" t="s">
        <v>24</v>
      </c>
      <c r="B2" s="6">
        <v>263</v>
      </c>
      <c r="C2" s="6" t="s">
        <v>74</v>
      </c>
      <c r="D2" s="6" t="s">
        <v>35</v>
      </c>
      <c r="E2" s="7">
        <v>44432</v>
      </c>
      <c r="F2" s="6" t="s">
        <v>179</v>
      </c>
      <c r="G2" s="6"/>
      <c r="H2" s="4"/>
      <c r="I2" s="4"/>
      <c r="J2" s="4"/>
    </row>
    <row r="3" spans="1:10">
      <c r="A3" s="6" t="s">
        <v>25</v>
      </c>
      <c r="B3" s="6" t="s">
        <v>100</v>
      </c>
      <c r="C3" s="6" t="s">
        <v>76</v>
      </c>
      <c r="D3" s="6" t="s">
        <v>39</v>
      </c>
      <c r="E3" s="7">
        <v>44253</v>
      </c>
      <c r="F3" s="6" t="s">
        <v>36</v>
      </c>
      <c r="G3" s="6" t="s">
        <v>38</v>
      </c>
      <c r="H3" s="4"/>
      <c r="I3" s="4"/>
      <c r="J3" s="4"/>
    </row>
    <row r="4" spans="1:10">
      <c r="A4" s="6" t="s">
        <v>26</v>
      </c>
      <c r="B4" s="6">
        <v>0</v>
      </c>
      <c r="C4" s="6" t="s">
        <v>74</v>
      </c>
      <c r="D4" s="6" t="s">
        <v>40</v>
      </c>
      <c r="E4" s="7">
        <v>44257</v>
      </c>
      <c r="F4" s="6" t="s">
        <v>36</v>
      </c>
      <c r="G4" s="6"/>
      <c r="H4" s="4"/>
      <c r="I4" s="4"/>
      <c r="J4" s="4"/>
    </row>
    <row r="5" spans="1:10" ht="36">
      <c r="A5" s="6" t="s">
        <v>12</v>
      </c>
      <c r="B5" s="6">
        <v>263</v>
      </c>
      <c r="C5" s="6" t="s">
        <v>74</v>
      </c>
      <c r="D5" s="6" t="s">
        <v>32</v>
      </c>
      <c r="E5" s="7">
        <v>44205</v>
      </c>
      <c r="F5" s="6"/>
      <c r="G5" s="8" t="s">
        <v>99</v>
      </c>
      <c r="H5" s="4"/>
      <c r="I5" s="4"/>
      <c r="J5" s="4"/>
    </row>
    <row r="6" spans="1:10">
      <c r="A6" s="6" t="s">
        <v>19</v>
      </c>
      <c r="B6" s="6">
        <v>263</v>
      </c>
      <c r="C6" s="6" t="s">
        <v>74</v>
      </c>
      <c r="D6" s="6" t="s">
        <v>33</v>
      </c>
      <c r="E6" s="7">
        <v>44224</v>
      </c>
      <c r="F6" s="6" t="s">
        <v>23</v>
      </c>
      <c r="G6" s="6"/>
      <c r="H6" s="4"/>
      <c r="I6" s="4" t="s">
        <v>47</v>
      </c>
      <c r="J6" s="4"/>
    </row>
    <row r="7" spans="1:10">
      <c r="A7" s="6" t="s">
        <v>20</v>
      </c>
      <c r="B7" s="6">
        <v>263</v>
      </c>
      <c r="C7" s="6" t="s">
        <v>74</v>
      </c>
      <c r="D7" s="6" t="s">
        <v>34</v>
      </c>
      <c r="E7" s="7">
        <v>44413</v>
      </c>
      <c r="F7" s="6" t="s">
        <v>179</v>
      </c>
      <c r="G7" s="6"/>
      <c r="H7" s="4"/>
      <c r="I7" s="4"/>
      <c r="J7" s="4"/>
    </row>
    <row r="8" spans="1:10">
      <c r="A8" s="6" t="s">
        <v>43</v>
      </c>
      <c r="B8" s="6">
        <v>0</v>
      </c>
      <c r="C8" s="6" t="s">
        <v>76</v>
      </c>
      <c r="D8" s="6" t="s">
        <v>44</v>
      </c>
      <c r="E8" s="7">
        <v>44260</v>
      </c>
      <c r="F8" s="6" t="s">
        <v>23</v>
      </c>
      <c r="G8" s="6" t="s">
        <v>45</v>
      </c>
      <c r="H8" s="4"/>
      <c r="I8" s="4" t="s">
        <v>44</v>
      </c>
      <c r="J8" s="4"/>
    </row>
    <row r="9" spans="1:10">
      <c r="A9" s="6" t="s">
        <v>49</v>
      </c>
      <c r="B9" s="6">
        <v>263</v>
      </c>
      <c r="C9" s="6" t="s">
        <v>75</v>
      </c>
      <c r="D9" s="6" t="s">
        <v>50</v>
      </c>
      <c r="E9" s="7">
        <v>44277</v>
      </c>
      <c r="F9" s="6" t="s">
        <v>23</v>
      </c>
      <c r="G9" s="6"/>
      <c r="H9" s="4"/>
      <c r="I9" s="4" t="s">
        <v>50</v>
      </c>
      <c r="J9" s="4"/>
    </row>
    <row r="10" spans="1:10" ht="36">
      <c r="A10" s="6" t="s">
        <v>51</v>
      </c>
      <c r="B10" s="6">
        <v>0</v>
      </c>
      <c r="C10" s="6" t="s">
        <v>77</v>
      </c>
      <c r="D10" s="6" t="s">
        <v>52</v>
      </c>
      <c r="E10" s="7">
        <v>44287</v>
      </c>
      <c r="F10" s="6" t="s">
        <v>23</v>
      </c>
      <c r="G10" s="8" t="s">
        <v>97</v>
      </c>
      <c r="H10" s="4"/>
      <c r="I10" s="4" t="s">
        <v>52</v>
      </c>
      <c r="J10" s="4"/>
    </row>
    <row r="11" spans="1:10">
      <c r="A11" s="6" t="s">
        <v>54</v>
      </c>
      <c r="B11" s="6">
        <v>263</v>
      </c>
      <c r="C11" s="6" t="s">
        <v>76</v>
      </c>
      <c r="D11" s="6" t="s">
        <v>55</v>
      </c>
      <c r="E11" s="7">
        <v>44289</v>
      </c>
      <c r="F11" s="6" t="s">
        <v>23</v>
      </c>
      <c r="G11" s="6" t="s">
        <v>45</v>
      </c>
      <c r="H11" s="4"/>
      <c r="I11" s="4" t="s">
        <v>55</v>
      </c>
      <c r="J11" s="4"/>
    </row>
    <row r="12" spans="1:10">
      <c r="A12" s="6" t="s">
        <v>56</v>
      </c>
      <c r="B12" s="6">
        <v>263</v>
      </c>
      <c r="C12" s="6" t="s">
        <v>75</v>
      </c>
      <c r="D12" s="6" t="s">
        <v>57</v>
      </c>
      <c r="E12" s="7">
        <v>44290</v>
      </c>
      <c r="F12" s="6" t="s">
        <v>23</v>
      </c>
      <c r="G12" s="6" t="s">
        <v>45</v>
      </c>
      <c r="H12" s="4"/>
      <c r="I12" s="4" t="s">
        <v>57</v>
      </c>
      <c r="J12" s="4"/>
    </row>
    <row r="13" spans="1:10">
      <c r="A13" s="6" t="s">
        <v>58</v>
      </c>
      <c r="B13" s="6">
        <v>263</v>
      </c>
      <c r="C13" s="6" t="s">
        <v>74</v>
      </c>
      <c r="D13" s="6" t="s">
        <v>59</v>
      </c>
      <c r="E13" s="7">
        <v>44291</v>
      </c>
      <c r="F13" s="6" t="s">
        <v>23</v>
      </c>
      <c r="G13" s="6"/>
      <c r="H13" s="4"/>
      <c r="I13" s="4"/>
      <c r="J13" s="4"/>
    </row>
    <row r="14" spans="1:10">
      <c r="A14" s="6" t="s">
        <v>60</v>
      </c>
      <c r="B14" s="6"/>
      <c r="C14" s="6" t="s">
        <v>77</v>
      </c>
      <c r="D14" s="6" t="s">
        <v>61</v>
      </c>
      <c r="E14" s="7">
        <v>44291</v>
      </c>
      <c r="F14" s="6" t="s">
        <v>23</v>
      </c>
      <c r="G14" s="8" t="s">
        <v>161</v>
      </c>
      <c r="H14" s="4"/>
      <c r="I14" s="3"/>
      <c r="J14" s="4"/>
    </row>
    <row r="15" spans="1:10" ht="36">
      <c r="A15" s="6" t="s">
        <v>63</v>
      </c>
      <c r="B15" s="6" t="s">
        <v>100</v>
      </c>
      <c r="C15" s="6" t="s">
        <v>75</v>
      </c>
      <c r="D15" s="6" t="s">
        <v>64</v>
      </c>
      <c r="E15" s="7">
        <v>44285</v>
      </c>
      <c r="F15" s="6" t="s">
        <v>23</v>
      </c>
      <c r="G15" s="8" t="s">
        <v>129</v>
      </c>
      <c r="H15" s="4"/>
      <c r="I15" s="4" t="s">
        <v>64</v>
      </c>
      <c r="J15" s="4" t="s">
        <v>130</v>
      </c>
    </row>
    <row r="16" spans="1:10">
      <c r="A16" s="6" t="s">
        <v>66</v>
      </c>
      <c r="B16" s="6">
        <v>263</v>
      </c>
      <c r="C16" s="6" t="s">
        <v>77</v>
      </c>
      <c r="D16" s="6" t="s">
        <v>67</v>
      </c>
      <c r="E16" s="7">
        <v>44295</v>
      </c>
      <c r="F16" s="6" t="s">
        <v>23</v>
      </c>
      <c r="G16" s="6" t="s">
        <v>98</v>
      </c>
      <c r="H16" s="4"/>
      <c r="I16" s="4" t="s">
        <v>67</v>
      </c>
      <c r="J16" s="4"/>
    </row>
    <row r="17" spans="1:10">
      <c r="A17" s="6" t="s">
        <v>68</v>
      </c>
      <c r="B17" s="6">
        <v>0</v>
      </c>
      <c r="C17" s="6" t="s">
        <v>74</v>
      </c>
      <c r="D17" s="6" t="s">
        <v>69</v>
      </c>
      <c r="E17" s="7">
        <v>44303</v>
      </c>
      <c r="F17" s="6" t="s">
        <v>23</v>
      </c>
      <c r="G17" s="6"/>
      <c r="H17" s="4"/>
      <c r="I17" s="4"/>
      <c r="J17" s="4"/>
    </row>
    <row r="18" spans="1:10" ht="36">
      <c r="A18" s="6" t="s">
        <v>70</v>
      </c>
      <c r="B18" s="6">
        <v>263</v>
      </c>
      <c r="C18" s="6" t="s">
        <v>74</v>
      </c>
      <c r="D18" s="6" t="s">
        <v>85</v>
      </c>
      <c r="E18" s="7">
        <v>44304</v>
      </c>
      <c r="F18" s="6" t="s">
        <v>23</v>
      </c>
      <c r="G18" s="8" t="s">
        <v>123</v>
      </c>
      <c r="H18" s="4"/>
      <c r="I18" s="24"/>
      <c r="J18" s="4"/>
    </row>
    <row r="19" spans="1:10">
      <c r="A19" s="6" t="s">
        <v>124</v>
      </c>
      <c r="B19" s="6">
        <v>263</v>
      </c>
      <c r="C19" s="6" t="s">
        <v>74</v>
      </c>
      <c r="D19" s="6" t="s">
        <v>126</v>
      </c>
      <c r="E19" s="7">
        <v>44309</v>
      </c>
      <c r="F19" s="6" t="s">
        <v>23</v>
      </c>
      <c r="G19" s="8"/>
      <c r="H19" s="4"/>
      <c r="I19" s="24"/>
      <c r="J19" s="4"/>
    </row>
    <row r="20" spans="1:10">
      <c r="A20" s="6" t="s">
        <v>132</v>
      </c>
      <c r="B20" s="6" t="s">
        <v>133</v>
      </c>
      <c r="C20" s="6" t="s">
        <v>75</v>
      </c>
      <c r="D20" s="6" t="s">
        <v>134</v>
      </c>
      <c r="E20" s="7">
        <v>44317</v>
      </c>
      <c r="F20" s="6" t="s">
        <v>179</v>
      </c>
      <c r="G20" s="6"/>
      <c r="H20" s="4"/>
      <c r="I20" s="6"/>
      <c r="J20" s="4"/>
    </row>
    <row r="21" spans="1:10">
      <c r="A21" s="21" t="s">
        <v>135</v>
      </c>
      <c r="B21" s="6">
        <v>263</v>
      </c>
      <c r="C21" s="6" t="s">
        <v>76</v>
      </c>
      <c r="D21" s="6" t="s">
        <v>136</v>
      </c>
      <c r="E21" s="7">
        <v>44319</v>
      </c>
      <c r="F21" s="6" t="s">
        <v>179</v>
      </c>
      <c r="G21" s="6"/>
      <c r="H21" s="4"/>
      <c r="I21" s="3"/>
      <c r="J21" s="4"/>
    </row>
    <row r="22" spans="1:10">
      <c r="A22" s="6" t="s">
        <v>140</v>
      </c>
      <c r="B22" s="6">
        <v>263</v>
      </c>
      <c r="C22" s="6" t="s">
        <v>75</v>
      </c>
      <c r="D22" s="6" t="s">
        <v>139</v>
      </c>
      <c r="E22" s="7">
        <v>44340</v>
      </c>
      <c r="F22" s="6" t="s">
        <v>23</v>
      </c>
      <c r="G22" s="6"/>
      <c r="H22" s="4"/>
      <c r="I22" s="3" t="s">
        <v>141</v>
      </c>
      <c r="J22" s="4"/>
    </row>
    <row r="23" spans="1:10">
      <c r="A23" s="6" t="s">
        <v>144</v>
      </c>
      <c r="B23" s="6">
        <v>263</v>
      </c>
      <c r="C23" s="6" t="s">
        <v>75</v>
      </c>
      <c r="D23" s="6" t="s">
        <v>145</v>
      </c>
      <c r="E23" s="7">
        <v>44353</v>
      </c>
      <c r="F23" s="6" t="s">
        <v>23</v>
      </c>
      <c r="G23" s="6"/>
      <c r="H23" s="4"/>
      <c r="I23" s="3" t="s">
        <v>146</v>
      </c>
      <c r="J23" s="4"/>
    </row>
    <row r="24" spans="1:10">
      <c r="A24" s="6" t="s">
        <v>148</v>
      </c>
      <c r="B24" s="6"/>
      <c r="C24" s="6" t="s">
        <v>76</v>
      </c>
      <c r="D24" s="6" t="s">
        <v>147</v>
      </c>
      <c r="E24" s="7">
        <v>44354</v>
      </c>
      <c r="F24" s="6" t="s">
        <v>23</v>
      </c>
      <c r="G24" s="6"/>
      <c r="H24" s="4"/>
      <c r="I24" s="3"/>
      <c r="J24" s="4"/>
    </row>
    <row r="25" spans="1:10">
      <c r="A25" s="6" t="s">
        <v>151</v>
      </c>
      <c r="B25" s="6" t="s">
        <v>154</v>
      </c>
      <c r="C25" s="6" t="s">
        <v>75</v>
      </c>
      <c r="D25" s="6" t="s">
        <v>152</v>
      </c>
      <c r="E25" s="7">
        <v>44383</v>
      </c>
      <c r="F25" s="6" t="s">
        <v>23</v>
      </c>
      <c r="G25" s="6"/>
      <c r="H25" s="4"/>
      <c r="I25" s="4"/>
      <c r="J25" s="4"/>
    </row>
    <row r="26" spans="1:10">
      <c r="A26" s="21" t="s">
        <v>165</v>
      </c>
      <c r="B26" s="6"/>
      <c r="C26" s="6" t="s">
        <v>75</v>
      </c>
      <c r="D26" s="6" t="s">
        <v>163</v>
      </c>
      <c r="E26" s="7">
        <v>44435</v>
      </c>
      <c r="F26" s="6" t="s">
        <v>179</v>
      </c>
      <c r="G26" s="6" t="s">
        <v>164</v>
      </c>
      <c r="H26" s="4"/>
      <c r="I26" s="4"/>
      <c r="J26" s="4"/>
    </row>
    <row r="27" spans="1:10">
      <c r="A27" s="6" t="s">
        <v>168</v>
      </c>
      <c r="B27" s="6"/>
      <c r="C27" s="6" t="s">
        <v>75</v>
      </c>
      <c r="D27" s="6" t="s">
        <v>167</v>
      </c>
      <c r="E27" s="7">
        <v>44438</v>
      </c>
      <c r="F27" s="6" t="s">
        <v>179</v>
      </c>
      <c r="G27" s="6" t="s">
        <v>170</v>
      </c>
      <c r="H27" s="4"/>
      <c r="I27" s="4"/>
      <c r="J27" s="4"/>
    </row>
    <row r="28" spans="1:10">
      <c r="A28" s="6" t="s">
        <v>173</v>
      </c>
      <c r="B28" s="6"/>
      <c r="C28" s="6" t="s">
        <v>75</v>
      </c>
      <c r="D28" s="6" t="s">
        <v>174</v>
      </c>
      <c r="E28" s="7">
        <v>44475</v>
      </c>
      <c r="F28" s="6" t="s">
        <v>23</v>
      </c>
      <c r="G28" s="6" t="s">
        <v>170</v>
      </c>
      <c r="H28" s="4"/>
      <c r="I28" s="4"/>
      <c r="J28" s="4"/>
    </row>
    <row r="29" spans="1:10">
      <c r="A29" s="6" t="s">
        <v>176</v>
      </c>
      <c r="B29" s="6">
        <v>263</v>
      </c>
      <c r="C29" s="6" t="s">
        <v>75</v>
      </c>
      <c r="D29" s="6" t="s">
        <v>177</v>
      </c>
      <c r="E29" s="7">
        <v>44478</v>
      </c>
      <c r="F29" s="6" t="s">
        <v>179</v>
      </c>
      <c r="G29" s="6"/>
      <c r="H29" s="4"/>
      <c r="I29" s="4"/>
      <c r="J29" s="4"/>
    </row>
    <row r="30" spans="1:10">
      <c r="A30" s="6" t="s">
        <v>180</v>
      </c>
      <c r="B30" s="6"/>
      <c r="C30" s="6" t="s">
        <v>75</v>
      </c>
      <c r="D30" s="6" t="s">
        <v>181</v>
      </c>
      <c r="E30" s="7">
        <v>44525</v>
      </c>
      <c r="F30" s="6" t="s">
        <v>23</v>
      </c>
      <c r="G30" s="6"/>
      <c r="H30" s="4"/>
      <c r="I30" s="4"/>
      <c r="J30" s="4"/>
    </row>
    <row r="31" spans="1:10">
      <c r="A31" s="6" t="s">
        <v>182</v>
      </c>
      <c r="B31" s="6">
        <v>263</v>
      </c>
      <c r="C31" s="6" t="s">
        <v>76</v>
      </c>
      <c r="D31" s="6" t="s">
        <v>186</v>
      </c>
      <c r="E31" s="7">
        <v>44544</v>
      </c>
      <c r="F31" s="6" t="s">
        <v>23</v>
      </c>
      <c r="G31" s="6" t="s">
        <v>170</v>
      </c>
      <c r="H31" s="4"/>
      <c r="I31" s="4"/>
      <c r="J31" s="4"/>
    </row>
    <row r="32" spans="1:10">
      <c r="A32" s="6" t="s">
        <v>184</v>
      </c>
      <c r="B32" s="6"/>
      <c r="C32" s="6" t="s">
        <v>75</v>
      </c>
      <c r="D32" s="6" t="s">
        <v>185</v>
      </c>
      <c r="E32" s="7">
        <v>44545</v>
      </c>
      <c r="F32" s="6" t="s">
        <v>179</v>
      </c>
      <c r="G32" s="6" t="s">
        <v>170</v>
      </c>
      <c r="H32" s="4"/>
      <c r="I32" s="4"/>
      <c r="J32" s="4"/>
    </row>
    <row r="33" spans="1:10">
      <c r="A33" s="6" t="s">
        <v>188</v>
      </c>
      <c r="B33" s="6" t="s">
        <v>133</v>
      </c>
      <c r="C33" s="6" t="s">
        <v>76</v>
      </c>
      <c r="D33" s="6" t="s">
        <v>189</v>
      </c>
      <c r="E33" s="7">
        <v>44571</v>
      </c>
      <c r="F33" s="6"/>
      <c r="G33" s="6" t="s">
        <v>170</v>
      </c>
      <c r="H33" s="4"/>
      <c r="I33" s="4"/>
      <c r="J33" s="4"/>
    </row>
  </sheetData>
  <phoneticPr fontId="1"/>
  <pageMargins left="0.7" right="0.7" top="0.75" bottom="0.75" header="0.3" footer="0.3"/>
  <pageSetup paperSize="9" scale="59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4B17-6EB6-40AE-91AE-2862C96CA5D9}">
  <sheetPr codeName="Sheet2" filterMode="1">
    <pageSetUpPr fitToPage="1"/>
  </sheetPr>
  <dimension ref="A1:S38"/>
  <sheetViews>
    <sheetView tabSelected="1" zoomScaleNormal="100" workbookViewId="0">
      <pane ySplit="1" topLeftCell="A30" activePane="bottomLeft" state="frozen"/>
      <selection activeCell="G31" sqref="G31"/>
      <selection pane="bottomLeft" activeCell="C35" sqref="C35"/>
    </sheetView>
  </sheetViews>
  <sheetFormatPr defaultRowHeight="18"/>
  <cols>
    <col min="1" max="1" width="9" bestFit="1" customWidth="1"/>
    <col min="2" max="2" width="13.83203125" customWidth="1"/>
    <col min="3" max="3" width="27.08203125" bestFit="1" customWidth="1"/>
    <col min="4" max="4" width="27.08203125" customWidth="1"/>
    <col min="5" max="5" width="13.83203125" customWidth="1"/>
    <col min="6" max="6" width="9.58203125" customWidth="1"/>
    <col min="7" max="7" width="10" style="2" bestFit="1" customWidth="1"/>
    <col min="8" max="8" width="8.08203125" bestFit="1" customWidth="1"/>
    <col min="9" max="9" width="10" style="2" bestFit="1" customWidth="1"/>
    <col min="10" max="10" width="8.08203125" bestFit="1" customWidth="1"/>
    <col min="11" max="11" width="10" style="2" bestFit="1" customWidth="1"/>
    <col min="12" max="12" width="8.08203125" bestFit="1" customWidth="1"/>
    <col min="13" max="13" width="10" style="2" bestFit="1" customWidth="1"/>
    <col min="14" max="14" width="8.08203125" bestFit="1" customWidth="1"/>
    <col min="15" max="15" width="10" style="2" bestFit="1" customWidth="1"/>
    <col min="16" max="16" width="8.08203125" bestFit="1" customWidth="1"/>
    <col min="17" max="17" width="10" style="2" bestFit="1" customWidth="1"/>
  </cols>
  <sheetData>
    <row r="1" spans="1:19">
      <c r="A1" s="13" t="s">
        <v>0</v>
      </c>
      <c r="B1" s="13" t="s">
        <v>113</v>
      </c>
      <c r="C1" s="13" t="s">
        <v>1</v>
      </c>
      <c r="D1" s="13" t="s">
        <v>78</v>
      </c>
      <c r="E1" s="13" t="s">
        <v>42</v>
      </c>
      <c r="F1" s="13" t="s">
        <v>5</v>
      </c>
      <c r="G1" s="14" t="s">
        <v>13</v>
      </c>
      <c r="H1" s="13" t="s">
        <v>6</v>
      </c>
      <c r="I1" s="14" t="s">
        <v>14</v>
      </c>
      <c r="J1" s="13" t="s">
        <v>7</v>
      </c>
      <c r="K1" s="14" t="s">
        <v>15</v>
      </c>
      <c r="L1" s="13" t="s">
        <v>8</v>
      </c>
      <c r="M1" s="14" t="s">
        <v>16</v>
      </c>
      <c r="N1" s="13" t="s">
        <v>9</v>
      </c>
      <c r="O1" s="14" t="s">
        <v>17</v>
      </c>
      <c r="P1" s="13" t="s">
        <v>10</v>
      </c>
      <c r="Q1" s="14" t="s">
        <v>18</v>
      </c>
    </row>
    <row r="2" spans="1:19" hidden="1">
      <c r="A2" s="16" t="s">
        <v>28</v>
      </c>
      <c r="B2" s="17">
        <v>44197</v>
      </c>
      <c r="C2" s="17" t="s">
        <v>127</v>
      </c>
      <c r="D2" s="17" t="s">
        <v>93</v>
      </c>
      <c r="E2" s="18">
        <f t="shared" ref="E2" si="0">DAY(B2)</f>
        <v>1</v>
      </c>
      <c r="F2" s="19">
        <f t="shared" ref="F2" si="1">IF($B2="","",DATE(YEAR($B2),MONTH($B2),DAY($B2)))</f>
        <v>44197</v>
      </c>
      <c r="G2" s="20" t="s">
        <v>22</v>
      </c>
      <c r="H2" s="19">
        <f t="shared" ref="H2" si="2">IF($B2="","",DATE(YEAR($B2),MONTH($B2)+1,DAY($B2)))</f>
        <v>44228</v>
      </c>
      <c r="I2" s="20" t="s">
        <v>22</v>
      </c>
      <c r="J2" s="19">
        <f t="shared" ref="J2" si="3">IF($B2="","",DATE(YEAR($B2),MONTH($B2)+2,DAY($B2)))</f>
        <v>44256</v>
      </c>
      <c r="K2" s="20" t="s">
        <v>22</v>
      </c>
      <c r="L2" s="19">
        <f t="shared" ref="L2" si="4">IF($B2="","",DATE(YEAR($B2),MONTH($B2)+3,DAY($B2)))</f>
        <v>44287</v>
      </c>
      <c r="M2" s="20" t="s">
        <v>22</v>
      </c>
      <c r="N2" s="19">
        <f t="shared" ref="N2" si="5">IF($B2="","",DATE(YEAR($B2),MONTH($B2)+4,DAY($B2)))</f>
        <v>44317</v>
      </c>
      <c r="O2" s="20" t="s">
        <v>22</v>
      </c>
      <c r="P2" s="19">
        <f t="shared" ref="P2" si="6">IF($B2="","",DATE(YEAR($B2),MONTH($B2)+5,DAY($B2)))</f>
        <v>44348</v>
      </c>
      <c r="Q2" s="20" t="s">
        <v>22</v>
      </c>
      <c r="S2" t="s">
        <v>65</v>
      </c>
    </row>
    <row r="3" spans="1:19">
      <c r="A3" s="16" t="s">
        <v>53</v>
      </c>
      <c r="B3" s="17">
        <f>IFERROR(VLOOKUP(A3,AI管理簿[[#All],[管理番号]:[契約日]],5,FALSE),"")</f>
        <v>44287</v>
      </c>
      <c r="C3" s="17" t="str">
        <f>IFERROR(VLOOKUP(A3,AI管理簿[[#All],[管理番号]:[契約日]],4,FALSE),"")</f>
        <v>吉藤エンタープライズ合同会社</v>
      </c>
      <c r="D3" s="17" t="s">
        <v>94</v>
      </c>
      <c r="E3" s="18">
        <f t="shared" ref="E3:E30" si="7">DAY(B3)</f>
        <v>1</v>
      </c>
      <c r="F3" s="19">
        <f t="shared" ref="F3:F38" si="8">IF($B3="","",DATE(YEAR($B3),MONTH($B3),DAY($B3)))</f>
        <v>44287</v>
      </c>
      <c r="G3" s="20" t="s">
        <v>22</v>
      </c>
      <c r="H3" s="19">
        <f t="shared" ref="H3:H38" si="9">IF($B3="","",DATE(YEAR($B3),MONTH($B3)+1,DAY($B3)))</f>
        <v>44317</v>
      </c>
      <c r="I3" s="20" t="s">
        <v>22</v>
      </c>
      <c r="J3" s="19">
        <f t="shared" ref="J3:J38" si="10">IF($B3="","",DATE(YEAR($B3),MONTH($B3)+2,DAY($B3)))</f>
        <v>44348</v>
      </c>
      <c r="K3" s="20" t="s">
        <v>22</v>
      </c>
      <c r="L3" s="19">
        <f t="shared" ref="L3:L38" si="11">IF($B3="","",DATE(YEAR($B3),MONTH($B3)+3,DAY($B3)))</f>
        <v>44378</v>
      </c>
      <c r="M3" s="20" t="s">
        <v>22</v>
      </c>
      <c r="N3" s="19">
        <f t="shared" ref="N3:N38" si="12">IF($B3="","",DATE(YEAR($B3),MONTH($B3)+4,DAY($B3)))</f>
        <v>44409</v>
      </c>
      <c r="O3" s="20" t="s">
        <v>22</v>
      </c>
      <c r="P3" s="19">
        <f t="shared" ref="P3:P38" si="13">IF($B3="","",DATE(YEAR($B3),MONTH($B3)+5,DAY($B3)))</f>
        <v>44440</v>
      </c>
      <c r="Q3" s="20" t="s">
        <v>22</v>
      </c>
      <c r="S3" t="s">
        <v>65</v>
      </c>
    </row>
    <row r="4" spans="1:19" s="26" customFormat="1" ht="36">
      <c r="A4" s="16" t="s">
        <v>132</v>
      </c>
      <c r="B4" s="17">
        <v>44713</v>
      </c>
      <c r="C4" s="17" t="str">
        <f>IFERROR(VLOOKUP(A4,AI管理簿[[#All],[管理番号]:[契約日]],4,FALSE),"")</f>
        <v>荒田 友里花</v>
      </c>
      <c r="D4" s="25" t="s">
        <v>192</v>
      </c>
      <c r="E4" s="18">
        <f t="shared" si="7"/>
        <v>1</v>
      </c>
      <c r="F4" s="19">
        <f t="shared" si="8"/>
        <v>44713</v>
      </c>
      <c r="G4" s="20" t="s">
        <v>22</v>
      </c>
      <c r="H4" s="19">
        <f t="shared" si="9"/>
        <v>44743</v>
      </c>
      <c r="I4" s="20" t="s">
        <v>22</v>
      </c>
      <c r="J4" s="19">
        <f t="shared" si="10"/>
        <v>44774</v>
      </c>
      <c r="K4" s="19">
        <f t="shared" ref="K4" si="14">IF($B4="","",DATE(YEAR($B4),MONTH($B4)+1,DAY($B4)))</f>
        <v>44743</v>
      </c>
      <c r="L4" s="19">
        <f t="shared" si="11"/>
        <v>44805</v>
      </c>
      <c r="M4" s="20" t="s">
        <v>22</v>
      </c>
      <c r="N4" s="19">
        <f t="shared" si="12"/>
        <v>44835</v>
      </c>
      <c r="O4" s="20" t="s">
        <v>22</v>
      </c>
      <c r="P4" s="19">
        <f t="shared" si="13"/>
        <v>44866</v>
      </c>
      <c r="Q4" s="20" t="s">
        <v>22</v>
      </c>
    </row>
    <row r="5" spans="1:19" ht="42.75" customHeight="1">
      <c r="A5" s="16" t="s">
        <v>140</v>
      </c>
      <c r="B5" s="17">
        <v>44896</v>
      </c>
      <c r="C5" s="17" t="str">
        <f>IFERROR(VLOOKUP(A5,AI管理簿[[#All],[管理番号]:[契約日]],4,FALSE),"")</f>
        <v>野瀬将平</v>
      </c>
      <c r="D5" s="25" t="s">
        <v>187</v>
      </c>
      <c r="E5" s="18">
        <f t="shared" si="7"/>
        <v>1</v>
      </c>
      <c r="F5" s="19">
        <f t="shared" si="8"/>
        <v>44896</v>
      </c>
      <c r="G5" s="20" t="s">
        <v>22</v>
      </c>
      <c r="H5" s="19">
        <f t="shared" si="9"/>
        <v>44927</v>
      </c>
      <c r="I5" s="20" t="s">
        <v>22</v>
      </c>
      <c r="J5" s="19">
        <f t="shared" si="10"/>
        <v>44958</v>
      </c>
      <c r="K5" s="20" t="s">
        <v>22</v>
      </c>
      <c r="L5" s="19">
        <f t="shared" si="11"/>
        <v>44986</v>
      </c>
      <c r="M5" s="20" t="s">
        <v>22</v>
      </c>
      <c r="N5" s="19">
        <f t="shared" si="12"/>
        <v>45017</v>
      </c>
      <c r="O5" s="20" t="s">
        <v>22</v>
      </c>
      <c r="P5" s="19">
        <f t="shared" si="13"/>
        <v>45047</v>
      </c>
      <c r="Q5" s="20" t="s">
        <v>22</v>
      </c>
    </row>
    <row r="6" spans="1:19">
      <c r="A6" s="16" t="s">
        <v>41</v>
      </c>
      <c r="B6" s="17">
        <f>IFERROR(VLOOKUP(A6,AI管理簿[[#All],[管理番号]:[契約日]],5,FALSE),"")</f>
        <v>44257</v>
      </c>
      <c r="C6" s="17" t="str">
        <f>IFERROR(VLOOKUP(A6,AI管理簿[[#All],[管理番号]:[契約日]],4,FALSE),"")</f>
        <v>カマイ　ユウスケ</v>
      </c>
      <c r="D6" s="17" t="s">
        <v>128</v>
      </c>
      <c r="E6" s="18">
        <f t="shared" si="7"/>
        <v>2</v>
      </c>
      <c r="F6" s="19">
        <f t="shared" si="8"/>
        <v>44257</v>
      </c>
      <c r="G6" s="20" t="s">
        <v>22</v>
      </c>
      <c r="H6" s="19">
        <f t="shared" si="9"/>
        <v>44288</v>
      </c>
      <c r="I6" s="20" t="s">
        <v>22</v>
      </c>
      <c r="J6" s="19">
        <f t="shared" si="10"/>
        <v>44318</v>
      </c>
      <c r="K6" s="20" t="s">
        <v>22</v>
      </c>
      <c r="L6" s="19">
        <f t="shared" si="11"/>
        <v>44349</v>
      </c>
      <c r="M6" s="20" t="s">
        <v>22</v>
      </c>
      <c r="N6" s="19">
        <f t="shared" si="12"/>
        <v>44379</v>
      </c>
      <c r="O6" s="20"/>
      <c r="P6" s="19">
        <f t="shared" si="13"/>
        <v>44410</v>
      </c>
      <c r="Q6" s="20"/>
    </row>
    <row r="7" spans="1:19" hidden="1">
      <c r="A7" s="16" t="s">
        <v>31</v>
      </c>
      <c r="B7" s="17">
        <v>44230</v>
      </c>
      <c r="C7" s="17" t="str">
        <f>IFERROR(VLOOKUP(A7,AI管理簿[[#All],[管理番号]:[契約日]],4,FALSE),"")</f>
        <v/>
      </c>
      <c r="D7" s="17" t="s">
        <v>95</v>
      </c>
      <c r="E7" s="18">
        <f t="shared" si="7"/>
        <v>3</v>
      </c>
      <c r="F7" s="19">
        <f t="shared" si="8"/>
        <v>44230</v>
      </c>
      <c r="G7" s="20" t="s">
        <v>22</v>
      </c>
      <c r="H7" s="19">
        <f t="shared" si="9"/>
        <v>44258</v>
      </c>
      <c r="I7" s="20" t="s">
        <v>22</v>
      </c>
      <c r="J7" s="19">
        <f t="shared" si="10"/>
        <v>44289</v>
      </c>
      <c r="K7" s="20" t="s">
        <v>22</v>
      </c>
      <c r="L7" s="19">
        <f t="shared" si="11"/>
        <v>44319</v>
      </c>
      <c r="M7" s="20" t="s">
        <v>22</v>
      </c>
      <c r="N7" s="19">
        <f t="shared" si="12"/>
        <v>44350</v>
      </c>
      <c r="O7" s="20" t="s">
        <v>22</v>
      </c>
      <c r="P7" s="19">
        <f t="shared" si="13"/>
        <v>44380</v>
      </c>
      <c r="Q7" s="20" t="s">
        <v>22</v>
      </c>
    </row>
    <row r="8" spans="1:19">
      <c r="A8" s="16" t="s">
        <v>54</v>
      </c>
      <c r="B8" s="17">
        <f>IFERROR(VLOOKUP(A8,AI管理簿[[#All],[管理番号]:[契約日]],5,FALSE),"")</f>
        <v>44289</v>
      </c>
      <c r="C8" s="17" t="str">
        <f>IFERROR(VLOOKUP(A8,AI管理簿[[#All],[管理番号]:[契約日]],4,FALSE),"")</f>
        <v>株式会社クオーレプランニング</v>
      </c>
      <c r="D8" s="17" t="s">
        <v>96</v>
      </c>
      <c r="E8" s="18">
        <f t="shared" si="7"/>
        <v>3</v>
      </c>
      <c r="F8" s="19">
        <f t="shared" si="8"/>
        <v>44289</v>
      </c>
      <c r="G8" s="20" t="s">
        <v>22</v>
      </c>
      <c r="H8" s="19">
        <f t="shared" si="9"/>
        <v>44319</v>
      </c>
      <c r="I8" s="20" t="s">
        <v>22</v>
      </c>
      <c r="J8" s="19">
        <f t="shared" si="10"/>
        <v>44350</v>
      </c>
      <c r="K8" s="20" t="s">
        <v>22</v>
      </c>
      <c r="L8" s="19">
        <f t="shared" si="11"/>
        <v>44380</v>
      </c>
      <c r="M8" s="20" t="s">
        <v>22</v>
      </c>
      <c r="N8" s="19">
        <f t="shared" si="12"/>
        <v>44411</v>
      </c>
      <c r="O8" s="20" t="s">
        <v>22</v>
      </c>
      <c r="P8" s="19">
        <f t="shared" si="13"/>
        <v>44442</v>
      </c>
      <c r="Q8" s="20" t="s">
        <v>22</v>
      </c>
      <c r="S8" t="s">
        <v>65</v>
      </c>
    </row>
    <row r="9" spans="1:19" ht="36">
      <c r="A9" s="16" t="s">
        <v>135</v>
      </c>
      <c r="B9" s="17">
        <v>44320</v>
      </c>
      <c r="C9" s="17" t="str">
        <f>IFERROR(VLOOKUP(A9,AI管理簿[[#All],[管理番号]:[契約日]],4,FALSE),"")</f>
        <v>佐藤　孝洋</v>
      </c>
      <c r="D9" s="25" t="s">
        <v>162</v>
      </c>
      <c r="E9" s="18">
        <f t="shared" si="7"/>
        <v>4</v>
      </c>
      <c r="F9" s="19">
        <f t="shared" si="8"/>
        <v>44320</v>
      </c>
      <c r="G9" s="20" t="s">
        <v>22</v>
      </c>
      <c r="H9" s="19">
        <f t="shared" si="9"/>
        <v>44351</v>
      </c>
      <c r="I9" s="20" t="s">
        <v>22</v>
      </c>
      <c r="J9" s="19">
        <f t="shared" si="10"/>
        <v>44381</v>
      </c>
      <c r="K9" s="20" t="s">
        <v>22</v>
      </c>
      <c r="L9" s="19">
        <f t="shared" si="11"/>
        <v>44412</v>
      </c>
      <c r="M9" s="20" t="s">
        <v>22</v>
      </c>
      <c r="N9" s="19">
        <f t="shared" si="12"/>
        <v>44443</v>
      </c>
      <c r="O9" s="20" t="s">
        <v>22</v>
      </c>
      <c r="P9" s="19">
        <f t="shared" si="13"/>
        <v>44473</v>
      </c>
      <c r="Q9" s="20" t="s">
        <v>22</v>
      </c>
    </row>
    <row r="10" spans="1:19">
      <c r="A10" s="16" t="s">
        <v>24</v>
      </c>
      <c r="B10" s="17">
        <v>44443</v>
      </c>
      <c r="C10" s="17" t="str">
        <f>IFERROR(VLOOKUP(A10,AI管理簿[[#All],[管理番号]:[契約日]],4,FALSE),"")</f>
        <v>ハマチ　ワタル</v>
      </c>
      <c r="D10" s="17" t="s">
        <v>79</v>
      </c>
      <c r="E10" s="18">
        <f t="shared" si="7"/>
        <v>4</v>
      </c>
      <c r="F10" s="19">
        <f t="shared" si="8"/>
        <v>44443</v>
      </c>
      <c r="G10" s="20" t="s">
        <v>22</v>
      </c>
      <c r="H10" s="19">
        <f t="shared" si="9"/>
        <v>44473</v>
      </c>
      <c r="I10" s="20" t="s">
        <v>22</v>
      </c>
      <c r="J10" s="19">
        <f t="shared" si="10"/>
        <v>44504</v>
      </c>
      <c r="K10" s="20" t="s">
        <v>22</v>
      </c>
      <c r="L10" s="19">
        <f t="shared" si="11"/>
        <v>44534</v>
      </c>
      <c r="M10" s="20" t="s">
        <v>22</v>
      </c>
      <c r="N10" s="19">
        <f t="shared" si="12"/>
        <v>44565</v>
      </c>
      <c r="O10" s="20" t="s">
        <v>22</v>
      </c>
      <c r="P10" s="19">
        <f t="shared" si="13"/>
        <v>44596</v>
      </c>
      <c r="Q10" s="20" t="s">
        <v>22</v>
      </c>
      <c r="S10" t="s">
        <v>65</v>
      </c>
    </row>
    <row r="11" spans="1:19">
      <c r="A11" s="16" t="s">
        <v>43</v>
      </c>
      <c r="B11" s="17">
        <v>44444</v>
      </c>
      <c r="C11" s="17" t="str">
        <f>IFERROR(VLOOKUP(A11,AI管理簿[[#All],[管理番号]:[契約日]],4,FALSE),"")</f>
        <v>株式会社ワイズユナイテッド</v>
      </c>
      <c r="D11" s="17" t="s">
        <v>81</v>
      </c>
      <c r="E11" s="18">
        <f t="shared" si="7"/>
        <v>5</v>
      </c>
      <c r="F11" s="19">
        <f t="shared" si="8"/>
        <v>44444</v>
      </c>
      <c r="G11" s="20" t="s">
        <v>22</v>
      </c>
      <c r="H11" s="19">
        <f t="shared" si="9"/>
        <v>44474</v>
      </c>
      <c r="I11" s="20" t="s">
        <v>22</v>
      </c>
      <c r="J11" s="19">
        <f t="shared" si="10"/>
        <v>44505</v>
      </c>
      <c r="K11" s="20" t="s">
        <v>22</v>
      </c>
      <c r="L11" s="19">
        <f t="shared" si="11"/>
        <v>44535</v>
      </c>
      <c r="M11" s="20" t="s">
        <v>22</v>
      </c>
      <c r="N11" s="19">
        <f t="shared" si="12"/>
        <v>44566</v>
      </c>
      <c r="O11" s="20" t="s">
        <v>22</v>
      </c>
      <c r="P11" s="19">
        <f t="shared" si="13"/>
        <v>44597</v>
      </c>
      <c r="Q11" s="20" t="s">
        <v>22</v>
      </c>
    </row>
    <row r="12" spans="1:19" hidden="1">
      <c r="A12" s="16" t="s">
        <v>62</v>
      </c>
      <c r="B12" s="17">
        <f>IFERROR(VLOOKUP(A12,AI管理簿[[#All],[管理番号]:[契約日]],5,FALSE),"")</f>
        <v>44291</v>
      </c>
      <c r="C12" s="17" t="str">
        <f>IFERROR(VLOOKUP(A12,AI管理簿[[#All],[管理番号]:[契約日]],4,FALSE),"")</f>
        <v>吹田隆有</v>
      </c>
      <c r="D12" s="17" t="s">
        <v>82</v>
      </c>
      <c r="E12" s="18">
        <f t="shared" si="7"/>
        <v>5</v>
      </c>
      <c r="F12" s="19">
        <f t="shared" si="8"/>
        <v>44291</v>
      </c>
      <c r="G12" s="20" t="s">
        <v>22</v>
      </c>
      <c r="H12" s="19">
        <f t="shared" si="9"/>
        <v>44321</v>
      </c>
      <c r="I12" s="20" t="s">
        <v>22</v>
      </c>
      <c r="J12" s="19">
        <f t="shared" si="10"/>
        <v>44352</v>
      </c>
      <c r="K12" s="20" t="s">
        <v>22</v>
      </c>
      <c r="L12" s="19">
        <f t="shared" si="11"/>
        <v>44382</v>
      </c>
      <c r="M12" s="20" t="s">
        <v>22</v>
      </c>
      <c r="N12" s="19">
        <f t="shared" si="12"/>
        <v>44413</v>
      </c>
      <c r="O12" s="20"/>
      <c r="P12" s="19">
        <f t="shared" si="13"/>
        <v>44444</v>
      </c>
      <c r="Q12" s="20"/>
    </row>
    <row r="13" spans="1:19">
      <c r="A13" s="5" t="s">
        <v>68</v>
      </c>
      <c r="B13" s="10">
        <v>44870</v>
      </c>
      <c r="C13" s="10" t="str">
        <f>IFERROR(VLOOKUP(A13,AI管理簿[[#All],[管理番号]:[契約日]],4,FALSE),"")</f>
        <v>寒山　雄太</v>
      </c>
      <c r="D13" s="10" t="s">
        <v>137</v>
      </c>
      <c r="E13" s="11">
        <f t="shared" si="7"/>
        <v>5</v>
      </c>
      <c r="F13" s="12">
        <f t="shared" si="8"/>
        <v>44870</v>
      </c>
      <c r="G13" s="9" t="s">
        <v>22</v>
      </c>
      <c r="H13" s="12">
        <f t="shared" si="9"/>
        <v>44900</v>
      </c>
      <c r="I13" s="9" t="s">
        <v>22</v>
      </c>
      <c r="J13" s="12">
        <f t="shared" si="10"/>
        <v>44931</v>
      </c>
      <c r="K13" s="9"/>
      <c r="L13" s="12">
        <f t="shared" si="11"/>
        <v>44962</v>
      </c>
      <c r="M13" s="9"/>
      <c r="N13" s="12">
        <f t="shared" si="12"/>
        <v>44990</v>
      </c>
      <c r="O13" s="9"/>
      <c r="P13" s="12">
        <f t="shared" si="13"/>
        <v>45021</v>
      </c>
      <c r="Q13" s="9"/>
    </row>
    <row r="14" spans="1:19" ht="36">
      <c r="A14" s="16" t="s">
        <v>144</v>
      </c>
      <c r="B14" s="17">
        <v>44536</v>
      </c>
      <c r="C14" s="17" t="str">
        <f>IFERROR(VLOOKUP(A14,AI管理簿[[#All],[管理番号]:[契約日]],4,FALSE),"")</f>
        <v>北村鷹萌</v>
      </c>
      <c r="D14" s="23" t="s">
        <v>191</v>
      </c>
      <c r="E14" s="11">
        <f t="shared" si="7"/>
        <v>6</v>
      </c>
      <c r="F14" s="12">
        <f t="shared" si="8"/>
        <v>44536</v>
      </c>
      <c r="G14" s="9" t="s">
        <v>22</v>
      </c>
      <c r="H14" s="12">
        <f t="shared" si="9"/>
        <v>44567</v>
      </c>
      <c r="I14" s="9" t="s">
        <v>22</v>
      </c>
      <c r="J14" s="12">
        <f t="shared" si="10"/>
        <v>44598</v>
      </c>
      <c r="K14" s="9" t="s">
        <v>22</v>
      </c>
      <c r="L14" s="12">
        <f t="shared" si="11"/>
        <v>44626</v>
      </c>
      <c r="M14" s="9" t="s">
        <v>22</v>
      </c>
      <c r="N14" s="12">
        <f t="shared" si="12"/>
        <v>44657</v>
      </c>
      <c r="O14" s="9" t="s">
        <v>22</v>
      </c>
      <c r="P14" s="12">
        <f t="shared" si="13"/>
        <v>44687</v>
      </c>
      <c r="Q14" s="9"/>
    </row>
    <row r="15" spans="1:19" ht="36">
      <c r="A15" s="16" t="s">
        <v>173</v>
      </c>
      <c r="B15" s="17">
        <f>IFERROR(VLOOKUP(A15,AI管理簿[[#All],[管理番号]:[契約日]],5,FALSE),"")</f>
        <v>44475</v>
      </c>
      <c r="C15" s="17" t="str">
        <f>IFERROR(VLOOKUP(A15,AI管理簿[[#All],[管理番号]:[契約日]],4,FALSE),"")</f>
        <v>ARGO合同会社</v>
      </c>
      <c r="D15" s="25" t="s">
        <v>175</v>
      </c>
      <c r="E15" s="18">
        <f t="shared" si="7"/>
        <v>6</v>
      </c>
      <c r="F15" s="19">
        <f t="shared" si="8"/>
        <v>44475</v>
      </c>
      <c r="G15" s="20"/>
      <c r="H15" s="19">
        <f t="shared" si="9"/>
        <v>44506</v>
      </c>
      <c r="I15" s="20"/>
      <c r="J15" s="19">
        <f t="shared" si="10"/>
        <v>44536</v>
      </c>
      <c r="K15" s="20"/>
      <c r="L15" s="19">
        <f t="shared" si="11"/>
        <v>44567</v>
      </c>
      <c r="M15" s="20"/>
      <c r="N15" s="19">
        <f t="shared" si="12"/>
        <v>44598</v>
      </c>
      <c r="O15" s="20"/>
      <c r="P15" s="19">
        <f t="shared" si="13"/>
        <v>44626</v>
      </c>
      <c r="Q15" s="20"/>
      <c r="S15" t="s">
        <v>65</v>
      </c>
    </row>
    <row r="16" spans="1:19" ht="18.75" customHeight="1">
      <c r="A16" s="16" t="s">
        <v>56</v>
      </c>
      <c r="B16" s="17">
        <v>44323</v>
      </c>
      <c r="C16" s="17" t="str">
        <f>IFERROR(VLOOKUP(A16,AI管理簿[[#All],[管理番号]:[契約日]],4,FALSE),"")</f>
        <v>株式会社ONERARE</v>
      </c>
      <c r="D16" s="17" t="s">
        <v>80</v>
      </c>
      <c r="E16" s="18">
        <f t="shared" si="7"/>
        <v>7</v>
      </c>
      <c r="F16" s="19">
        <f t="shared" si="8"/>
        <v>44323</v>
      </c>
      <c r="G16" s="20" t="s">
        <v>22</v>
      </c>
      <c r="H16" s="19">
        <f t="shared" si="9"/>
        <v>44354</v>
      </c>
      <c r="I16" s="20" t="s">
        <v>22</v>
      </c>
      <c r="J16" s="19">
        <f t="shared" si="10"/>
        <v>44384</v>
      </c>
      <c r="K16" s="20" t="s">
        <v>22</v>
      </c>
      <c r="L16" s="19">
        <f t="shared" si="11"/>
        <v>44415</v>
      </c>
      <c r="M16" s="20" t="s">
        <v>22</v>
      </c>
      <c r="N16" s="19">
        <f t="shared" si="12"/>
        <v>44446</v>
      </c>
      <c r="O16" s="20" t="s">
        <v>22</v>
      </c>
      <c r="P16" s="19">
        <f t="shared" si="13"/>
        <v>44476</v>
      </c>
      <c r="Q16" s="20" t="s">
        <v>22</v>
      </c>
    </row>
    <row r="17" spans="1:19" s="26" customFormat="1" ht="18.75" customHeight="1">
      <c r="A17" s="16" t="s">
        <v>148</v>
      </c>
      <c r="B17" s="17">
        <v>44537</v>
      </c>
      <c r="C17" s="17" t="str">
        <f>IFERROR(VLOOKUP(A17,AI管理簿[[#All],[管理番号]:[契約日]],4,FALSE),"")</f>
        <v>西村しのぶ</v>
      </c>
      <c r="D17" s="17" t="s">
        <v>149</v>
      </c>
      <c r="E17" s="18">
        <f t="shared" si="7"/>
        <v>7</v>
      </c>
      <c r="F17" s="19">
        <f t="shared" si="8"/>
        <v>44537</v>
      </c>
      <c r="G17" s="20" t="s">
        <v>22</v>
      </c>
      <c r="H17" s="19">
        <f t="shared" si="9"/>
        <v>44568</v>
      </c>
      <c r="I17" s="20" t="s">
        <v>22</v>
      </c>
      <c r="J17" s="19">
        <f t="shared" si="10"/>
        <v>44599</v>
      </c>
      <c r="K17" s="20" t="s">
        <v>22</v>
      </c>
      <c r="L17" s="19">
        <f t="shared" si="11"/>
        <v>44627</v>
      </c>
      <c r="M17" s="20"/>
      <c r="N17" s="19">
        <f t="shared" si="12"/>
        <v>44658</v>
      </c>
      <c r="O17" s="20"/>
      <c r="P17" s="19">
        <f t="shared" si="13"/>
        <v>44688</v>
      </c>
      <c r="Q17" s="20"/>
    </row>
    <row r="18" spans="1:19" ht="38.25" customHeight="1">
      <c r="A18" s="16" t="s">
        <v>12</v>
      </c>
      <c r="B18" s="17">
        <f>IFERROR(VLOOKUP(A18,AI管理簿[[#All],[管理番号]:[契約日]],5,FALSE),"")</f>
        <v>44205</v>
      </c>
      <c r="C18" s="17" t="str">
        <f>IFERROR(VLOOKUP(A18,AI管理簿[[#All],[管理番号]:[契約日]],4,FALSE),"")</f>
        <v>ツノ　カヤト</v>
      </c>
      <c r="D18" s="17" t="s">
        <v>92</v>
      </c>
      <c r="E18" s="18">
        <f t="shared" si="7"/>
        <v>9</v>
      </c>
      <c r="F18" s="19">
        <f t="shared" si="8"/>
        <v>44205</v>
      </c>
      <c r="G18" s="20" t="s">
        <v>22</v>
      </c>
      <c r="H18" s="19">
        <f t="shared" si="9"/>
        <v>44236</v>
      </c>
      <c r="I18" s="20" t="s">
        <v>22</v>
      </c>
      <c r="J18" s="19">
        <f t="shared" si="10"/>
        <v>44264</v>
      </c>
      <c r="K18" s="20" t="s">
        <v>22</v>
      </c>
      <c r="L18" s="19">
        <f t="shared" si="11"/>
        <v>44295</v>
      </c>
      <c r="M18" s="20" t="s">
        <v>22</v>
      </c>
      <c r="N18" s="19">
        <f t="shared" si="12"/>
        <v>44325</v>
      </c>
      <c r="O18" s="20" t="s">
        <v>22</v>
      </c>
      <c r="P18" s="19">
        <f t="shared" si="13"/>
        <v>44356</v>
      </c>
      <c r="Q18" s="20" t="s">
        <v>22</v>
      </c>
      <c r="S18" t="s">
        <v>65</v>
      </c>
    </row>
    <row r="19" spans="1:19" ht="18.75" customHeight="1">
      <c r="A19" s="16" t="s">
        <v>66</v>
      </c>
      <c r="B19" s="17">
        <f>IFERROR(VLOOKUP(A19,AI管理簿[[#All],[管理番号]:[契約日]],5,FALSE),"")</f>
        <v>44295</v>
      </c>
      <c r="C19" s="17" t="str">
        <f>IFERROR(VLOOKUP(A19,AI管理簿[[#All],[管理番号]:[契約日]],4,FALSE),"")</f>
        <v>株式会社ENLOOP</v>
      </c>
      <c r="D19" s="25" t="s">
        <v>172</v>
      </c>
      <c r="E19" s="18">
        <f t="shared" si="7"/>
        <v>9</v>
      </c>
      <c r="F19" s="19">
        <f t="shared" si="8"/>
        <v>44295</v>
      </c>
      <c r="G19" s="20" t="s">
        <v>22</v>
      </c>
      <c r="H19" s="19">
        <f t="shared" si="9"/>
        <v>44325</v>
      </c>
      <c r="I19" s="20" t="s">
        <v>22</v>
      </c>
      <c r="J19" s="19">
        <f t="shared" si="10"/>
        <v>44356</v>
      </c>
      <c r="K19" s="20" t="s">
        <v>22</v>
      </c>
      <c r="L19" s="19">
        <f t="shared" si="11"/>
        <v>44386</v>
      </c>
      <c r="M19" s="20" t="s">
        <v>22</v>
      </c>
      <c r="N19" s="19">
        <f t="shared" si="12"/>
        <v>44417</v>
      </c>
      <c r="O19" s="20" t="s">
        <v>22</v>
      </c>
      <c r="P19" s="19">
        <f t="shared" si="13"/>
        <v>44448</v>
      </c>
      <c r="Q19" s="20" t="s">
        <v>22</v>
      </c>
      <c r="S19" t="s">
        <v>65</v>
      </c>
    </row>
    <row r="20" spans="1:19">
      <c r="A20" s="16" t="s">
        <v>176</v>
      </c>
      <c r="B20" s="17">
        <v>44660</v>
      </c>
      <c r="C20" s="17" t="str">
        <f>IFERROR(VLOOKUP(A20,AI管理簿[[#All],[管理番号]:[契約日]],4,FALSE),"")</f>
        <v>小嶋有沙</v>
      </c>
      <c r="D20" s="25" t="s">
        <v>178</v>
      </c>
      <c r="E20" s="18">
        <f t="shared" si="7"/>
        <v>9</v>
      </c>
      <c r="F20" s="19">
        <f t="shared" si="8"/>
        <v>44660</v>
      </c>
      <c r="G20" s="20"/>
      <c r="H20" s="19">
        <f t="shared" si="9"/>
        <v>44690</v>
      </c>
      <c r="I20" s="20"/>
      <c r="J20" s="19">
        <f t="shared" si="10"/>
        <v>44721</v>
      </c>
      <c r="K20" s="20"/>
      <c r="L20" s="19">
        <f t="shared" si="11"/>
        <v>44751</v>
      </c>
      <c r="M20" s="20"/>
      <c r="N20" s="19">
        <f t="shared" si="12"/>
        <v>44782</v>
      </c>
      <c r="O20" s="20"/>
      <c r="P20" s="19">
        <f t="shared" si="13"/>
        <v>44813</v>
      </c>
      <c r="Q20" s="20"/>
      <c r="S20" t="s">
        <v>65</v>
      </c>
    </row>
    <row r="21" spans="1:19" ht="18.75" hidden="1" customHeight="1">
      <c r="A21" s="16" t="s">
        <v>11</v>
      </c>
      <c r="B21" s="17">
        <v>44238</v>
      </c>
      <c r="C21" s="17" t="str">
        <f>IFERROR(VLOOKUP(A21,AI管理簿[[#All],[管理番号]:[契約日]],4,FALSE),"")</f>
        <v/>
      </c>
      <c r="D21" s="17" t="s">
        <v>86</v>
      </c>
      <c r="E21" s="18">
        <f t="shared" si="7"/>
        <v>11</v>
      </c>
      <c r="F21" s="19">
        <f t="shared" si="8"/>
        <v>44238</v>
      </c>
      <c r="G21" s="20" t="s">
        <v>22</v>
      </c>
      <c r="H21" s="19">
        <f t="shared" si="9"/>
        <v>44266</v>
      </c>
      <c r="I21" s="20" t="s">
        <v>22</v>
      </c>
      <c r="J21" s="19">
        <f t="shared" si="10"/>
        <v>44297</v>
      </c>
      <c r="K21" s="20" t="s">
        <v>22</v>
      </c>
      <c r="L21" s="19">
        <f t="shared" si="11"/>
        <v>44327</v>
      </c>
      <c r="M21" s="20" t="s">
        <v>22</v>
      </c>
      <c r="N21" s="19">
        <f t="shared" si="12"/>
        <v>44358</v>
      </c>
      <c r="O21" s="20" t="s">
        <v>22</v>
      </c>
      <c r="P21" s="19">
        <f t="shared" si="13"/>
        <v>44388</v>
      </c>
      <c r="Q21" s="20" t="s">
        <v>22</v>
      </c>
    </row>
    <row r="22" spans="1:19" ht="42" customHeight="1">
      <c r="A22" s="16" t="s">
        <v>58</v>
      </c>
      <c r="B22" s="17">
        <v>44296</v>
      </c>
      <c r="C22" s="17" t="str">
        <f>IFERROR(VLOOKUP(A22,AI管理簿[[#All],[管理番号]:[契約日]],4,FALSE),"")</f>
        <v>稲田　洸一</v>
      </c>
      <c r="D22" s="17" t="s">
        <v>83</v>
      </c>
      <c r="E22" s="18">
        <f t="shared" si="7"/>
        <v>10</v>
      </c>
      <c r="F22" s="19">
        <f t="shared" si="8"/>
        <v>44296</v>
      </c>
      <c r="G22" s="20" t="s">
        <v>22</v>
      </c>
      <c r="H22" s="19">
        <f t="shared" si="9"/>
        <v>44326</v>
      </c>
      <c r="I22" s="20" t="s">
        <v>22</v>
      </c>
      <c r="J22" s="19">
        <f t="shared" si="10"/>
        <v>44357</v>
      </c>
      <c r="K22" s="20" t="s">
        <v>22</v>
      </c>
      <c r="L22" s="19">
        <f t="shared" si="11"/>
        <v>44387</v>
      </c>
      <c r="M22" s="20" t="s">
        <v>22</v>
      </c>
      <c r="N22" s="19">
        <f t="shared" si="12"/>
        <v>44418</v>
      </c>
      <c r="O22" s="20" t="s">
        <v>22</v>
      </c>
      <c r="P22" s="19">
        <f t="shared" si="13"/>
        <v>44449</v>
      </c>
      <c r="Q22" s="20" t="s">
        <v>22</v>
      </c>
    </row>
    <row r="23" spans="1:19" ht="85.5" hidden="1">
      <c r="A23" s="16" t="s">
        <v>21</v>
      </c>
      <c r="B23" s="17" t="str">
        <f>IFERROR(VLOOKUP(A23,AI管理簿[[#All],[管理番号]:[契約日]],5,FALSE),"")</f>
        <v/>
      </c>
      <c r="C23" s="17" t="str">
        <f>IFERROR(VLOOKUP(A23,AI管理簿[[#All],[管理番号]:[契約日]],4,FALSE),"")</f>
        <v/>
      </c>
      <c r="D23" s="17" t="s">
        <v>138</v>
      </c>
      <c r="E23" s="18" t="e">
        <f t="shared" si="7"/>
        <v>#VALUE!</v>
      </c>
      <c r="F23" s="19" t="str">
        <f t="shared" si="8"/>
        <v/>
      </c>
      <c r="G23" s="20" t="s">
        <v>22</v>
      </c>
      <c r="H23" s="19" t="str">
        <f t="shared" si="9"/>
        <v/>
      </c>
      <c r="I23" s="20" t="s">
        <v>22</v>
      </c>
      <c r="J23" s="19" t="str">
        <f t="shared" si="10"/>
        <v/>
      </c>
      <c r="K23" s="20" t="s">
        <v>22</v>
      </c>
      <c r="L23" s="19" t="str">
        <f t="shared" si="11"/>
        <v/>
      </c>
      <c r="M23" s="20" t="s">
        <v>22</v>
      </c>
      <c r="N23" s="19" t="str">
        <f t="shared" si="12"/>
        <v/>
      </c>
      <c r="O23" s="20" t="s">
        <v>22</v>
      </c>
      <c r="P23" s="19" t="str">
        <f t="shared" si="13"/>
        <v/>
      </c>
      <c r="Q23" s="20" t="s">
        <v>22</v>
      </c>
    </row>
    <row r="24" spans="1:19" hidden="1">
      <c r="A24" s="16" t="s">
        <v>124</v>
      </c>
      <c r="B24" s="17">
        <f>IFERROR(VLOOKUP(A24,AI管理簿[[#All],[管理番号]:[契約日]],5,FALSE),"")</f>
        <v>44309</v>
      </c>
      <c r="C24" s="17" t="str">
        <f>IFERROR(VLOOKUP(A24,AI管理簿[[#All],[管理番号]:[契約日]],4,FALSE),"")</f>
        <v>イトウ　ショウタロウ</v>
      </c>
      <c r="D24" s="17" t="s">
        <v>125</v>
      </c>
      <c r="E24" s="18">
        <f t="shared" si="7"/>
        <v>23</v>
      </c>
      <c r="F24" s="19">
        <f t="shared" si="8"/>
        <v>44309</v>
      </c>
      <c r="G24" s="20" t="s">
        <v>22</v>
      </c>
      <c r="H24" s="19">
        <f t="shared" si="9"/>
        <v>44339</v>
      </c>
      <c r="I24" s="20" t="s">
        <v>22</v>
      </c>
      <c r="J24" s="19">
        <f t="shared" si="10"/>
        <v>44370</v>
      </c>
      <c r="K24" s="20" t="s">
        <v>22</v>
      </c>
      <c r="L24" s="19">
        <f t="shared" si="11"/>
        <v>44400</v>
      </c>
      <c r="M24" s="20" t="s">
        <v>22</v>
      </c>
      <c r="N24" s="19">
        <f t="shared" si="12"/>
        <v>44431</v>
      </c>
      <c r="O24" s="20" t="s">
        <v>22</v>
      </c>
      <c r="P24" s="19">
        <f t="shared" si="13"/>
        <v>44462</v>
      </c>
      <c r="Q24" s="20" t="s">
        <v>22</v>
      </c>
    </row>
    <row r="25" spans="1:19" hidden="1">
      <c r="A25" s="16" t="s">
        <v>30</v>
      </c>
      <c r="B25" s="17">
        <v>44250</v>
      </c>
      <c r="C25" s="17" t="str">
        <f>IFERROR(VLOOKUP(A25,AI管理簿[[#All],[管理番号]:[契約日]],4,FALSE),"")</f>
        <v/>
      </c>
      <c r="D25" s="17" t="s">
        <v>90</v>
      </c>
      <c r="E25" s="18">
        <f t="shared" si="7"/>
        <v>23</v>
      </c>
      <c r="F25" s="19">
        <f t="shared" si="8"/>
        <v>44250</v>
      </c>
      <c r="G25" s="20" t="s">
        <v>22</v>
      </c>
      <c r="H25" s="19">
        <f t="shared" si="9"/>
        <v>44278</v>
      </c>
      <c r="I25" s="20" t="s">
        <v>22</v>
      </c>
      <c r="J25" s="19">
        <f t="shared" si="10"/>
        <v>44309</v>
      </c>
      <c r="K25" s="20" t="s">
        <v>22</v>
      </c>
      <c r="L25" s="19">
        <f t="shared" si="11"/>
        <v>44339</v>
      </c>
      <c r="M25" s="20" t="s">
        <v>22</v>
      </c>
      <c r="N25" s="19">
        <f t="shared" si="12"/>
        <v>44370</v>
      </c>
      <c r="O25" s="20" t="s">
        <v>22</v>
      </c>
      <c r="P25" s="19">
        <f t="shared" si="13"/>
        <v>44400</v>
      </c>
      <c r="Q25" s="20" t="s">
        <v>22</v>
      </c>
    </row>
    <row r="26" spans="1:19" hidden="1">
      <c r="A26" s="16" t="s">
        <v>27</v>
      </c>
      <c r="B26" s="17" t="str">
        <f>IFERROR(VLOOKUP(A26,AI管理簿[[#All],[管理番号]:[契約日]],5,FALSE),"")</f>
        <v/>
      </c>
      <c r="C26" s="17" t="str">
        <f>IFERROR(VLOOKUP(A26,AI管理簿[[#All],[管理番号]:[契約日]],4,FALSE),"")</f>
        <v/>
      </c>
      <c r="D26" s="17" t="s">
        <v>89</v>
      </c>
      <c r="E26" s="18" t="e">
        <f t="shared" si="7"/>
        <v>#VALUE!</v>
      </c>
      <c r="F26" s="19" t="str">
        <f t="shared" si="8"/>
        <v/>
      </c>
      <c r="G26" s="20" t="s">
        <v>22</v>
      </c>
      <c r="H26" s="19" t="str">
        <f t="shared" si="9"/>
        <v/>
      </c>
      <c r="I26" s="20" t="s">
        <v>22</v>
      </c>
      <c r="J26" s="19" t="str">
        <f t="shared" si="10"/>
        <v/>
      </c>
      <c r="K26" s="20" t="s">
        <v>22</v>
      </c>
      <c r="L26" s="19" t="str">
        <f t="shared" si="11"/>
        <v/>
      </c>
      <c r="M26" s="20" t="s">
        <v>22</v>
      </c>
      <c r="N26" s="19" t="str">
        <f t="shared" si="12"/>
        <v/>
      </c>
      <c r="O26" s="20" t="s">
        <v>22</v>
      </c>
      <c r="P26" s="19" t="str">
        <f t="shared" si="13"/>
        <v/>
      </c>
      <c r="Q26" s="20" t="s">
        <v>22</v>
      </c>
    </row>
    <row r="27" spans="1:19" ht="36">
      <c r="A27" s="16" t="s">
        <v>188</v>
      </c>
      <c r="B27" s="17">
        <v>44752</v>
      </c>
      <c r="C27" s="17" t="str">
        <f>IFERROR(VLOOKUP(A27,AI管理簿[[#All],[管理番号]:[契約日]],4,FALSE),"")</f>
        <v>藤河　友美</v>
      </c>
      <c r="D27" s="23" t="s">
        <v>190</v>
      </c>
      <c r="E27" s="11">
        <f t="shared" si="7"/>
        <v>10</v>
      </c>
      <c r="F27" s="12">
        <f t="shared" si="8"/>
        <v>44752</v>
      </c>
      <c r="G27" s="9" t="s">
        <v>22</v>
      </c>
      <c r="H27" s="12">
        <f t="shared" si="9"/>
        <v>44783</v>
      </c>
      <c r="I27" s="9" t="s">
        <v>22</v>
      </c>
      <c r="J27" s="12">
        <f t="shared" si="10"/>
        <v>44814</v>
      </c>
      <c r="K27" s="9" t="s">
        <v>22</v>
      </c>
      <c r="L27" s="12">
        <f t="shared" si="11"/>
        <v>44844</v>
      </c>
      <c r="M27" s="9" t="s">
        <v>22</v>
      </c>
      <c r="N27" s="12">
        <f t="shared" si="12"/>
        <v>44875</v>
      </c>
      <c r="O27" s="9" t="s">
        <v>22</v>
      </c>
      <c r="P27" s="12">
        <f t="shared" si="13"/>
        <v>44905</v>
      </c>
      <c r="Q27" s="9" t="s">
        <v>22</v>
      </c>
    </row>
    <row r="28" spans="1:19" ht="36">
      <c r="A28" s="5" t="s">
        <v>29</v>
      </c>
      <c r="B28" s="10">
        <v>44754</v>
      </c>
      <c r="C28" s="10" t="str">
        <f>IFERROR(VLOOKUP(A28,AI管理簿[[#All],[管理番号]:[契約日]],4,FALSE),"")</f>
        <v>キザワ　アヤ</v>
      </c>
      <c r="D28" s="23" t="s">
        <v>171</v>
      </c>
      <c r="E28" s="11">
        <f t="shared" si="7"/>
        <v>12</v>
      </c>
      <c r="F28" s="12">
        <f t="shared" si="8"/>
        <v>44754</v>
      </c>
      <c r="G28" s="9" t="s">
        <v>22</v>
      </c>
      <c r="H28" s="12">
        <f t="shared" si="9"/>
        <v>44785</v>
      </c>
      <c r="I28" s="9" t="s">
        <v>22</v>
      </c>
      <c r="J28" s="12">
        <f t="shared" si="10"/>
        <v>44816</v>
      </c>
      <c r="K28" s="9" t="s">
        <v>22</v>
      </c>
      <c r="L28" s="12">
        <f t="shared" si="11"/>
        <v>44846</v>
      </c>
      <c r="M28" s="9" t="s">
        <v>22</v>
      </c>
      <c r="N28" s="12">
        <f t="shared" si="12"/>
        <v>44877</v>
      </c>
      <c r="O28" s="9" t="s">
        <v>22</v>
      </c>
      <c r="P28" s="12">
        <f t="shared" si="13"/>
        <v>44907</v>
      </c>
      <c r="Q28" s="9"/>
    </row>
    <row r="29" spans="1:19" ht="36">
      <c r="A29" s="5" t="s">
        <v>182</v>
      </c>
      <c r="B29" s="10">
        <f>IFERROR(VLOOKUP(A29,AI管理簿[[#All],[管理番号]:[契約日]],5,FALSE),"")</f>
        <v>44544</v>
      </c>
      <c r="C29" s="10" t="str">
        <f>IFERROR(VLOOKUP(A29,AI管理簿[[#All],[管理番号]:[契約日]],4,FALSE),"")</f>
        <v>株式会社ISP</v>
      </c>
      <c r="D29" s="23" t="s">
        <v>183</v>
      </c>
      <c r="E29" s="11">
        <f t="shared" si="7"/>
        <v>14</v>
      </c>
      <c r="F29" s="12">
        <f t="shared" si="8"/>
        <v>44544</v>
      </c>
      <c r="G29" s="9" t="s">
        <v>22</v>
      </c>
      <c r="H29" s="12">
        <f t="shared" si="9"/>
        <v>44575</v>
      </c>
      <c r="I29" s="9" t="s">
        <v>22</v>
      </c>
      <c r="J29" s="12">
        <f t="shared" si="10"/>
        <v>44606</v>
      </c>
      <c r="K29" s="9" t="s">
        <v>22</v>
      </c>
      <c r="L29" s="12">
        <f t="shared" si="11"/>
        <v>44634</v>
      </c>
      <c r="M29" s="9" t="s">
        <v>22</v>
      </c>
      <c r="N29" s="12">
        <f t="shared" si="12"/>
        <v>44665</v>
      </c>
      <c r="O29" s="9" t="s">
        <v>22</v>
      </c>
      <c r="P29" s="12">
        <f t="shared" si="13"/>
        <v>44695</v>
      </c>
      <c r="Q29" s="9" t="s">
        <v>22</v>
      </c>
    </row>
    <row r="30" spans="1:19" ht="54">
      <c r="A30" s="16" t="s">
        <v>184</v>
      </c>
      <c r="B30" s="17">
        <v>44727</v>
      </c>
      <c r="C30" s="17" t="str">
        <f>IFERROR(VLOOKUP(A30,AI管理簿[[#All],[管理番号]:[契約日]],4,FALSE),"")</f>
        <v>西田和真</v>
      </c>
      <c r="D30" s="25" t="s">
        <v>194</v>
      </c>
      <c r="E30" s="18">
        <f t="shared" si="7"/>
        <v>15</v>
      </c>
      <c r="F30" s="19">
        <f t="shared" si="8"/>
        <v>44727</v>
      </c>
      <c r="G30" s="20" t="s">
        <v>22</v>
      </c>
      <c r="H30" s="19">
        <f t="shared" si="9"/>
        <v>44757</v>
      </c>
      <c r="I30" s="20" t="s">
        <v>22</v>
      </c>
      <c r="J30" s="19">
        <f t="shared" si="10"/>
        <v>44788</v>
      </c>
      <c r="K30" s="20" t="s">
        <v>22</v>
      </c>
      <c r="L30" s="19">
        <f t="shared" si="11"/>
        <v>44819</v>
      </c>
      <c r="M30" s="20" t="s">
        <v>22</v>
      </c>
      <c r="N30" s="19">
        <f t="shared" si="12"/>
        <v>44849</v>
      </c>
      <c r="O30" s="20" t="s">
        <v>22</v>
      </c>
      <c r="P30" s="19">
        <f t="shared" si="13"/>
        <v>44880</v>
      </c>
      <c r="Q30" s="20" t="s">
        <v>22</v>
      </c>
    </row>
    <row r="31" spans="1:19" s="26" customFormat="1">
      <c r="A31" s="16" t="s">
        <v>151</v>
      </c>
      <c r="B31" s="17">
        <v>44206</v>
      </c>
      <c r="C31" s="17" t="str">
        <f>IFERROR(VLOOKUP(A31,AI管理簿[[#All],[管理番号]:[契約日]],4,FALSE),"")</f>
        <v>中島　愼嗣</v>
      </c>
      <c r="D31" s="17" t="s">
        <v>153</v>
      </c>
      <c r="E31" s="18">
        <v>17</v>
      </c>
      <c r="F31" s="19">
        <f t="shared" si="8"/>
        <v>44206</v>
      </c>
      <c r="G31" s="20" t="s">
        <v>22</v>
      </c>
      <c r="H31" s="19">
        <f t="shared" si="9"/>
        <v>44237</v>
      </c>
      <c r="I31" s="20" t="s">
        <v>22</v>
      </c>
      <c r="J31" s="19">
        <f t="shared" si="10"/>
        <v>44265</v>
      </c>
      <c r="K31" s="20" t="s">
        <v>22</v>
      </c>
      <c r="L31" s="19">
        <f t="shared" si="11"/>
        <v>44296</v>
      </c>
      <c r="M31" s="20" t="s">
        <v>22</v>
      </c>
      <c r="N31" s="19">
        <f t="shared" si="12"/>
        <v>44326</v>
      </c>
      <c r="O31" s="20" t="s">
        <v>22</v>
      </c>
      <c r="P31" s="19">
        <f t="shared" si="13"/>
        <v>44357</v>
      </c>
      <c r="Q31" s="20" t="s">
        <v>22</v>
      </c>
    </row>
    <row r="32" spans="1:19" s="26" customFormat="1" ht="54">
      <c r="A32" s="16" t="s">
        <v>180</v>
      </c>
      <c r="B32" s="17">
        <v>44706</v>
      </c>
      <c r="C32" s="17" t="str">
        <f>IFERROR(VLOOKUP(A32,AI管理簿[[#All],[管理番号]:[契約日]],4,FALSE),"")</f>
        <v>株式会社 PRIME PARTNERS</v>
      </c>
      <c r="D32" s="25" t="s">
        <v>193</v>
      </c>
      <c r="E32" s="18">
        <f t="shared" ref="E32:E38" si="15">DAY(B32)</f>
        <v>25</v>
      </c>
      <c r="F32" s="19">
        <f t="shared" si="8"/>
        <v>44706</v>
      </c>
      <c r="G32" s="20" t="s">
        <v>22</v>
      </c>
      <c r="H32" s="19">
        <f t="shared" si="9"/>
        <v>44737</v>
      </c>
      <c r="I32" s="20" t="s">
        <v>22</v>
      </c>
      <c r="J32" s="19">
        <f t="shared" si="10"/>
        <v>44767</v>
      </c>
      <c r="K32" s="20" t="s">
        <v>22</v>
      </c>
      <c r="L32" s="19">
        <f t="shared" si="11"/>
        <v>44798</v>
      </c>
      <c r="M32" s="20" t="s">
        <v>22</v>
      </c>
      <c r="N32" s="19">
        <f t="shared" si="12"/>
        <v>44829</v>
      </c>
      <c r="O32" s="20" t="s">
        <v>22</v>
      </c>
      <c r="P32" s="19">
        <f t="shared" si="13"/>
        <v>44859</v>
      </c>
      <c r="Q32" s="20" t="s">
        <v>22</v>
      </c>
    </row>
    <row r="33" spans="1:17">
      <c r="A33" s="16" t="s">
        <v>49</v>
      </c>
      <c r="B33" s="17">
        <v>44343</v>
      </c>
      <c r="C33" s="17" t="str">
        <f>IFERROR(VLOOKUP(A33,AI管理簿[[#All],[管理番号]:[契約日]],4,FALSE),"")</f>
        <v>株式会社サンルブランス</v>
      </c>
      <c r="D33" s="17" t="s">
        <v>87</v>
      </c>
      <c r="E33" s="18">
        <f t="shared" si="15"/>
        <v>27</v>
      </c>
      <c r="F33" s="19">
        <f t="shared" si="8"/>
        <v>44343</v>
      </c>
      <c r="G33" s="20" t="s">
        <v>22</v>
      </c>
      <c r="H33" s="19">
        <f t="shared" si="9"/>
        <v>44374</v>
      </c>
      <c r="I33" s="20" t="s">
        <v>22</v>
      </c>
      <c r="J33" s="19">
        <f t="shared" si="10"/>
        <v>44404</v>
      </c>
      <c r="K33" s="20" t="s">
        <v>22</v>
      </c>
      <c r="L33" s="19">
        <f t="shared" si="11"/>
        <v>44435</v>
      </c>
      <c r="M33" s="20" t="s">
        <v>22</v>
      </c>
      <c r="N33" s="19">
        <f t="shared" si="12"/>
        <v>44466</v>
      </c>
      <c r="O33" s="20" t="s">
        <v>22</v>
      </c>
      <c r="P33" s="19">
        <f t="shared" si="13"/>
        <v>44496</v>
      </c>
      <c r="Q33" s="20" t="s">
        <v>22</v>
      </c>
    </row>
    <row r="34" spans="1:17">
      <c r="A34" s="16" t="s">
        <v>165</v>
      </c>
      <c r="B34" s="17">
        <v>44435</v>
      </c>
      <c r="C34" s="17" t="str">
        <f>IFERROR(VLOOKUP(A34,AI管理簿[[#All],[管理番号]:[契約日]],4,FALSE),"")</f>
        <v>株式会社photollatte</v>
      </c>
      <c r="D34" s="17" t="s">
        <v>166</v>
      </c>
      <c r="E34" s="18">
        <f t="shared" si="15"/>
        <v>27</v>
      </c>
      <c r="F34" s="19">
        <f t="shared" si="8"/>
        <v>44435</v>
      </c>
      <c r="G34" s="20" t="s">
        <v>22</v>
      </c>
      <c r="H34" s="19">
        <f t="shared" si="9"/>
        <v>44466</v>
      </c>
      <c r="I34" s="20" t="s">
        <v>22</v>
      </c>
      <c r="J34" s="19">
        <f t="shared" si="10"/>
        <v>44496</v>
      </c>
      <c r="K34" s="20" t="s">
        <v>22</v>
      </c>
      <c r="L34" s="19">
        <f t="shared" si="11"/>
        <v>44527</v>
      </c>
      <c r="M34" s="20" t="s">
        <v>22</v>
      </c>
      <c r="N34" s="19">
        <f t="shared" si="12"/>
        <v>44557</v>
      </c>
      <c r="O34" s="20" t="s">
        <v>22</v>
      </c>
      <c r="P34" s="19">
        <f t="shared" si="13"/>
        <v>44588</v>
      </c>
      <c r="Q34" s="20" t="s">
        <v>22</v>
      </c>
    </row>
    <row r="35" spans="1:17">
      <c r="A35" s="16" t="s">
        <v>37</v>
      </c>
      <c r="B35" s="17">
        <v>44801</v>
      </c>
      <c r="C35" s="17" t="str">
        <f>IFERROR(VLOOKUP(A35,AI管理簿[[#All],[管理番号]:[契約日]],4,FALSE),"")</f>
        <v>ハナブサ　タカヒロ</v>
      </c>
      <c r="D35" s="10" t="s">
        <v>88</v>
      </c>
      <c r="E35" s="11">
        <f t="shared" si="15"/>
        <v>28</v>
      </c>
      <c r="F35" s="12">
        <f t="shared" si="8"/>
        <v>44801</v>
      </c>
      <c r="G35" s="9" t="s">
        <v>22</v>
      </c>
      <c r="H35" s="12">
        <f t="shared" si="9"/>
        <v>44832</v>
      </c>
      <c r="I35" s="9" t="s">
        <v>22</v>
      </c>
      <c r="J35" s="12">
        <f t="shared" si="10"/>
        <v>44862</v>
      </c>
      <c r="K35" s="9" t="s">
        <v>22</v>
      </c>
      <c r="L35" s="12">
        <f t="shared" si="11"/>
        <v>44893</v>
      </c>
      <c r="M35" s="9" t="s">
        <v>22</v>
      </c>
      <c r="N35" s="12">
        <f t="shared" si="12"/>
        <v>44923</v>
      </c>
      <c r="O35" s="9"/>
      <c r="P35" s="12">
        <f t="shared" si="13"/>
        <v>44954</v>
      </c>
      <c r="Q35" s="9"/>
    </row>
    <row r="36" spans="1:17">
      <c r="A36" s="16" t="s">
        <v>70</v>
      </c>
      <c r="B36" s="17">
        <v>44346</v>
      </c>
      <c r="C36" s="17" t="str">
        <f>IFERROR(VLOOKUP(A36,AI管理簿[[#All],[管理番号]:[契約日]],4,FALSE),"")</f>
        <v>株式会社Next Creation</v>
      </c>
      <c r="D36" s="17" t="s">
        <v>84</v>
      </c>
      <c r="E36" s="18">
        <f t="shared" si="15"/>
        <v>30</v>
      </c>
      <c r="F36" s="19">
        <f t="shared" si="8"/>
        <v>44346</v>
      </c>
      <c r="G36" s="20" t="s">
        <v>22</v>
      </c>
      <c r="H36" s="19">
        <f t="shared" si="9"/>
        <v>44377</v>
      </c>
      <c r="I36" s="20" t="s">
        <v>22</v>
      </c>
      <c r="J36" s="19">
        <f t="shared" si="10"/>
        <v>44407</v>
      </c>
      <c r="K36" s="20" t="s">
        <v>22</v>
      </c>
      <c r="L36" s="19">
        <f t="shared" si="11"/>
        <v>44438</v>
      </c>
      <c r="M36" s="20" t="s">
        <v>22</v>
      </c>
      <c r="N36" s="19">
        <f t="shared" si="12"/>
        <v>44469</v>
      </c>
      <c r="O36" s="20" t="s">
        <v>22</v>
      </c>
      <c r="P36" s="19">
        <f t="shared" si="13"/>
        <v>44499</v>
      </c>
      <c r="Q36" s="20" t="s">
        <v>22</v>
      </c>
    </row>
    <row r="37" spans="1:17" s="26" customFormat="1">
      <c r="A37" s="16" t="s">
        <v>63</v>
      </c>
      <c r="B37" s="17">
        <v>44650</v>
      </c>
      <c r="C37" s="17" t="str">
        <f>IFERROR(VLOOKUP(A37,AI管理簿[[#All],[管理番号]:[契約日]],4,FALSE),"")</f>
        <v>WestHome株式会社</v>
      </c>
      <c r="D37" s="17" t="s">
        <v>91</v>
      </c>
      <c r="E37" s="18">
        <f t="shared" si="15"/>
        <v>30</v>
      </c>
      <c r="F37" s="19">
        <f t="shared" si="8"/>
        <v>44650</v>
      </c>
      <c r="G37" s="20" t="s">
        <v>22</v>
      </c>
      <c r="H37" s="19">
        <f t="shared" si="9"/>
        <v>44681</v>
      </c>
      <c r="I37" s="20" t="s">
        <v>22</v>
      </c>
      <c r="J37" s="19">
        <f t="shared" si="10"/>
        <v>44711</v>
      </c>
      <c r="K37" s="20" t="s">
        <v>22</v>
      </c>
      <c r="L37" s="19">
        <f t="shared" si="11"/>
        <v>44742</v>
      </c>
      <c r="M37" s="20" t="s">
        <v>22</v>
      </c>
      <c r="N37" s="19">
        <f t="shared" si="12"/>
        <v>44772</v>
      </c>
      <c r="O37" s="20" t="s">
        <v>22</v>
      </c>
      <c r="P37" s="19">
        <f t="shared" si="13"/>
        <v>44803</v>
      </c>
      <c r="Q37" s="20" t="s">
        <v>22</v>
      </c>
    </row>
    <row r="38" spans="1:17" ht="36">
      <c r="A38" s="16" t="s">
        <v>168</v>
      </c>
      <c r="B38" s="17">
        <v>44620</v>
      </c>
      <c r="C38" s="17" t="str">
        <f>IFERROR(VLOOKUP(A38,AI管理簿[[#All],[管理番号]:[契約日]],4,FALSE),"")</f>
        <v>青木　徹志</v>
      </c>
      <c r="D38" s="25" t="s">
        <v>169</v>
      </c>
      <c r="E38" s="18">
        <f t="shared" si="15"/>
        <v>28</v>
      </c>
      <c r="F38" s="19">
        <f t="shared" si="8"/>
        <v>44620</v>
      </c>
      <c r="G38" s="20" t="s">
        <v>22</v>
      </c>
      <c r="H38" s="19">
        <f t="shared" si="9"/>
        <v>44648</v>
      </c>
      <c r="I38" s="20" t="s">
        <v>22</v>
      </c>
      <c r="J38" s="19">
        <f t="shared" si="10"/>
        <v>44679</v>
      </c>
      <c r="K38" s="20" t="s">
        <v>22</v>
      </c>
      <c r="L38" s="19">
        <f t="shared" si="11"/>
        <v>44709</v>
      </c>
      <c r="M38" s="20" t="s">
        <v>22</v>
      </c>
      <c r="N38" s="19">
        <f t="shared" si="12"/>
        <v>44740</v>
      </c>
      <c r="O38" s="20" t="s">
        <v>22</v>
      </c>
      <c r="P38" s="19">
        <f t="shared" si="13"/>
        <v>44770</v>
      </c>
      <c r="Q38" s="20" t="s">
        <v>22</v>
      </c>
    </row>
  </sheetData>
  <autoFilter ref="A1:Q31" xr:uid="{389A549B-7397-4345-BC0F-2F6F820F7B63}">
    <filterColumn colId="2">
      <colorFilter dxfId="1"/>
    </filterColumn>
    <sortState xmlns:xlrd2="http://schemas.microsoft.com/office/spreadsheetml/2017/richdata2" ref="A3:Q38">
      <sortCondition ref="E1:E31"/>
    </sortState>
  </autoFilter>
  <phoneticPr fontId="1"/>
  <dataValidations count="1">
    <dataValidation type="list" allowBlank="1" showInputMessage="1" showErrorMessage="1" sqref="I2:I38 G2:G38 K5:K38 O2:O38 M2:M38 K2:K3 Q2:Q38" xr:uid="{3A069296-2CC5-417B-9D47-BDE7ED34173B}">
      <formula1>"有,無"</formula1>
    </dataValidation>
  </dataValidations>
  <pageMargins left="0.7" right="0.7" top="0.75" bottom="0.75" header="0.3" footer="0.3"/>
  <pageSetup paperSize="9" scale="60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325B-BDB0-4954-920A-F40047A6AEE5}">
  <sheetPr codeName="Sheet3" filterMode="1">
    <pageSetUpPr fitToPage="1"/>
  </sheetPr>
  <dimension ref="A1:Z16"/>
  <sheetViews>
    <sheetView workbookViewId="0">
      <selection activeCell="P2" sqref="P2"/>
    </sheetView>
  </sheetViews>
  <sheetFormatPr defaultRowHeight="18"/>
  <cols>
    <col min="1" max="1" width="15.08203125" customWidth="1"/>
    <col min="2" max="2" width="11" bestFit="1" customWidth="1"/>
    <col min="3" max="4" width="11" customWidth="1"/>
    <col min="5" max="5" width="29.58203125" bestFit="1" customWidth="1"/>
    <col min="6" max="6" width="21.25" customWidth="1"/>
    <col min="7" max="7" width="10.25" bestFit="1" customWidth="1"/>
    <col min="8" max="8" width="10.25" customWidth="1"/>
    <col min="11" max="11" width="14.08203125" bestFit="1" customWidth="1"/>
    <col min="14" max="14" width="14.08203125" bestFit="1" customWidth="1"/>
    <col min="17" max="17" width="14.08203125" bestFit="1" customWidth="1"/>
    <col min="20" max="20" width="14.08203125" bestFit="1" customWidth="1"/>
    <col min="23" max="23" width="14.08203125" bestFit="1" customWidth="1"/>
    <col min="26" max="26" width="14.08203125" bestFit="1" customWidth="1"/>
  </cols>
  <sheetData>
    <row r="1" spans="1:26">
      <c r="A1" s="13" t="s">
        <v>0</v>
      </c>
      <c r="B1" s="13" t="s">
        <v>73</v>
      </c>
      <c r="C1" s="13" t="s">
        <v>142</v>
      </c>
      <c r="D1" s="13" t="s">
        <v>143</v>
      </c>
      <c r="E1" s="13" t="s">
        <v>71</v>
      </c>
      <c r="F1" s="13" t="s">
        <v>121</v>
      </c>
      <c r="G1" s="13" t="s">
        <v>2</v>
      </c>
      <c r="H1" s="13" t="s">
        <v>114</v>
      </c>
      <c r="I1" s="13" t="s">
        <v>101</v>
      </c>
      <c r="J1" s="13" t="s">
        <v>102</v>
      </c>
      <c r="K1" s="13" t="s">
        <v>115</v>
      </c>
      <c r="L1" s="13" t="s">
        <v>103</v>
      </c>
      <c r="M1" s="13" t="s">
        <v>104</v>
      </c>
      <c r="N1" s="13" t="s">
        <v>116</v>
      </c>
      <c r="O1" s="13" t="s">
        <v>105</v>
      </c>
      <c r="P1" s="13" t="s">
        <v>106</v>
      </c>
      <c r="Q1" s="13" t="s">
        <v>117</v>
      </c>
      <c r="R1" s="13" t="s">
        <v>107</v>
      </c>
      <c r="S1" s="13" t="s">
        <v>108</v>
      </c>
      <c r="T1" s="13" t="s">
        <v>118</v>
      </c>
      <c r="U1" s="13" t="s">
        <v>109</v>
      </c>
      <c r="V1" s="13" t="s">
        <v>110</v>
      </c>
      <c r="W1" s="13" t="s">
        <v>119</v>
      </c>
      <c r="X1" s="13" t="s">
        <v>111</v>
      </c>
      <c r="Y1" s="13" t="s">
        <v>112</v>
      </c>
      <c r="Z1" s="13" t="s">
        <v>120</v>
      </c>
    </row>
    <row r="2" spans="1:26">
      <c r="A2" s="6" t="s">
        <v>24</v>
      </c>
      <c r="B2" s="5" t="str">
        <f>VLOOKUP($A2,AI管理簿[[#All],[管理番号]:[備考]],3,FALSE)</f>
        <v>F</v>
      </c>
      <c r="C2" s="15">
        <v>5000</v>
      </c>
      <c r="D2" s="15" t="str">
        <f>IF(Y2="","振込無","振込有")</f>
        <v>振込有</v>
      </c>
      <c r="E2" s="5" t="str">
        <f>VLOOKUP($A2,AI管理簿[[#All],[管理番号]:[備考]],4,FALSE)</f>
        <v>ハマチ　ワタル</v>
      </c>
      <c r="F2" s="5" t="str">
        <f>VLOOKUP($A2,支払状況!A:D,4,FALSE)</f>
        <v xml:space="preserve">航 </v>
      </c>
      <c r="G2" s="10">
        <f>VLOOKUP($A2,AI管理簿[[#All],[管理番号]:[備考]],5,FALSE)</f>
        <v>44432</v>
      </c>
      <c r="H2" s="10">
        <f>VLOOKUP($A2,支払状況!A:B,2,FALSE)</f>
        <v>44443</v>
      </c>
      <c r="I2" s="12">
        <f>IF($H2="","",DATE(YEAR($H2),MONTH($H2),DAY($H2)))</f>
        <v>44443</v>
      </c>
      <c r="J2" s="5" t="str">
        <f>IF(VLOOKUP($A2,支払状況!$A:$Q,7,FALSE)="","",VLOOKUP($A2,支払状況!$A:$Q,7,FALSE))</f>
        <v>有</v>
      </c>
      <c r="K2" s="5" t="s">
        <v>122</v>
      </c>
      <c r="L2" s="12">
        <f t="shared" ref="L2:L16" si="0">IF($H2="","",DATE(YEAR($H2),MONTH($H2)+1,DAY($H2)))</f>
        <v>44473</v>
      </c>
      <c r="M2" s="5" t="str">
        <f>IF(VLOOKUP($A2,支払状況!$A:$Q,9,FALSE)="","",VLOOKUP($A2,支払状況!$A:$Q,9,FALSE))</f>
        <v>有</v>
      </c>
      <c r="N2" s="5" t="s">
        <v>122</v>
      </c>
      <c r="O2" s="12">
        <f t="shared" ref="O2:O16" si="1">IF($H2="","",DATE(YEAR($H2),MONTH($H2)+2,DAY($H2)))</f>
        <v>44504</v>
      </c>
      <c r="P2" s="5" t="str">
        <f>IF(VLOOKUP($A2,支払状況!$A:$Q,11,FALSE)="","",VLOOKUP($A2,支払状況!$A:$Q,11,FALSE))</f>
        <v>有</v>
      </c>
      <c r="Q2" s="5"/>
      <c r="R2" s="12">
        <f t="shared" ref="R2:R16" si="2">IF($H2="","",DATE(YEAR($H2),MONTH($H2)+3,DAY($H2)))</f>
        <v>44534</v>
      </c>
      <c r="S2" s="5" t="str">
        <f>IF(VLOOKUP($A2,支払状況!$A:$Q,13,FALSE)="","",VLOOKUP($A2,支払状況!$A:$Q,13,FALSE))</f>
        <v>有</v>
      </c>
      <c r="T2" s="5"/>
      <c r="U2" s="12">
        <f t="shared" ref="U2:U16" si="3">IF($H2="","",DATE(YEAR($H2),MONTH($H2)+4,DAY($H2)))</f>
        <v>44565</v>
      </c>
      <c r="V2" s="5" t="str">
        <f>IF(VLOOKUP($A2,支払状況!$A:$Q,15,FALSE)="","",VLOOKUP($A2,支払状況!$A:$Q,15,FALSE))</f>
        <v>有</v>
      </c>
      <c r="W2" s="5"/>
      <c r="X2" s="12">
        <f t="shared" ref="X2:X16" si="4">IF($H2="","",DATE(YEAR($H2),MONTH($H2)+5,DAY($H2)))</f>
        <v>44596</v>
      </c>
      <c r="Y2" s="5" t="str">
        <f>IF(VLOOKUP($A2,支払状況!$A:$Q,17,FALSE)="","",VLOOKUP($A2,支払状況!$A:$Q,17,FALSE))</f>
        <v>有</v>
      </c>
      <c r="Z2" s="12"/>
    </row>
    <row r="3" spans="1:26" hidden="1">
      <c r="A3" s="21" t="s">
        <v>11</v>
      </c>
      <c r="B3" s="16" t="e">
        <f>VLOOKUP($A3,AI管理簿[[#All],[管理番号]:[備考]],3,FALSE)</f>
        <v>#N/A</v>
      </c>
      <c r="C3" s="22">
        <v>5000</v>
      </c>
      <c r="D3" s="22" t="str">
        <f>IF(Y3="","振込無","振込有")</f>
        <v>振込有</v>
      </c>
      <c r="E3" s="16" t="e">
        <f>VLOOKUP($A3,AI管理簿[[#All],[管理番号]:[備考]],4,FALSE)</f>
        <v>#N/A</v>
      </c>
      <c r="F3" s="16" t="str">
        <f>VLOOKUP($A3,支払状況!A:D,4,FALSE)</f>
        <v xml:space="preserve">あち </v>
      </c>
      <c r="G3" s="17" t="e">
        <f>VLOOKUP($A3,AI管理簿[[#All],[管理番号]:[備考]],5,FALSE)</f>
        <v>#N/A</v>
      </c>
      <c r="H3" s="17">
        <f>VLOOKUP($A3,支払状況!A:B,2,FALSE)</f>
        <v>44238</v>
      </c>
      <c r="I3" s="19">
        <f t="shared" ref="I3:I16" si="5">IF($H3="","",DATE(YEAR($H3),MONTH($H3),DAY($H3)))</f>
        <v>44238</v>
      </c>
      <c r="J3" s="16" t="str">
        <f>IF(VLOOKUP($A3,支払状況!$A:$Q,7,FALSE)="","",VLOOKUP($A3,支払状況!$A:$Q,7,FALSE))</f>
        <v>有</v>
      </c>
      <c r="K3" s="16" t="s">
        <v>122</v>
      </c>
      <c r="L3" s="19">
        <f t="shared" si="0"/>
        <v>44266</v>
      </c>
      <c r="M3" s="16" t="str">
        <f>IF(VLOOKUP($A3,支払状況!$A:$Q,9,FALSE)="","",VLOOKUP($A3,支払状況!$A:$Q,9,FALSE))</f>
        <v>有</v>
      </c>
      <c r="N3" s="16" t="s">
        <v>122</v>
      </c>
      <c r="O3" s="19">
        <f t="shared" si="1"/>
        <v>44297</v>
      </c>
      <c r="P3" s="16" t="str">
        <f>IF(VLOOKUP($A3,支払状況!$A:$Q,11,FALSE)="","",VLOOKUP($A3,支払状況!$A:$Q,11,FALSE))</f>
        <v>有</v>
      </c>
      <c r="Q3" s="16" t="s">
        <v>122</v>
      </c>
      <c r="R3" s="19">
        <f t="shared" si="2"/>
        <v>44327</v>
      </c>
      <c r="S3" s="16" t="str">
        <f>IF(VLOOKUP($A3,支払状況!$A:$Q,13,FALSE)="","",VLOOKUP($A3,支払状況!$A:$Q,13,FALSE))</f>
        <v>有</v>
      </c>
      <c r="T3" s="16" t="s">
        <v>122</v>
      </c>
      <c r="U3" s="19">
        <f t="shared" si="3"/>
        <v>44358</v>
      </c>
      <c r="V3" s="16" t="str">
        <f>IF(VLOOKUP($A3,支払状況!$A:$Q,15,FALSE)="","",VLOOKUP($A3,支払状況!$A:$Q,15,FALSE))</f>
        <v>有</v>
      </c>
      <c r="W3" s="16" t="s">
        <v>122</v>
      </c>
      <c r="X3" s="19">
        <f t="shared" si="4"/>
        <v>44388</v>
      </c>
      <c r="Y3" s="16" t="str">
        <f>IF(VLOOKUP($A3,支払状況!$A:$Q,17,FALSE)="","",VLOOKUP($A3,支払状況!$A:$Q,17,FALSE))</f>
        <v>有</v>
      </c>
      <c r="Z3" s="19"/>
    </row>
    <row r="4" spans="1:26" hidden="1">
      <c r="A4" s="21" t="s">
        <v>19</v>
      </c>
      <c r="B4" s="16" t="str">
        <f>VLOOKUP($A4,AI管理簿[[#All],[管理番号]:[備考]],3,FALSE)</f>
        <v>F</v>
      </c>
      <c r="C4" s="22">
        <v>5000</v>
      </c>
      <c r="D4" s="22" t="str">
        <f t="shared" ref="D4" si="6">IF(Y4="","振込無","振込有")</f>
        <v>振込有</v>
      </c>
      <c r="E4" s="16" t="str">
        <f>VLOOKUP($A4,AI管理簿[[#All],[管理番号]:[備考]],4,FALSE)</f>
        <v>コモリ　シュウ</v>
      </c>
      <c r="F4" s="16" t="str">
        <f>VLOOKUP($A4,支払状況!A:D,4,FALSE)</f>
        <v xml:space="preserve">S </v>
      </c>
      <c r="G4" s="17">
        <f>VLOOKUP($A4,AI管理簿[[#All],[管理番号]:[備考]],5,FALSE)</f>
        <v>44224</v>
      </c>
      <c r="H4" s="17">
        <f>VLOOKUP($A4,支払状況!A:B,2,FALSE)</f>
        <v>44197</v>
      </c>
      <c r="I4" s="19">
        <f t="shared" si="5"/>
        <v>44197</v>
      </c>
      <c r="J4" s="16" t="str">
        <f>IF(VLOOKUP($A4,支払状況!$A:$Q,7,FALSE)="","",VLOOKUP($A4,支払状況!$A:$Q,7,FALSE))</f>
        <v>有</v>
      </c>
      <c r="K4" s="16" t="s">
        <v>122</v>
      </c>
      <c r="L4" s="19">
        <f t="shared" si="0"/>
        <v>44228</v>
      </c>
      <c r="M4" s="16" t="str">
        <f>IF(VLOOKUP($A4,支払状況!$A:$Q,9,FALSE)="","",VLOOKUP($A4,支払状況!$A:$Q,9,FALSE))</f>
        <v>有</v>
      </c>
      <c r="N4" s="16" t="s">
        <v>122</v>
      </c>
      <c r="O4" s="19">
        <f t="shared" si="1"/>
        <v>44256</v>
      </c>
      <c r="P4" s="16" t="str">
        <f>IF(VLOOKUP($A4,支払状況!$A:$Q,11,FALSE)="","",VLOOKUP($A4,支払状況!$A:$Q,11,FALSE))</f>
        <v>有</v>
      </c>
      <c r="Q4" s="16" t="s">
        <v>122</v>
      </c>
      <c r="R4" s="19">
        <f t="shared" si="2"/>
        <v>44287</v>
      </c>
      <c r="S4" s="16" t="str">
        <f>IF(VLOOKUP($A4,支払状況!$A:$Q,13,FALSE)="","",VLOOKUP($A4,支払状況!$A:$Q,13,FALSE))</f>
        <v>有</v>
      </c>
      <c r="T4" s="16" t="s">
        <v>122</v>
      </c>
      <c r="U4" s="19">
        <f t="shared" si="3"/>
        <v>44317</v>
      </c>
      <c r="V4" s="16" t="str">
        <f>IF(VLOOKUP($A4,支払状況!$A:$Q,15,FALSE)="","",VLOOKUP($A4,支払状況!$A:$Q,15,FALSE))</f>
        <v>有</v>
      </c>
      <c r="W4" s="16" t="s">
        <v>122</v>
      </c>
      <c r="X4" s="19">
        <f t="shared" si="4"/>
        <v>44348</v>
      </c>
      <c r="Y4" s="16" t="str">
        <f>IF(VLOOKUP($A4,支払状況!$A:$Q,17,FALSE)="","",VLOOKUP($A4,支払状況!$A:$Q,17,FALSE))</f>
        <v>有</v>
      </c>
      <c r="Z4" s="16" t="s">
        <v>122</v>
      </c>
    </row>
    <row r="5" spans="1:26">
      <c r="A5" s="6" t="s">
        <v>20</v>
      </c>
      <c r="B5" s="5" t="str">
        <f>VLOOKUP($A5,AI管理簿[[#All],[管理番号]:[備考]],3,FALSE)</f>
        <v>F</v>
      </c>
      <c r="C5" s="15">
        <v>5000</v>
      </c>
      <c r="D5" s="15" t="str">
        <f>IF(Y5="","振込無","振込有")</f>
        <v>振込無</v>
      </c>
      <c r="E5" s="5" t="str">
        <f>VLOOKUP($A5,AI管理簿[[#All],[管理番号]:[備考]],4,FALSE)</f>
        <v>キザワ　アヤ</v>
      </c>
      <c r="F5" s="5" t="str">
        <f>VLOOKUP($A5,支払状況!A:D,4,FALSE)</f>
        <v>木澤 綾 
リマインド必要</v>
      </c>
      <c r="G5" s="10">
        <f>VLOOKUP($A5,AI管理簿[[#All],[管理番号]:[備考]],5,FALSE)</f>
        <v>44413</v>
      </c>
      <c r="H5" s="10">
        <f>VLOOKUP($A5,支払状況!A:B,2,FALSE)</f>
        <v>44754</v>
      </c>
      <c r="I5" s="12">
        <f t="shared" si="5"/>
        <v>44754</v>
      </c>
      <c r="J5" s="5" t="str">
        <f>IF(VLOOKUP($A5,支払状況!$A:$Q,7,FALSE)="","",VLOOKUP($A5,支払状況!$A:$Q,7,FALSE))</f>
        <v>有</v>
      </c>
      <c r="K5" s="5" t="s">
        <v>122</v>
      </c>
      <c r="L5" s="12">
        <f t="shared" si="0"/>
        <v>44785</v>
      </c>
      <c r="M5" s="5" t="str">
        <f>IF(VLOOKUP($A5,支払状況!$A:$Q,9,FALSE)="","",VLOOKUP($A5,支払状況!$A:$Q,9,FALSE))</f>
        <v>有</v>
      </c>
      <c r="N5" s="5" t="s">
        <v>122</v>
      </c>
      <c r="O5" s="12">
        <f t="shared" si="1"/>
        <v>44816</v>
      </c>
      <c r="P5" s="5" t="str">
        <f>IF(VLOOKUP($A5,支払状況!$A:$Q,11,FALSE)="","",VLOOKUP($A5,支払状況!$A:$Q,11,FALSE))</f>
        <v>有</v>
      </c>
      <c r="Q5" s="5" t="s">
        <v>122</v>
      </c>
      <c r="R5" s="12">
        <f t="shared" si="2"/>
        <v>44846</v>
      </c>
      <c r="S5" s="5" t="str">
        <f>IF(VLOOKUP($A5,支払状況!$A:$Q,13,FALSE)="","",VLOOKUP($A5,支払状況!$A:$Q,13,FALSE))</f>
        <v>有</v>
      </c>
      <c r="T5" s="5"/>
      <c r="U5" s="12">
        <f t="shared" si="3"/>
        <v>44877</v>
      </c>
      <c r="V5" s="5" t="str">
        <f>IF(VLOOKUP($A5,支払状況!$A:$Q,15,FALSE)="","",VLOOKUP($A5,支払状況!$A:$Q,15,FALSE))</f>
        <v>有</v>
      </c>
      <c r="W5" s="5"/>
      <c r="X5" s="12">
        <f t="shared" si="4"/>
        <v>44907</v>
      </c>
      <c r="Y5" s="5" t="str">
        <f>IF(VLOOKUP($A5,支払状況!$A:$Q,17,FALSE)="","",VLOOKUP($A5,支払状況!$A:$Q,17,FALSE))</f>
        <v/>
      </c>
      <c r="Z5" s="5"/>
    </row>
    <row r="6" spans="1:26">
      <c r="A6" s="6" t="s">
        <v>49</v>
      </c>
      <c r="B6" s="5" t="str">
        <f>VLOOKUP($A6,AI管理簿[[#All],[管理番号]:[備考]],3,FALSE)</f>
        <v>C</v>
      </c>
      <c r="C6" s="15">
        <v>11920</v>
      </c>
      <c r="D6" s="15" t="str">
        <f t="shared" ref="D6:D9" si="7">IF(Y6="","振込無","振込有")</f>
        <v>振込有</v>
      </c>
      <c r="E6" s="5" t="str">
        <f>VLOOKUP($A6,AI管理簿[[#All],[管理番号]:[備考]],4,FALSE)</f>
        <v>株式会社サンルブランス</v>
      </c>
      <c r="F6" s="5" t="str">
        <f>VLOOKUP($A6,支払状況!A:D,4,FALSE)</f>
        <v xml:space="preserve">南 </v>
      </c>
      <c r="G6" s="10">
        <f>VLOOKUP($A6,AI管理簿[[#All],[管理番号]:[備考]],5,FALSE)</f>
        <v>44277</v>
      </c>
      <c r="H6" s="10">
        <v>44343</v>
      </c>
      <c r="I6" s="12">
        <f t="shared" si="5"/>
        <v>44343</v>
      </c>
      <c r="J6" s="5" t="str">
        <f>IF(VLOOKUP($A6,支払状況!$A:$Q,7,FALSE)="","",VLOOKUP($A6,支払状況!$A:$Q,7,FALSE))</f>
        <v>有</v>
      </c>
      <c r="K6" s="5" t="s">
        <v>122</v>
      </c>
      <c r="L6" s="12">
        <f t="shared" si="0"/>
        <v>44374</v>
      </c>
      <c r="M6" s="5" t="str">
        <f>IF(VLOOKUP($A6,支払状況!$A:$Q,9,FALSE)="","",VLOOKUP($A6,支払状況!$A:$Q,9,FALSE))</f>
        <v>有</v>
      </c>
      <c r="N6" s="5" t="s">
        <v>122</v>
      </c>
      <c r="O6" s="12">
        <f t="shared" si="1"/>
        <v>44404</v>
      </c>
      <c r="P6" s="5" t="str">
        <f>IF(VLOOKUP($A6,支払状況!$A:$Q,11,FALSE)="","",VLOOKUP($A6,支払状況!$A:$Q,11,FALSE))</f>
        <v>有</v>
      </c>
      <c r="Q6" s="5" t="s">
        <v>122</v>
      </c>
      <c r="R6" s="12">
        <f t="shared" si="2"/>
        <v>44435</v>
      </c>
      <c r="S6" s="5" t="str">
        <f>IF(VLOOKUP($A6,支払状況!$A:$Q,13,FALSE)="","",VLOOKUP($A6,支払状況!$A:$Q,13,FALSE))</f>
        <v>有</v>
      </c>
      <c r="T6" s="5" t="s">
        <v>122</v>
      </c>
      <c r="U6" s="12">
        <f t="shared" si="3"/>
        <v>44466</v>
      </c>
      <c r="V6" s="5" t="str">
        <f>IF(VLOOKUP($A6,支払状況!$A:$Q,15,FALSE)="","",VLOOKUP($A6,支払状況!$A:$Q,15,FALSE))</f>
        <v>有</v>
      </c>
      <c r="W6" s="5" t="s">
        <v>122</v>
      </c>
      <c r="X6" s="12">
        <f t="shared" si="4"/>
        <v>44496</v>
      </c>
      <c r="Y6" s="5" t="str">
        <f>IF(VLOOKUP($A6,支払状況!$A:$Q,17,FALSE)="","",VLOOKUP($A6,支払状況!$A:$Q,17,FALSE))</f>
        <v>有</v>
      </c>
      <c r="Z6" s="5" t="s">
        <v>122</v>
      </c>
    </row>
    <row r="7" spans="1:26">
      <c r="A7" s="6" t="s">
        <v>54</v>
      </c>
      <c r="B7" s="5" t="str">
        <f>VLOOKUP($A7,AI管理簿[[#All],[管理番号]:[備考]],3,FALSE)</f>
        <v>D</v>
      </c>
      <c r="C7" s="15">
        <v>10000</v>
      </c>
      <c r="D7" s="15" t="str">
        <f t="shared" si="7"/>
        <v>振込有</v>
      </c>
      <c r="E7" s="5" t="str">
        <f>VLOOKUP($A7,AI管理簿[[#All],[管理番号]:[備考]],4,FALSE)</f>
        <v>株式会社クオーレプランニング</v>
      </c>
      <c r="F7" s="5" t="str">
        <f>VLOOKUP($A7,支払状況!A:D,4,FALSE)</f>
        <v xml:space="preserve">W🤟🏻KOJI🤟🏻 </v>
      </c>
      <c r="G7" s="10">
        <f>VLOOKUP($A7,AI管理簿[[#All],[管理番号]:[備考]],5,FALSE)</f>
        <v>44289</v>
      </c>
      <c r="H7" s="10">
        <f>VLOOKUP($A7,支払状況!A:B,2,FALSE)</f>
        <v>44289</v>
      </c>
      <c r="I7" s="12">
        <f t="shared" si="5"/>
        <v>44289</v>
      </c>
      <c r="J7" s="5" t="str">
        <f>IF(VLOOKUP($A7,支払状況!$A:$Q,7,FALSE)="","",VLOOKUP($A7,支払状況!$A:$Q,7,FALSE))</f>
        <v>有</v>
      </c>
      <c r="K7" s="5" t="s">
        <v>122</v>
      </c>
      <c r="L7" s="12">
        <f t="shared" si="0"/>
        <v>44319</v>
      </c>
      <c r="M7" s="5" t="str">
        <f>IF(VLOOKUP($A7,支払状況!$A:$Q,9,FALSE)="","",VLOOKUP($A7,支払状況!$A:$Q,9,FALSE))</f>
        <v>有</v>
      </c>
      <c r="N7" s="5" t="s">
        <v>122</v>
      </c>
      <c r="O7" s="12">
        <f t="shared" si="1"/>
        <v>44350</v>
      </c>
      <c r="P7" s="5" t="str">
        <f>IF(VLOOKUP($A7,支払状況!$A:$Q,11,FALSE)="","",VLOOKUP($A7,支払状況!$A:$Q,11,FALSE))</f>
        <v>有</v>
      </c>
      <c r="Q7" s="5" t="s">
        <v>122</v>
      </c>
      <c r="R7" s="12">
        <f t="shared" si="2"/>
        <v>44380</v>
      </c>
      <c r="S7" s="5" t="str">
        <f>IF(VLOOKUP($A7,支払状況!$A:$Q,13,FALSE)="","",VLOOKUP($A7,支払状況!$A:$Q,13,FALSE))</f>
        <v>有</v>
      </c>
      <c r="T7" s="5" t="s">
        <v>122</v>
      </c>
      <c r="U7" s="12">
        <f t="shared" si="3"/>
        <v>44411</v>
      </c>
      <c r="V7" s="5" t="str">
        <f>IF(VLOOKUP($A7,支払状況!$A:$Q,15,FALSE)="","",VLOOKUP($A7,支払状況!$A:$Q,15,FALSE))</f>
        <v>有</v>
      </c>
      <c r="W7" s="5" t="s">
        <v>122</v>
      </c>
      <c r="X7" s="12">
        <f t="shared" si="4"/>
        <v>44442</v>
      </c>
      <c r="Y7" s="5" t="str">
        <f>IF(VLOOKUP($A7,支払状況!$A:$Q,17,FALSE)="","",VLOOKUP($A7,支払状況!$A:$Q,17,FALSE))</f>
        <v>有</v>
      </c>
      <c r="Z7" s="12"/>
    </row>
    <row r="8" spans="1:26">
      <c r="A8" s="6" t="s">
        <v>56</v>
      </c>
      <c r="B8" s="5" t="str">
        <f>VLOOKUP($A8,AI管理簿[[#All],[管理番号]:[備考]],3,FALSE)</f>
        <v>C</v>
      </c>
      <c r="C8" s="15">
        <v>11920</v>
      </c>
      <c r="D8" s="15" t="str">
        <f t="shared" si="7"/>
        <v>振込有</v>
      </c>
      <c r="E8" s="5" t="str">
        <f>VLOOKUP($A8,AI管理簿[[#All],[管理番号]:[備考]],4,FALSE)</f>
        <v>株式会社ONERARE</v>
      </c>
      <c r="F8" s="5" t="str">
        <f>VLOOKUP($A8,支払状況!A:D,4,FALSE)</f>
        <v xml:space="preserve">上原一希 </v>
      </c>
      <c r="G8" s="10">
        <f>VLOOKUP($A8,AI管理簿[[#All],[管理番号]:[備考]],5,FALSE)</f>
        <v>44290</v>
      </c>
      <c r="H8" s="10">
        <f>VLOOKUP($A8,支払状況!A:B,2,FALSE)</f>
        <v>44323</v>
      </c>
      <c r="I8" s="12">
        <f t="shared" si="5"/>
        <v>44323</v>
      </c>
      <c r="J8" s="5" t="str">
        <f>IF(VLOOKUP($A8,支払状況!$A:$Q,7,FALSE)="","",VLOOKUP($A8,支払状況!$A:$Q,7,FALSE))</f>
        <v>有</v>
      </c>
      <c r="K8" s="5" t="s">
        <v>122</v>
      </c>
      <c r="L8" s="12">
        <f t="shared" si="0"/>
        <v>44354</v>
      </c>
      <c r="M8" s="5" t="str">
        <f>IF(VLOOKUP($A8,支払状況!$A:$Q,9,FALSE)="","",VLOOKUP($A8,支払状況!$A:$Q,9,FALSE))</f>
        <v>有</v>
      </c>
      <c r="N8" s="5" t="s">
        <v>122</v>
      </c>
      <c r="O8" s="12">
        <f t="shared" si="1"/>
        <v>44384</v>
      </c>
      <c r="P8" s="5" t="str">
        <f>IF(VLOOKUP($A8,支払状況!$A:$Q,11,FALSE)="","",VLOOKUP($A8,支払状況!$A:$Q,11,FALSE))</f>
        <v>有</v>
      </c>
      <c r="Q8" s="5" t="s">
        <v>122</v>
      </c>
      <c r="R8" s="12">
        <f t="shared" si="2"/>
        <v>44415</v>
      </c>
      <c r="S8" s="5" t="str">
        <f>IF(VLOOKUP($A8,支払状況!$A:$Q,13,FALSE)="","",VLOOKUP($A8,支払状況!$A:$Q,13,FALSE))</f>
        <v>有</v>
      </c>
      <c r="T8" s="5" t="s">
        <v>122</v>
      </c>
      <c r="U8" s="12">
        <f t="shared" si="3"/>
        <v>44446</v>
      </c>
      <c r="V8" s="5" t="str">
        <f>IF(VLOOKUP($A8,支払状況!$A:$Q,15,FALSE)="","",VLOOKUP($A8,支払状況!$A:$Q,15,FALSE))</f>
        <v>有</v>
      </c>
      <c r="W8" s="5" t="s">
        <v>122</v>
      </c>
      <c r="X8" s="12">
        <f t="shared" si="4"/>
        <v>44476</v>
      </c>
      <c r="Y8" s="5" t="str">
        <f>IF(VLOOKUP($A8,支払状況!$A:$Q,17,FALSE)="","",VLOOKUP($A8,支払状況!$A:$Q,17,FALSE))</f>
        <v>有</v>
      </c>
      <c r="Z8" s="5" t="s">
        <v>122</v>
      </c>
    </row>
    <row r="9" spans="1:26">
      <c r="A9" s="6" t="s">
        <v>58</v>
      </c>
      <c r="B9" s="5" t="str">
        <f>VLOOKUP($A9,AI管理簿[[#All],[管理番号]:[備考]],3,FALSE)</f>
        <v>F</v>
      </c>
      <c r="C9" s="15">
        <v>5000</v>
      </c>
      <c r="D9" s="15" t="str">
        <f t="shared" si="7"/>
        <v>振込有</v>
      </c>
      <c r="E9" s="5" t="str">
        <f>VLOOKUP($A9,AI管理簿[[#All],[管理番号]:[備考]],4,FALSE)</f>
        <v>稲田　洸一</v>
      </c>
      <c r="F9" s="5" t="str">
        <f>VLOOKUP($A9,支払状況!A:D,4,FALSE)</f>
        <v xml:space="preserve">稲田洸一 </v>
      </c>
      <c r="G9" s="10">
        <f>VLOOKUP($A9,AI管理簿[[#All],[管理番号]:[備考]],5,FALSE)</f>
        <v>44291</v>
      </c>
      <c r="H9" s="10">
        <f>VLOOKUP($A9,支払状況!A:B,2,FALSE)</f>
        <v>44296</v>
      </c>
      <c r="I9" s="12">
        <f t="shared" si="5"/>
        <v>44296</v>
      </c>
      <c r="J9" s="5" t="str">
        <f>IF(VLOOKUP($A9,支払状況!$A:$Q,7,FALSE)="","",VLOOKUP($A9,支払状況!$A:$Q,7,FALSE))</f>
        <v>有</v>
      </c>
      <c r="K9" s="5" t="s">
        <v>122</v>
      </c>
      <c r="L9" s="12">
        <f t="shared" si="0"/>
        <v>44326</v>
      </c>
      <c r="M9" s="5" t="str">
        <f>IF(VLOOKUP($A9,支払状況!$A:$Q,9,FALSE)="","",VLOOKUP($A9,支払状況!$A:$Q,9,FALSE))</f>
        <v>有</v>
      </c>
      <c r="N9" s="5" t="s">
        <v>122</v>
      </c>
      <c r="O9" s="12">
        <f t="shared" si="1"/>
        <v>44357</v>
      </c>
      <c r="P9" s="5" t="str">
        <f>IF(VLOOKUP($A9,支払状況!$A:$Q,11,FALSE)="","",VLOOKUP($A9,支払状況!$A:$Q,11,FALSE))</f>
        <v>有</v>
      </c>
      <c r="Q9" s="5" t="s">
        <v>122</v>
      </c>
      <c r="R9" s="12">
        <f t="shared" si="2"/>
        <v>44387</v>
      </c>
      <c r="S9" s="5" t="str">
        <f>IF(VLOOKUP($A9,支払状況!$A:$Q,13,FALSE)="","",VLOOKUP($A9,支払状況!$A:$Q,13,FALSE))</f>
        <v>有</v>
      </c>
      <c r="T9" s="5" t="s">
        <v>122</v>
      </c>
      <c r="U9" s="12">
        <f t="shared" si="3"/>
        <v>44418</v>
      </c>
      <c r="V9" s="5" t="str">
        <f>IF(VLOOKUP($A9,支払状況!$A:$Q,15,FALSE)="","",VLOOKUP($A9,支払状況!$A:$Q,15,FALSE))</f>
        <v>有</v>
      </c>
      <c r="W9" s="5" t="s">
        <v>122</v>
      </c>
      <c r="X9" s="12">
        <f t="shared" si="4"/>
        <v>44449</v>
      </c>
      <c r="Y9" s="5" t="str">
        <f>IF(VLOOKUP($A9,支払状況!$A:$Q,17,FALSE)="","",VLOOKUP($A9,支払状況!$A:$Q,17,FALSE))</f>
        <v>有</v>
      </c>
      <c r="Z9" s="12"/>
    </row>
    <row r="10" spans="1:26">
      <c r="A10" s="6" t="s">
        <v>70</v>
      </c>
      <c r="B10" s="5" t="str">
        <f>VLOOKUP($A10,AI管理簿[[#All],[管理番号]:[備考]],3,FALSE)</f>
        <v>F</v>
      </c>
      <c r="C10" s="15">
        <v>5000</v>
      </c>
      <c r="D10" s="15" t="str">
        <f t="shared" ref="D10:D14" si="8">IF(Y10="","振込無","振込有")</f>
        <v>振込有</v>
      </c>
      <c r="E10" s="5" t="str">
        <f>VLOOKUP($A10,AI管理簿[[#All],[管理番号]:[備考]],4,FALSE)</f>
        <v>株式会社Next Creation</v>
      </c>
      <c r="F10" s="5" t="str">
        <f>VLOOKUP($A10,支払状況!A:D,4,FALSE)</f>
        <v xml:space="preserve">田中晃一 </v>
      </c>
      <c r="G10" s="10">
        <f>VLOOKUP($A10,AI管理簿[[#All],[管理番号]:[備考]],5,FALSE)</f>
        <v>44304</v>
      </c>
      <c r="H10" s="10">
        <f>VLOOKUP($A10,支払状況!A:B,2,FALSE)</f>
        <v>44346</v>
      </c>
      <c r="I10" s="12">
        <f t="shared" si="5"/>
        <v>44346</v>
      </c>
      <c r="J10" s="5" t="str">
        <f>IF(VLOOKUP($A10,支払状況!$A:$Q,7,FALSE)="","",VLOOKUP($A10,支払状況!$A:$Q,7,FALSE))</f>
        <v>有</v>
      </c>
      <c r="K10" s="5" t="s">
        <v>122</v>
      </c>
      <c r="L10" s="12">
        <f t="shared" si="0"/>
        <v>44377</v>
      </c>
      <c r="M10" s="5" t="str">
        <f>IF(VLOOKUP($A10,支払状況!$A:$Q,9,FALSE)="","",VLOOKUP($A10,支払状況!$A:$Q,9,FALSE))</f>
        <v>有</v>
      </c>
      <c r="N10" s="5" t="s">
        <v>122</v>
      </c>
      <c r="O10" s="12">
        <f t="shared" si="1"/>
        <v>44407</v>
      </c>
      <c r="P10" s="5" t="str">
        <f>IF(VLOOKUP($A10,支払状況!$A:$Q,11,FALSE)="","",VLOOKUP($A10,支払状況!$A:$Q,11,FALSE))</f>
        <v>有</v>
      </c>
      <c r="Q10" s="5" t="s">
        <v>122</v>
      </c>
      <c r="R10" s="12">
        <f t="shared" si="2"/>
        <v>44438</v>
      </c>
      <c r="S10" s="5" t="str">
        <f>IF(VLOOKUP($A10,支払状況!$A:$Q,13,FALSE)="","",VLOOKUP($A10,支払状況!$A:$Q,13,FALSE))</f>
        <v>有</v>
      </c>
      <c r="T10" s="5" t="s">
        <v>122</v>
      </c>
      <c r="U10" s="12">
        <f t="shared" si="3"/>
        <v>44469</v>
      </c>
      <c r="V10" s="5" t="str">
        <f>IF(VLOOKUP($A10,支払状況!$A:$Q,15,FALSE)="","",VLOOKUP($A10,支払状況!$A:$Q,15,FALSE))</f>
        <v>有</v>
      </c>
      <c r="W10" s="5" t="s">
        <v>122</v>
      </c>
      <c r="X10" s="12">
        <f t="shared" si="4"/>
        <v>44499</v>
      </c>
      <c r="Y10" s="5" t="str">
        <f>IF(VLOOKUP($A10,支払状況!$A:$Q,17,FALSE)="","",VLOOKUP($A10,支払状況!$A:$Q,17,FALSE))</f>
        <v>有</v>
      </c>
      <c r="Z10" s="12"/>
    </row>
    <row r="11" spans="1:26">
      <c r="A11" s="6" t="s">
        <v>135</v>
      </c>
      <c r="B11" s="5" t="str">
        <f>VLOOKUP($A11,AI管理簿[[#All],[管理番号]:[備考]],3,FALSE)</f>
        <v>D</v>
      </c>
      <c r="C11" s="15">
        <v>10000</v>
      </c>
      <c r="D11" s="15" t="str">
        <f t="shared" si="8"/>
        <v>振込有</v>
      </c>
      <c r="E11" s="5" t="str">
        <f>VLOOKUP($A11,AI管理簿[[#All],[管理番号]:[備考]],4,FALSE)</f>
        <v>佐藤　孝洋</v>
      </c>
      <c r="F11" s="5" t="str">
        <f>VLOOKUP($A11,支払状況!A:D,4,FALSE)</f>
        <v>佐藤孝洋 (Fit Next LLC.) 
支払が1か月ずれている</v>
      </c>
      <c r="G11" s="10">
        <f>VLOOKUP($A11,AI管理簿[[#All],[管理番号]:[備考]],5,FALSE)</f>
        <v>44319</v>
      </c>
      <c r="H11" s="10">
        <f>VLOOKUP($A11,支払状況!A:B,2,FALSE)</f>
        <v>44320</v>
      </c>
      <c r="I11" s="12">
        <f t="shared" si="5"/>
        <v>44320</v>
      </c>
      <c r="J11" s="5" t="str">
        <f>IF(VLOOKUP($A11,支払状況!$A:$Q,7,FALSE)="","",VLOOKUP($A11,支払状況!$A:$Q,7,FALSE))</f>
        <v>有</v>
      </c>
      <c r="K11" s="5" t="s">
        <v>122</v>
      </c>
      <c r="L11" s="12">
        <f t="shared" si="0"/>
        <v>44351</v>
      </c>
      <c r="M11" s="5" t="str">
        <f>IF(VLOOKUP($A11,支払状況!$A:$Q,9,FALSE)="","",VLOOKUP($A11,支払状況!$A:$Q,9,FALSE))</f>
        <v>有</v>
      </c>
      <c r="N11" s="5" t="s">
        <v>122</v>
      </c>
      <c r="O11" s="12">
        <f t="shared" si="1"/>
        <v>44381</v>
      </c>
      <c r="P11" s="5" t="str">
        <f>IF(VLOOKUP($A11,支払状況!$A:$Q,11,FALSE)="","",VLOOKUP($A11,支払状況!$A:$Q,11,FALSE))</f>
        <v>有</v>
      </c>
      <c r="Q11" s="5" t="s">
        <v>122</v>
      </c>
      <c r="R11" s="12">
        <f t="shared" si="2"/>
        <v>44412</v>
      </c>
      <c r="S11" s="5" t="str">
        <f>IF(VLOOKUP($A11,支払状況!$A:$Q,13,FALSE)="","",VLOOKUP($A11,支払状況!$A:$Q,13,FALSE))</f>
        <v>有</v>
      </c>
      <c r="T11" s="5" t="s">
        <v>122</v>
      </c>
      <c r="U11" s="12">
        <f t="shared" si="3"/>
        <v>44443</v>
      </c>
      <c r="V11" s="5" t="str">
        <f>IF(VLOOKUP($A11,支払状況!$A:$Q,15,FALSE)="","",VLOOKUP($A11,支払状況!$A:$Q,15,FALSE))</f>
        <v>有</v>
      </c>
      <c r="W11" s="5" t="s">
        <v>122</v>
      </c>
      <c r="X11" s="12">
        <f t="shared" si="4"/>
        <v>44473</v>
      </c>
      <c r="Y11" s="5" t="str">
        <f>IF(VLOOKUP($A11,支払状況!$A:$Q,17,FALSE)="","",VLOOKUP($A11,支払状況!$A:$Q,17,FALSE))</f>
        <v>有</v>
      </c>
      <c r="Z11" s="5" t="s">
        <v>122</v>
      </c>
    </row>
    <row r="12" spans="1:26">
      <c r="A12" s="6" t="s">
        <v>140</v>
      </c>
      <c r="B12" s="5" t="str">
        <f>VLOOKUP($A12,AI管理簿[[#All],[管理番号]:[備考]],3,FALSE)</f>
        <v>C</v>
      </c>
      <c r="C12" s="15">
        <v>10000</v>
      </c>
      <c r="D12" s="15" t="str">
        <f t="shared" si="8"/>
        <v>振込有</v>
      </c>
      <c r="E12" s="5" t="str">
        <f>VLOOKUP($A12,AI管理簿[[#All],[管理番号]:[備考]],4,FALSE)</f>
        <v>野瀬将平</v>
      </c>
      <c r="F12" s="5" t="str">
        <f>VLOOKUP($A12,支払状況!A:D,4,FALSE)</f>
        <v xml:space="preserve">将平 </v>
      </c>
      <c r="G12" s="10">
        <f>VLOOKUP($A12,AI管理簿[[#All],[管理番号]:[備考]],5,FALSE)</f>
        <v>44340</v>
      </c>
      <c r="H12" s="10">
        <f>VLOOKUP($A12,支払状況!A:B,2,FALSE)</f>
        <v>44896</v>
      </c>
      <c r="I12" s="12">
        <f t="shared" si="5"/>
        <v>44896</v>
      </c>
      <c r="J12" s="5" t="str">
        <f>IF(VLOOKUP($A12,支払状況!$A:$Q,7,FALSE)="","",VLOOKUP($A12,支払状況!$A:$Q,7,FALSE))</f>
        <v>有</v>
      </c>
      <c r="K12" s="5" t="s">
        <v>122</v>
      </c>
      <c r="L12" s="12">
        <f t="shared" si="0"/>
        <v>44927</v>
      </c>
      <c r="M12" s="5" t="str">
        <f>IF(VLOOKUP($A12,支払状況!$A:$Q,9,FALSE)="","",VLOOKUP($A12,支払状況!$A:$Q,9,FALSE))</f>
        <v>有</v>
      </c>
      <c r="N12" s="5" t="s">
        <v>122</v>
      </c>
      <c r="O12" s="12">
        <f t="shared" si="1"/>
        <v>44958</v>
      </c>
      <c r="P12" s="5" t="str">
        <f>IF(VLOOKUP($A12,支払状況!$A:$Q,11,FALSE)="","",VLOOKUP($A12,支払状況!$A:$Q,11,FALSE))</f>
        <v>有</v>
      </c>
      <c r="Q12" s="5"/>
      <c r="R12" s="12">
        <f t="shared" si="2"/>
        <v>44986</v>
      </c>
      <c r="S12" s="5" t="str">
        <f>IF(VLOOKUP($A12,支払状況!$A:$Q,13,FALSE)="","",VLOOKUP($A12,支払状況!$A:$Q,13,FALSE))</f>
        <v>有</v>
      </c>
      <c r="T12" s="5"/>
      <c r="U12" s="12">
        <f t="shared" si="3"/>
        <v>45017</v>
      </c>
      <c r="V12" s="5" t="str">
        <f>IF(VLOOKUP($A12,支払状況!$A:$Q,15,FALSE)="","",VLOOKUP($A12,支払状況!$A:$Q,15,FALSE))</f>
        <v>有</v>
      </c>
      <c r="W12" s="5"/>
      <c r="X12" s="12">
        <f t="shared" si="4"/>
        <v>45047</v>
      </c>
      <c r="Y12" s="5" t="str">
        <f>IF(VLOOKUP($A12,支払状況!$A:$Q,17,FALSE)="","",VLOOKUP($A12,支払状況!$A:$Q,17,FALSE))</f>
        <v>有</v>
      </c>
      <c r="Z12" s="12"/>
    </row>
    <row r="13" spans="1:26">
      <c r="A13" s="6" t="s">
        <v>144</v>
      </c>
      <c r="B13" s="5" t="str">
        <f>VLOOKUP($A13,AI管理簿[[#All],[管理番号]:[備考]],3,FALSE)</f>
        <v>C</v>
      </c>
      <c r="C13" s="15">
        <v>10000</v>
      </c>
      <c r="D13" s="15" t="str">
        <f t="shared" si="8"/>
        <v>振込無</v>
      </c>
      <c r="E13" s="5" t="str">
        <f>VLOOKUP($A13,AI管理簿[[#All],[管理番号]:[備考]],4,FALSE)</f>
        <v>北村鷹萌</v>
      </c>
      <c r="F13" s="5" t="str">
        <f>VLOOKUP($A13,支払状況!A:D,4,FALSE)</f>
        <v>TAKAKI 
2022/6解約</v>
      </c>
      <c r="G13" s="10">
        <f>VLOOKUP($A13,AI管理簿[[#All],[管理番号]:[備考]],5,FALSE)</f>
        <v>44353</v>
      </c>
      <c r="H13" s="10">
        <f>VLOOKUP($A13,支払状況!A:B,2,FALSE)</f>
        <v>44536</v>
      </c>
      <c r="I13" s="12">
        <f t="shared" si="5"/>
        <v>44536</v>
      </c>
      <c r="J13" s="5" t="str">
        <f>IF(VLOOKUP($A13,支払状況!$A:$Q,7,FALSE)="","",VLOOKUP($A13,支払状況!$A:$Q,7,FALSE))</f>
        <v>有</v>
      </c>
      <c r="K13" s="5" t="s">
        <v>122</v>
      </c>
      <c r="L13" s="12">
        <f t="shared" si="0"/>
        <v>44567</v>
      </c>
      <c r="M13" s="5" t="str">
        <f>IF(VLOOKUP($A13,支払状況!$A:$Q,9,FALSE)="","",VLOOKUP($A13,支払状況!$A:$Q,9,FALSE))</f>
        <v>有</v>
      </c>
      <c r="N13" s="5" t="s">
        <v>122</v>
      </c>
      <c r="O13" s="12">
        <f t="shared" si="1"/>
        <v>44598</v>
      </c>
      <c r="P13" s="5" t="str">
        <f>IF(VLOOKUP($A13,支払状況!$A:$Q,11,FALSE)="","",VLOOKUP($A13,支払状況!$A:$Q,11,FALSE))</f>
        <v>有</v>
      </c>
      <c r="Q13" s="5" t="s">
        <v>122</v>
      </c>
      <c r="R13" s="12">
        <f t="shared" si="2"/>
        <v>44626</v>
      </c>
      <c r="S13" s="5" t="str">
        <f>IF(VLOOKUP($A13,支払状況!$A:$Q,13,FALSE)="","",VLOOKUP($A13,支払状況!$A:$Q,13,FALSE))</f>
        <v>有</v>
      </c>
      <c r="T13" s="5" t="s">
        <v>122</v>
      </c>
      <c r="U13" s="12">
        <f t="shared" si="3"/>
        <v>44657</v>
      </c>
      <c r="V13" s="5" t="str">
        <f>IF(VLOOKUP($A13,支払状況!$A:$Q,15,FALSE)="","",VLOOKUP($A13,支払状況!$A:$Q,15,FALSE))</f>
        <v>有</v>
      </c>
      <c r="W13" s="5"/>
      <c r="X13" s="12">
        <f t="shared" si="4"/>
        <v>44687</v>
      </c>
      <c r="Y13" s="5" t="str">
        <f>IF(VLOOKUP($A13,支払状況!$A:$Q,17,FALSE)="","",VLOOKUP($A13,支払状況!$A:$Q,17,FALSE))</f>
        <v/>
      </c>
      <c r="Z13" s="12"/>
    </row>
    <row r="14" spans="1:26">
      <c r="A14" s="6" t="s">
        <v>148</v>
      </c>
      <c r="B14" s="5" t="str">
        <f>VLOOKUP($A14,AI管理簿[[#All],[管理番号]:[備考]],3,FALSE)</f>
        <v>D</v>
      </c>
      <c r="C14" s="15">
        <v>15000</v>
      </c>
      <c r="D14" s="15" t="str">
        <f t="shared" si="8"/>
        <v>振込無</v>
      </c>
      <c r="E14" s="5" t="str">
        <f>VLOOKUP($A14,AI管理簿[[#All],[管理番号]:[備考]],4,FALSE)</f>
        <v>西村しのぶ</v>
      </c>
      <c r="F14" s="5" t="str">
        <f>VLOOKUP($A14,支払状況!A:D,4,FALSE)</f>
        <v xml:space="preserve">Hug steam 西村しのぶ </v>
      </c>
      <c r="G14" s="10">
        <f>VLOOKUP($A14,AI管理簿[[#All],[管理番号]:[備考]],5,FALSE)</f>
        <v>44354</v>
      </c>
      <c r="H14" s="10">
        <f>VLOOKUP($A14,支払状況!A:B,2,FALSE)</f>
        <v>44537</v>
      </c>
      <c r="I14" s="12">
        <f t="shared" si="5"/>
        <v>44537</v>
      </c>
      <c r="J14" s="5" t="str">
        <f>IF(VLOOKUP($A14,支払状況!$A:$Q,7,FALSE)="","",VLOOKUP($A14,支払状況!$A:$Q,7,FALSE))</f>
        <v>有</v>
      </c>
      <c r="K14" s="5" t="s">
        <v>122</v>
      </c>
      <c r="L14" s="12">
        <f t="shared" si="0"/>
        <v>44568</v>
      </c>
      <c r="M14" s="5" t="str">
        <f>IF(VLOOKUP($A14,支払状況!$A:$Q,9,FALSE)="","",VLOOKUP($A14,支払状況!$A:$Q,9,FALSE))</f>
        <v>有</v>
      </c>
      <c r="N14" s="5" t="s">
        <v>122</v>
      </c>
      <c r="O14" s="12">
        <f t="shared" si="1"/>
        <v>44599</v>
      </c>
      <c r="P14" s="5" t="str">
        <f>IF(VLOOKUP($A14,支払状況!$A:$Q,11,FALSE)="","",VLOOKUP($A14,支払状況!$A:$Q,11,FALSE))</f>
        <v>有</v>
      </c>
      <c r="Q14" s="5" t="s">
        <v>122</v>
      </c>
      <c r="R14" s="12">
        <f t="shared" si="2"/>
        <v>44627</v>
      </c>
      <c r="S14" s="5" t="str">
        <f>IF(VLOOKUP($A14,支払状況!$A:$Q,13,FALSE)="","",VLOOKUP($A14,支払状況!$A:$Q,13,FALSE))</f>
        <v/>
      </c>
      <c r="T14" s="5" t="s">
        <v>122</v>
      </c>
      <c r="U14" s="12">
        <f t="shared" si="3"/>
        <v>44658</v>
      </c>
      <c r="V14" s="5" t="str">
        <f>IF(VLOOKUP($A14,支払状況!$A:$Q,15,FALSE)="","",VLOOKUP($A14,支払状況!$A:$Q,15,FALSE))</f>
        <v/>
      </c>
      <c r="W14" s="5"/>
      <c r="X14" s="12">
        <f t="shared" si="4"/>
        <v>44688</v>
      </c>
      <c r="Y14" s="5" t="str">
        <f>IF(VLOOKUP($A14,支払状況!$A:$Q,17,FALSE)="","",VLOOKUP($A14,支払状況!$A:$Q,17,FALSE))</f>
        <v/>
      </c>
      <c r="Z14" s="12"/>
    </row>
    <row r="15" spans="1:26">
      <c r="A15" s="6" t="s">
        <v>165</v>
      </c>
      <c r="B15" s="5" t="str">
        <f>VLOOKUP($A15,AI管理簿[[#All],[管理番号]:[備考]],3,FALSE)</f>
        <v>C</v>
      </c>
      <c r="C15" s="15">
        <v>10000</v>
      </c>
      <c r="D15" s="15" t="str">
        <f t="shared" ref="D15" si="9">IF(Y15="","振込無","振込有")</f>
        <v>振込有</v>
      </c>
      <c r="E15" s="5" t="str">
        <f>VLOOKUP($A15,AI管理簿[[#All],[管理番号]:[備考]],4,FALSE)</f>
        <v>株式会社photollatte</v>
      </c>
      <c r="F15" s="5" t="str">
        <f>VLOOKUP($A15,支払状況!A:D,4,FALSE)</f>
        <v xml:space="preserve">ゆみこ </v>
      </c>
      <c r="G15" s="10">
        <f>VLOOKUP($A15,AI管理簿[[#All],[管理番号]:[備考]],5,FALSE)</f>
        <v>44435</v>
      </c>
      <c r="H15" s="10">
        <f>VLOOKUP($A15,支払状況!A:B,2,FALSE)</f>
        <v>44435</v>
      </c>
      <c r="I15" s="12">
        <f t="shared" si="5"/>
        <v>44435</v>
      </c>
      <c r="J15" s="5" t="str">
        <f>IF(VLOOKUP($A15,支払状況!$A:$Q,7,FALSE)="","",VLOOKUP($A15,支払状況!$A:$Q,7,FALSE))</f>
        <v>有</v>
      </c>
      <c r="K15" s="5" t="s">
        <v>122</v>
      </c>
      <c r="L15" s="12">
        <f t="shared" si="0"/>
        <v>44466</v>
      </c>
      <c r="M15" s="5" t="str">
        <f>IF(VLOOKUP($A15,支払状況!$A:$Q,9,FALSE)="","",VLOOKUP($A15,支払状況!$A:$Q,9,FALSE))</f>
        <v>有</v>
      </c>
      <c r="N15" s="5" t="s">
        <v>122</v>
      </c>
      <c r="O15" s="12">
        <f t="shared" si="1"/>
        <v>44496</v>
      </c>
      <c r="P15" s="5" t="str">
        <f>IF(VLOOKUP($A15,支払状況!$A:$Q,11,FALSE)="","",VLOOKUP($A15,支払状況!$A:$Q,11,FALSE))</f>
        <v>有</v>
      </c>
      <c r="Q15" s="5" t="s">
        <v>122</v>
      </c>
      <c r="R15" s="12">
        <f t="shared" si="2"/>
        <v>44527</v>
      </c>
      <c r="S15" s="5" t="str">
        <f>IF(VLOOKUP($A15,支払状況!$A:$Q,13,FALSE)="","",VLOOKUP($A15,支払状況!$A:$Q,13,FALSE))</f>
        <v>有</v>
      </c>
      <c r="T15" s="5" t="s">
        <v>122</v>
      </c>
      <c r="U15" s="12">
        <f t="shared" si="3"/>
        <v>44557</v>
      </c>
      <c r="V15" s="5" t="str">
        <f>IF(VLOOKUP($A15,支払状況!$A:$Q,15,FALSE)="","",VLOOKUP($A15,支払状況!$A:$Q,15,FALSE))</f>
        <v>有</v>
      </c>
      <c r="W15" s="5" t="s">
        <v>122</v>
      </c>
      <c r="X15" s="12">
        <f t="shared" si="4"/>
        <v>44588</v>
      </c>
      <c r="Y15" s="5" t="str">
        <f>IF(VLOOKUP($A15,支払状況!$A:$Q,17,FALSE)="","",VLOOKUP($A15,支払状況!$A:$Q,17,FALSE))</f>
        <v>有</v>
      </c>
      <c r="Z15" s="5" t="s">
        <v>122</v>
      </c>
    </row>
    <row r="16" spans="1:26">
      <c r="A16" s="6" t="s">
        <v>176</v>
      </c>
      <c r="B16" s="5" t="str">
        <f>VLOOKUP($A16,AI管理簿[[#All],[管理番号]:[備考]],3,FALSE)</f>
        <v>C</v>
      </c>
      <c r="C16" s="15">
        <v>10000</v>
      </c>
      <c r="D16" s="15" t="str">
        <f t="shared" ref="D16" si="10">IF(Y16="","振込無","振込有")</f>
        <v>振込無</v>
      </c>
      <c r="E16" s="5" t="str">
        <f>VLOOKUP($A16,AI管理簿[[#All],[管理番号]:[備考]],4,FALSE)</f>
        <v>小嶋有沙</v>
      </c>
      <c r="F16" s="5" t="str">
        <f>VLOOKUP($A16,支払状況!A:D,4,FALSE)</f>
        <v xml:space="preserve">arisa </v>
      </c>
      <c r="G16" s="10">
        <f>VLOOKUP($A16,AI管理簿[[#All],[管理番号]:[備考]],5,FALSE)</f>
        <v>44478</v>
      </c>
      <c r="H16" s="10">
        <f>VLOOKUP($A16,支払状況!A:B,2,FALSE)</f>
        <v>44660</v>
      </c>
      <c r="I16" s="12">
        <f t="shared" si="5"/>
        <v>44660</v>
      </c>
      <c r="J16" s="5" t="str">
        <f>IF(VLOOKUP($A16,支払状況!$A:$Q,7,FALSE)="","",VLOOKUP($A16,支払状況!$A:$Q,7,FALSE))</f>
        <v/>
      </c>
      <c r="K16" s="5"/>
      <c r="L16" s="12">
        <f t="shared" si="0"/>
        <v>44690</v>
      </c>
      <c r="M16" s="5" t="str">
        <f>IF(VLOOKUP($A16,支払状況!$A:$Q,9,FALSE)="","",VLOOKUP($A16,支払状況!$A:$Q,9,FALSE))</f>
        <v/>
      </c>
      <c r="N16" s="5"/>
      <c r="O16" s="12">
        <f t="shared" si="1"/>
        <v>44721</v>
      </c>
      <c r="P16" s="5" t="str">
        <f>IF(VLOOKUP($A16,支払状況!$A:$Q,11,FALSE)="","",VLOOKUP($A16,支払状況!$A:$Q,11,FALSE))</f>
        <v/>
      </c>
      <c r="Q16" s="5"/>
      <c r="R16" s="12">
        <f t="shared" si="2"/>
        <v>44751</v>
      </c>
      <c r="S16" s="5" t="str">
        <f>IF(VLOOKUP($A16,支払状況!$A:$Q,13,FALSE)="","",VLOOKUP($A16,支払状況!$A:$Q,13,FALSE))</f>
        <v/>
      </c>
      <c r="T16" s="5"/>
      <c r="U16" s="12">
        <f t="shared" si="3"/>
        <v>44782</v>
      </c>
      <c r="V16" s="5" t="str">
        <f>IF(VLOOKUP($A16,支払状況!$A:$Q,15,FALSE)="","",VLOOKUP($A16,支払状況!$A:$Q,15,FALSE))</f>
        <v/>
      </c>
      <c r="W16" s="5"/>
      <c r="X16" s="12">
        <f t="shared" si="4"/>
        <v>44813</v>
      </c>
      <c r="Y16" s="5" t="str">
        <f>IF(VLOOKUP($A16,支払状況!$A:$Q,17,FALSE)="","",VLOOKUP($A16,支払状況!$A:$Q,17,FALSE))</f>
        <v/>
      </c>
      <c r="Z16" s="12"/>
    </row>
  </sheetData>
  <autoFilter ref="A1:Z15" xr:uid="{D65281DA-C2DF-4620-9DB3-873A1A75BA4B}">
    <filterColumn colId="0">
      <colorFilter dxfId="0"/>
    </filterColumn>
  </autoFilter>
  <phoneticPr fontId="1"/>
  <pageMargins left="0.7" right="0.7" top="0.75" bottom="0.75" header="0.3" footer="0.3"/>
  <pageSetup paperSize="9" scale="38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7993-0EA6-4756-ACB6-8821A9540A3A}">
  <sheetPr codeName="Sheet4"/>
  <dimension ref="A1:Z2"/>
  <sheetViews>
    <sheetView workbookViewId="0">
      <selection activeCell="C2" sqref="C2:E2"/>
    </sheetView>
  </sheetViews>
  <sheetFormatPr defaultRowHeight="18"/>
  <cols>
    <col min="2" max="3" width="11" bestFit="1" customWidth="1"/>
    <col min="4" max="4" width="7.08203125" bestFit="1" customWidth="1"/>
    <col min="5" max="5" width="11" bestFit="1" customWidth="1"/>
    <col min="7" max="7" width="9.25" bestFit="1" customWidth="1"/>
    <col min="8" max="8" width="11" bestFit="1" customWidth="1"/>
    <col min="9" max="9" width="8.08203125" bestFit="1" customWidth="1"/>
    <col min="10" max="10" width="10" bestFit="1" customWidth="1"/>
    <col min="11" max="11" width="14.08203125" bestFit="1" customWidth="1"/>
    <col min="12" max="12" width="8.08203125" bestFit="1" customWidth="1"/>
    <col min="13" max="13" width="10" bestFit="1" customWidth="1"/>
    <col min="14" max="14" width="14.08203125" bestFit="1" customWidth="1"/>
    <col min="15" max="15" width="8.08203125" bestFit="1" customWidth="1"/>
    <col min="16" max="16" width="10" bestFit="1" customWidth="1"/>
    <col min="17" max="17" width="14.08203125" bestFit="1" customWidth="1"/>
    <col min="18" max="18" width="8.08203125" bestFit="1" customWidth="1"/>
    <col min="19" max="19" width="10" bestFit="1" customWidth="1"/>
    <col min="20" max="20" width="14.08203125" bestFit="1" customWidth="1"/>
    <col min="21" max="21" width="8.08203125" bestFit="1" customWidth="1"/>
    <col min="22" max="22" width="10" bestFit="1" customWidth="1"/>
    <col min="23" max="23" width="14.08203125" bestFit="1" customWidth="1"/>
    <col min="24" max="24" width="8.08203125" bestFit="1" customWidth="1"/>
    <col min="25" max="25" width="10" bestFit="1" customWidth="1"/>
    <col min="26" max="26" width="14.08203125" bestFit="1" customWidth="1"/>
  </cols>
  <sheetData>
    <row r="1" spans="1:26">
      <c r="A1" s="13" t="s">
        <v>0</v>
      </c>
      <c r="B1" s="13" t="s">
        <v>73</v>
      </c>
      <c r="C1" s="13" t="s">
        <v>142</v>
      </c>
      <c r="D1" s="13" t="s">
        <v>143</v>
      </c>
      <c r="E1" s="13" t="s">
        <v>71</v>
      </c>
      <c r="F1" s="13" t="s">
        <v>78</v>
      </c>
      <c r="G1" s="13" t="s">
        <v>2</v>
      </c>
      <c r="H1" s="13" t="s">
        <v>114</v>
      </c>
      <c r="I1" s="13" t="s">
        <v>101</v>
      </c>
      <c r="J1" s="13" t="s">
        <v>102</v>
      </c>
      <c r="K1" s="13" t="s">
        <v>155</v>
      </c>
      <c r="L1" s="13" t="s">
        <v>103</v>
      </c>
      <c r="M1" s="13" t="s">
        <v>104</v>
      </c>
      <c r="N1" s="13" t="s">
        <v>156</v>
      </c>
      <c r="O1" s="13" t="s">
        <v>105</v>
      </c>
      <c r="P1" s="13" t="s">
        <v>106</v>
      </c>
      <c r="Q1" s="13" t="s">
        <v>157</v>
      </c>
      <c r="R1" s="13" t="s">
        <v>107</v>
      </c>
      <c r="S1" s="13" t="s">
        <v>108</v>
      </c>
      <c r="T1" s="13" t="s">
        <v>158</v>
      </c>
      <c r="U1" s="13" t="s">
        <v>109</v>
      </c>
      <c r="V1" s="13" t="s">
        <v>110</v>
      </c>
      <c r="W1" s="13" t="s">
        <v>159</v>
      </c>
      <c r="X1" s="13" t="s">
        <v>111</v>
      </c>
      <c r="Y1" s="13" t="s">
        <v>112</v>
      </c>
      <c r="Z1" s="13" t="s">
        <v>160</v>
      </c>
    </row>
    <row r="2" spans="1:26">
      <c r="A2" s="6" t="s">
        <v>151</v>
      </c>
      <c r="B2" s="5" t="str">
        <f>VLOOKUP($A2,AI管理簿[[#All],[管理番号]:[備考]],3,FALSE)</f>
        <v>C</v>
      </c>
      <c r="C2" s="15">
        <v>10000</v>
      </c>
      <c r="D2" s="15" t="str">
        <f>IF(Y2="","振込無","振込有")</f>
        <v>振込有</v>
      </c>
      <c r="E2" s="5" t="str">
        <f>VLOOKUP($A2,AI管理簿[[#All],[管理番号]:[備考]],4,FALSE)</f>
        <v>中島　愼嗣</v>
      </c>
      <c r="F2" s="5" t="str">
        <f>VLOOKUP($A2,支払状況!A:D,4,FALSE)</f>
        <v xml:space="preserve">5net </v>
      </c>
      <c r="G2" s="10">
        <f>VLOOKUP($A2,AI管理簿[[#All],[管理番号]:[備考]],5,FALSE)</f>
        <v>44383</v>
      </c>
      <c r="H2" s="10">
        <f>VLOOKUP($A2,支払状況!A:B,2,FALSE)</f>
        <v>44206</v>
      </c>
      <c r="I2" s="12">
        <f>IF($H2="","",DATE(YEAR($H2),MONTH($H2),DAY($H2)))</f>
        <v>44206</v>
      </c>
      <c r="J2" s="5" t="str">
        <f>IF(VLOOKUP($A2,支払状況!$A:$Q,7,FALSE)="","",VLOOKUP($A2,支払状況!$A:$Q,7,FALSE))</f>
        <v>有</v>
      </c>
      <c r="K2" s="5" t="s">
        <v>150</v>
      </c>
      <c r="L2" s="12">
        <f t="shared" ref="L2" si="0">IF($H2="","",DATE(YEAR($H2),MONTH($H2)+1,DAY($H2)))</f>
        <v>44237</v>
      </c>
      <c r="M2" s="5" t="str">
        <f>IF(VLOOKUP($A2,支払状況!$A:$Q,9,FALSE)="","",VLOOKUP($A2,支払状況!$A:$Q,9,FALSE))</f>
        <v>有</v>
      </c>
      <c r="N2" s="5" t="s">
        <v>150</v>
      </c>
      <c r="O2" s="12">
        <f t="shared" ref="O2" si="1">IF($H2="","",DATE(YEAR($H2),MONTH($H2)+2,DAY($H2)))</f>
        <v>44265</v>
      </c>
      <c r="P2" s="5" t="str">
        <f>IF(VLOOKUP($A2,支払状況!$A:$Q,11,FALSE)="","",VLOOKUP($A2,支払状況!$A:$Q,11,FALSE))</f>
        <v>有</v>
      </c>
      <c r="Q2" s="5"/>
      <c r="R2" s="12">
        <f t="shared" ref="R2" si="2">IF($H2="","",DATE(YEAR($H2),MONTH($H2)+3,DAY($H2)))</f>
        <v>44296</v>
      </c>
      <c r="S2" s="5" t="str">
        <f>IF(VLOOKUP($A2,支払状況!$A:$Q,13,FALSE)="","",VLOOKUP($A2,支払状況!$A:$Q,13,FALSE))</f>
        <v>有</v>
      </c>
      <c r="T2" s="5"/>
      <c r="U2" s="12">
        <f t="shared" ref="U2" si="3">IF($H2="","",DATE(YEAR($H2),MONTH($H2)+4,DAY($H2)))</f>
        <v>44326</v>
      </c>
      <c r="V2" s="5" t="str">
        <f>IF(VLOOKUP($A2,支払状況!$A:$Q,15,FALSE)="","",VLOOKUP($A2,支払状況!$A:$Q,15,FALSE))</f>
        <v>有</v>
      </c>
      <c r="W2" s="5"/>
      <c r="X2" s="12">
        <f t="shared" ref="X2" si="4">IF($H2="","",DATE(YEAR($H2),MONTH($H2)+5,DAY($H2)))</f>
        <v>44357</v>
      </c>
      <c r="Y2" s="5" t="str">
        <f>IF(VLOOKUP($A2,支払状況!$A:$Q,17,FALSE)="","",VLOOKUP($A2,支払状況!$A:$Q,17,FALSE))</f>
        <v>有</v>
      </c>
      <c r="Z2" s="1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7 O U U h M y J + 2 j A A A A 9 Q A A A B I A H A B D b 2 5 m a W c v U G F j a 2 F n Z S 5 4 b W w g o h g A K K A U A A A A A A A A A A A A A A A A A A A A A A A A A A A A h Y 8 x D o I w G I W v Q r r T l r o o + S m D m 5 G E x M S 4 N q V C E Y q h x X I 3 B 4 / k F c Q o 6 u b 4 v v c N 7 9 2 v N 0 j H t g k u q r e 6 M w m K M E W B M r I r t C k T N L h j u E Q p h 1 z I k y h V M M n G x q M t E l Q 5 d 4 4 J 8 d 5 j v 8 B d X x J G a U Q O 2 X Y n K 9 U K 9 J H 1 f z n U x j p h p E I c 9 q 8 x n O F V h B l l m A K Z G W T a f H s 2 z X 2 2 P x D W Q + O G X v F a h J s c y B y B v C / w B 1 B L A w Q U A A I A C A B r s 5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7 O U U i i K R 7 g O A A A A E Q A A A B M A H A B G b 3 J t d W x h c y 9 T Z W N 0 a W 9 u M S 5 t I K I Y A C i g F A A A A A A A A A A A A A A A A A A A A A A A A A A A A C t O T S 7 J z M 9 T C I b Q h t Y A U E s B A i 0 A F A A C A A g A a 7 O U U h M y J + 2 j A A A A 9 Q A A A B I A A A A A A A A A A A A A A A A A A A A A A E N v b m Z p Z y 9 Q Y W N r Y W d l L n h t b F B L A Q I t A B Q A A g A I A G u z l F I P y u m r p A A A A O k A A A A T A A A A A A A A A A A A A A A A A O 8 A A A B b Q 2 9 u d G V u d F 9 U e X B l c 1 0 u e G 1 s U E s B A i 0 A F A A C A A g A a 7 O U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M t i G q w w R 5 F s J U M z a C k p f 4 A A A A A A g A A A A A A E G Y A A A A B A A A g A A A A g V V B n m k 2 Y i k F / q 2 G W s 5 G J F Z P r a U u e s 7 g U / C O 6 z C E b c 0 A A A A A D o A A A A A C A A A g A A A A 8 H F 7 u r o + D r j j n p 9 v K N b q 0 f X G L p c c 5 t 6 0 F C P o J n L 4 M u V Q A A A A H L w g z X T 2 N s m 4 B 5 d t K X e S v Q I m I w M j C z V C U L z N 4 / 3 h + 8 F j L R z K h V Q k M N + a 8 x Y H + J e L X I y / N A d K F W P D U l / k K W g V t W A 5 d S t q A 0 A A d T f q O m s n s T B A A A A A Q q e N W 5 s 6 V Q j G / M J Y 9 o w Q L G 7 p o Z r N u U 9 f D c C m A b s X J h w W 1 Y T X X x z N a M 2 R w E O 8 + b U / A j G d 8 m q h j T n T m a C o H y V i v g = = < / D a t a M a s h u p > 
</file>

<file path=customXml/itemProps1.xml><?xml version="1.0" encoding="utf-8"?>
<ds:datastoreItem xmlns:ds="http://schemas.openxmlformats.org/officeDocument/2006/customXml" ds:itemID="{19390F09-DCD6-47B2-8B60-E86F4B04D2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管理簿</vt:lpstr>
      <vt:lpstr>支払状況</vt:lpstr>
      <vt:lpstr>ノボルさん紹介者一覧</vt:lpstr>
      <vt:lpstr>ともなりさん</vt:lpstr>
      <vt:lpstr>支払状況!Print_Area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2021-12-16T12:21:11Z</cp:lastPrinted>
  <dcterms:created xsi:type="dcterms:W3CDTF">2015-06-05T18:19:34Z</dcterms:created>
  <dcterms:modified xsi:type="dcterms:W3CDTF">2023-03-25T02:02:13Z</dcterms:modified>
</cp:coreProperties>
</file>