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4AA4EDB8-1369-48E9-A7D8-768146BB8EA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データ区切り" sheetId="25" r:id="rId1"/>
    <sheet name="ロイヤルロンドン内訳" sheetId="24" r:id="rId2"/>
    <sheet name="一覧" sheetId="1" r:id="rId3"/>
    <sheet name="2023.7" sheetId="26" r:id="rId4"/>
    <sheet name="2023.6" sheetId="22" r:id="rId5"/>
    <sheet name="2023.5" sheetId="19" r:id="rId6"/>
    <sheet name="2023.4" sheetId="18" state="hidden" r:id="rId7"/>
    <sheet name="2023.3" sheetId="17" state="hidden" r:id="rId8"/>
    <sheet name="2023.2" sheetId="16" state="hidden" r:id="rId9"/>
    <sheet name="2023.1" sheetId="15" state="hidden" r:id="rId10"/>
    <sheet name="2023年物販経理" sheetId="23" r:id="rId11"/>
    <sheet name="2022.12" sheetId="14" state="hidden" r:id="rId12"/>
    <sheet name="2022.3" sheetId="2" state="hidden" r:id="rId13"/>
    <sheet name="2022.4" sheetId="5" state="hidden" r:id="rId14"/>
    <sheet name="2022.11" sheetId="13" state="hidden" r:id="rId15"/>
    <sheet name="2022.10" sheetId="12" state="hidden" r:id="rId16"/>
    <sheet name="2022.9" sheetId="11" state="hidden" r:id="rId17"/>
    <sheet name="2022.8" sheetId="10" state="hidden" r:id="rId18"/>
    <sheet name="2022.7" sheetId="9" state="hidden" r:id="rId19"/>
    <sheet name="2022.6" sheetId="7" state="hidden" r:id="rId20"/>
    <sheet name="2022.5" sheetId="6" state="hidden" r:id="rId21"/>
  </sheets>
  <definedNames>
    <definedName name="ExternalData_1" localSheetId="10" hidden="1">'2023年物販経理'!$A$1:$G$15</definedName>
    <definedName name="_xlnm.Print_Area" localSheetId="1">ロイヤルロンドン内訳!$A$1:$D$32</definedName>
    <definedName name="_xlnm.Print_Area" localSheetId="2">一覧!$A$1:$AF$19</definedName>
    <definedName name="_xlnm.Print_Titles" localSheetId="1">ロイヤルロンドン内訳!$1:$1</definedName>
    <definedName name="_xlnm.Print_Titles" localSheetId="2">一覧!$1:$2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4" l="1"/>
  <c r="D28" i="24"/>
  <c r="D27" i="24"/>
  <c r="D26" i="24"/>
  <c r="D25" i="24"/>
  <c r="D24" i="24"/>
  <c r="C32" i="24"/>
  <c r="I4" i="22"/>
  <c r="I5" i="19"/>
  <c r="D16" i="24"/>
  <c r="D15" i="24"/>
  <c r="D11" i="24"/>
  <c r="D10" i="24"/>
  <c r="D9" i="24"/>
  <c r="D8" i="24"/>
  <c r="D4" i="24"/>
  <c r="D3" i="24"/>
  <c r="D2" i="24"/>
  <c r="U19" i="1"/>
  <c r="AF19" i="1"/>
  <c r="AE19" i="1"/>
  <c r="AD19" i="1"/>
  <c r="AC19" i="1"/>
  <c r="AB19" i="1"/>
  <c r="AA19" i="1"/>
  <c r="Z19" i="1"/>
  <c r="Y19" i="1"/>
  <c r="X19" i="1"/>
  <c r="W19" i="1"/>
  <c r="V19" i="1"/>
  <c r="O19" i="1"/>
  <c r="I19" i="1"/>
  <c r="D19" i="1"/>
  <c r="C19" i="1"/>
  <c r="AC110" i="26"/>
  <c r="AB110" i="26"/>
  <c r="AA110" i="26"/>
  <c r="Z110" i="26"/>
  <c r="W110" i="26"/>
  <c r="V110" i="26"/>
  <c r="U110" i="26"/>
  <c r="T110" i="26"/>
  <c r="Q110" i="26"/>
  <c r="P110" i="26"/>
  <c r="O110" i="26"/>
  <c r="N110" i="26"/>
  <c r="I110" i="26"/>
  <c r="H110" i="26"/>
  <c r="G110" i="26"/>
  <c r="E110" i="26"/>
  <c r="E19" i="1" s="1"/>
  <c r="D110" i="26"/>
  <c r="C110" i="26"/>
  <c r="B110" i="26"/>
  <c r="B19" i="1" s="1"/>
  <c r="T19" i="1"/>
  <c r="M19" i="1"/>
  <c r="Q19" i="1"/>
  <c r="R19" i="1"/>
  <c r="L17" i="1"/>
  <c r="L16" i="1"/>
  <c r="L15" i="1"/>
  <c r="L14" i="1"/>
  <c r="C23" i="24"/>
  <c r="C19" i="24"/>
  <c r="C14" i="24"/>
  <c r="C7" i="24"/>
  <c r="F19" i="1" l="1"/>
  <c r="G19" i="1" s="1"/>
  <c r="S19" i="1" s="1"/>
  <c r="Q18" i="1" l="1"/>
  <c r="Q17" i="1"/>
  <c r="Q16" i="1"/>
  <c r="Q15" i="1"/>
  <c r="Q14" i="1"/>
  <c r="Q13" i="1"/>
  <c r="M18" i="1"/>
  <c r="M17" i="1"/>
  <c r="M16" i="1"/>
  <c r="M15" i="1"/>
  <c r="M14" i="1"/>
  <c r="M13" i="1"/>
  <c r="AF18" i="1"/>
  <c r="AE18" i="1"/>
  <c r="AD18" i="1"/>
  <c r="AC18" i="1"/>
  <c r="AB18" i="1"/>
  <c r="AA18" i="1"/>
  <c r="Z18" i="1"/>
  <c r="Y18" i="1"/>
  <c r="X18" i="1"/>
  <c r="W18" i="1"/>
  <c r="V18" i="1"/>
  <c r="U18" i="1"/>
  <c r="B18" i="1"/>
  <c r="T18" i="1"/>
  <c r="AC110" i="22"/>
  <c r="AB110" i="22"/>
  <c r="AA110" i="22"/>
  <c r="Z110" i="22"/>
  <c r="W110" i="22"/>
  <c r="V110" i="22"/>
  <c r="U110" i="22"/>
  <c r="T110" i="22"/>
  <c r="Q110" i="22"/>
  <c r="P110" i="22"/>
  <c r="O110" i="22"/>
  <c r="N110" i="22"/>
  <c r="H110" i="22"/>
  <c r="O18" i="1" s="1"/>
  <c r="R18" i="1" s="1"/>
  <c r="G110" i="22"/>
  <c r="E110" i="22"/>
  <c r="E18" i="1" s="1"/>
  <c r="D110" i="22"/>
  <c r="D18" i="1" s="1"/>
  <c r="C110" i="22"/>
  <c r="C18" i="1" s="1"/>
  <c r="B110" i="22"/>
  <c r="I110" i="22"/>
  <c r="I18" i="1" s="1"/>
  <c r="I3" i="19"/>
  <c r="I110" i="19" s="1"/>
  <c r="I17" i="1" s="1"/>
  <c r="I8" i="17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H110" i="19"/>
  <c r="O17" i="1" s="1"/>
  <c r="R17" i="1" s="1"/>
  <c r="G110" i="19"/>
  <c r="E110" i="19"/>
  <c r="E17" i="1" s="1"/>
  <c r="D110" i="19"/>
  <c r="D17" i="1" s="1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F18" i="1" l="1"/>
  <c r="G18" i="1" s="1"/>
  <c r="N18" i="1" s="1"/>
  <c r="S18" i="1" s="1"/>
  <c r="F17" i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0DA08-5369-4C90-9784-64C6CCF82917}" keepAlive="1" name="クエリ - 1～12月の売上 販管費 (2)" description="ブック内の '1～12月の売上 販管費 (2)' クエリへの接続です。" type="5" refreshedVersion="8" background="1" refreshOnLoad="1" saveData="1">
    <dbPr connection="Provider=Microsoft.Mashup.OleDb.1;Data Source=$Workbook$;Location=&quot;1～12月の売上 販管費 (2)&quot;;Extended Properties=&quot;&quot;" command="SELECT * FROM [1～12月の売上 販管費 (2)]"/>
  </connection>
  <connection id="2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<sst xmlns="http://schemas.openxmlformats.org/spreadsheetml/2006/main" count="2546" uniqueCount="270">
  <si>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</si>
  <si>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</si>
  <si>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</si>
  <si>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</si>
  <si>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</si>
  <si>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</si>
  <si>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</si>
  <si>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</si>
  <si>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</si>
  <si>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</si>
  <si>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</si>
  <si>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</si>
  <si>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</si>
  <si>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</si>
  <si>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</si>
  <si>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</si>
  <si>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</si>
  <si>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</si>
  <si>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</si>
  <si>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</si>
  <si>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</si>
  <si>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</si>
  <si>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</si>
  <si>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</si>
  <si>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</si>
  <si>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</si>
  <si>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</si>
  <si>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</si>
  <si>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</si>
  <si>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</si>
  <si>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</si>
  <si>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</si>
  <si>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</si>
  <si>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</si>
  <si>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</si>
  <si>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</si>
  <si>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</si>
  <si>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</si>
  <si>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</si>
  <si>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</si>
  <si>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</si>
  <si>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</si>
  <si>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</si>
  <si>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</si>
  <si>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</si>
  <si>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</si>
  <si>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</si>
  <si>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</si>
  <si>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</si>
  <si>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</si>
  <si>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</si>
  <si>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</si>
  <si>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</si>
  <si>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</si>
  <si>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</si>
  <si>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</si>
  <si>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</si>
  <si>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</si>
  <si>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</si>
  <si>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</si>
  <si>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</si>
  <si>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</si>
  <si>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</si>
  <si>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</si>
  <si>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</si>
  <si>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</si>
  <si>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</si>
  <si>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</si>
  <si>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</si>
  <si>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</si>
  <si>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</si>
  <si>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</si>
  <si>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</si>
  <si>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</si>
  <si>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</si>
  <si>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</si>
  <si>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</si>
  <si>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</si>
  <si>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</si>
  <si>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</si>
  <si>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</si>
  <si>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</si>
  <si>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</si>
  <si>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</si>
  <si>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</si>
  <si>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</si>
  <si>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</si>
  <si>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</si>
  <si>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</si>
  <si>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</si>
  <si>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</si>
  <si>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</si>
  <si>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</si>
  <si>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</si>
  <si>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</si>
  <si>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</si>
  <si>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</si>
  <si>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</si>
  <si>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</si>
  <si>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</si>
  <si>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</si>
  <si>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</si>
  <si>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</si>
  <si>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</si>
  <si>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</si>
  <si>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</si>
  <si>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</si>
  <si>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</si>
  <si>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</si>
  <si>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</si>
  <si>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</si>
  <si>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</si>
  <si>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</si>
  <si>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</si>
  <si>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</si>
  <si>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</si>
  <si>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</si>
  <si>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</si>
  <si>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</si>
  <si>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</si>
  <si>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</si>
  <si>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</si>
  <si>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</si>
  <si>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</si>
  <si>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</si>
  <si>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</si>
  <si>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</si>
  <si>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</si>
  <si>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</si>
  <si>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</si>
  <si>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</si>
  <si>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</si>
  <si>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</si>
  <si>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</si>
  <si>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</si>
  <si>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</si>
  <si>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</si>
  <si>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</si>
  <si>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</si>
  <si>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</si>
  <si>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</si>
  <si>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</si>
  <si>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</si>
  <si>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</si>
  <si>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</si>
  <si>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</si>
  <si>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</si>
  <si>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</si>
  <si>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</si>
  <si>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</si>
  <si>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</si>
  <si>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</si>
  <si>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</si>
  <si>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</si>
  <si>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</si>
  <si>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</si>
  <si>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</si>
  <si>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</si>
  <si>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</si>
  <si>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</si>
  <si>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</si>
  <si>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</si>
  <si>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</si>
  <si>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</si>
  <si>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</si>
  <si>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</si>
  <si>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</si>
  <si>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</si>
  <si>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</si>
  <si>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</si>
  <si>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</si>
  <si>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</si>
  <si>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</si>
  <si>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</si>
  <si>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</si>
  <si>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</si>
  <si>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</si>
  <si>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</si>
  <si>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</si>
  <si>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</si>
  <si>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</si>
  <si>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</si>
  <si>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</si>
  <si>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</si>
  <si>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</si>
  <si>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</si>
  <si>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</si>
  <si>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</si>
  <si>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</si>
  <si>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</si>
  <si>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</si>
  <si>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</si>
  <si>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</si>
  <si>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</si>
  <si>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</si>
  <si>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</si>
  <si>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</si>
  <si>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</si>
  <si>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</si>
  <si>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</si>
  <si>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</si>
  <si>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</si>
  <si>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</si>
  <si>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</si>
  <si>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</si>
  <si>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</si>
  <si>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</si>
  <si>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</si>
  <si>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</si>
  <si>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</si>
  <si>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</si>
  <si>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</si>
  <si>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</si>
  <si>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</si>
  <si>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</si>
  <si>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</si>
  <si>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</si>
  <si>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</si>
  <si>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</si>
  <si>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</si>
  <si>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</si>
  <si>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</si>
  <si>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</si>
  <si>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</si>
  <si>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</si>
  <si>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</si>
  <si>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</si>
  <si>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</si>
  <si>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</si>
  <si>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</si>
  <si>
    <t>総売上</t>
  </si>
  <si>
    <t>仕入れ額</t>
  </si>
  <si>
    <t>販管費</t>
  </si>
  <si>
    <t>利益</t>
  </si>
  <si>
    <t>合計</t>
  </si>
  <si>
    <t>一覧表</t>
  </si>
  <si>
    <t>Column2</t>
  </si>
  <si>
    <t>Column3</t>
  </si>
  <si>
    <t>Column4</t>
  </si>
  <si>
    <t>Column5</t>
  </si>
  <si>
    <t>Column6</t>
  </si>
  <si>
    <t>Column7</t>
  </si>
  <si>
    <t>粗利率</t>
  </si>
  <si>
    <t>棚在庫額</t>
  </si>
  <si>
    <t>ファイブ　北新地</t>
  </si>
  <si>
    <t>金額</t>
    <rPh sb="0" eb="2">
      <t>キンガク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</si>
  <si>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</si>
  <si>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</si>
  <si>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業務委託費(RL)太神祐太朗様</t>
  </si>
  <si>
    <t>業務委託費(RL)藤井晶様</t>
  </si>
  <si>
    <t>業務委託費(RL)松田真吾様</t>
  </si>
  <si>
    <t>名称</t>
    <rPh sb="0" eb="2">
      <t>メイショウ</t>
    </rPh>
    <phoneticPr fontId="2"/>
  </si>
  <si>
    <t>小計</t>
    <rPh sb="0" eb="2">
      <t>ショウケイ</t>
    </rPh>
    <phoneticPr fontId="2"/>
  </si>
  <si>
    <t>日付</t>
    <rPh sb="0" eb="2">
      <t>ヒヅケ</t>
    </rPh>
    <phoneticPr fontId="2"/>
  </si>
  <si>
    <t>業務委託費(RL)相澤丈様</t>
  </si>
  <si>
    <t>業務委託費(RL)橋本達侑様</t>
  </si>
  <si>
    <t>業務委託費(RL)山田ほなみ様</t>
  </si>
  <si>
    <t>業務委託費(RL)山口結花様</t>
  </si>
  <si>
    <t>業務委託費(RL)富永晃介様</t>
  </si>
  <si>
    <t>業務委託費(RL)小椋孝太様</t>
  </si>
  <si>
    <t xml:space="preserve">業務委託費(社債) </t>
  </si>
  <si>
    <t>金額×1.1%</t>
    <rPh sb="0" eb="2">
      <t>キンガク</t>
    </rPh>
    <phoneticPr fontId="2"/>
  </si>
  <si>
    <t>業務委託費(RL)宮本剛輔様</t>
  </si>
  <si>
    <t xml:space="preserve">117,818 1 </t>
  </si>
  <si>
    <t xml:space="preserve">24,545 1 </t>
  </si>
  <si>
    <t>業務委託費（RL）Noriyuki Yagi様</t>
  </si>
  <si>
    <t xml:space="preserve">143,182 1 </t>
  </si>
  <si>
    <t>業務委託費（RL）Kaito Nakagawa様</t>
  </si>
  <si>
    <t xml:space="preserve">126,818 1 </t>
  </si>
  <si>
    <t>?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</si>
</sst>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  <xf numFmtId="0" fontId="0" fillId="0" borderId="2" xfId="0" applyBorder="1" applyAlignment="1">
      <alignment horizontal="center"/>
    </xf>
    <xf numFmtId="38" fontId="0" fillId="0" borderId="2" xfId="1" applyFont="1" applyBorder="1" applyAlignment="1"/>
    <xf numFmtId="38" fontId="0" fillId="0" borderId="2" xfId="0" applyNumberFormat="1" applyBorder="1"/>
    <xf numFmtId="0" fontId="0" fillId="0" borderId="2" xfId="0" applyBorder="1" applyAlignment="1">
      <alignment horizontal="right"/>
    </xf>
    <xf numFmtId="55" fontId="0" fillId="0" borderId="2" xfId="0" applyNumberFormat="1" applyBorder="1" applyAlignment="1">
      <alignment vertical="center"/>
    </xf>
    <xf numFmtId="55" fontId="0" fillId="0" borderId="5" xfId="0" applyNumberFormat="1" applyBorder="1" applyAlignment="1">
      <alignment horizontal="center" vertical="center"/>
    </xf>
    <xf numFmtId="55" fontId="0" fillId="0" borderId="5" xfId="0" applyNumberFormat="1" applyBorder="1" applyAlignment="1">
      <alignment vertical="center"/>
    </xf>
    <xf numFmtId="3" fontId="0" fillId="0" borderId="2" xfId="0" applyNumberFormat="1" applyBorder="1"/>
    <xf numFmtId="0" fontId="0" fillId="0" borderId="0" xfId="0" applyAlignment="1">
      <alignment horizontal="right"/>
    </xf>
    <xf numFmtId="0" fontId="0" fillId="2" borderId="2" xfId="0" applyFill="1" applyBorder="1"/>
    <xf numFmtId="0" fontId="0" fillId="0" borderId="4" xfId="0" applyBorder="1" applyAlignment="1">
      <alignment horizontal="center"/>
    </xf>
    <xf numFmtId="38" fontId="0" fillId="2" borderId="2" xfId="1" applyFont="1" applyFill="1" applyBorder="1" applyAlignment="1"/>
    <xf numFmtId="38" fontId="0" fillId="2" borderId="0" xfId="1" applyFont="1" applyFill="1" applyAlignment="1"/>
    <xf numFmtId="3" fontId="0" fillId="2" borderId="2" xfId="0" applyNumberFormat="1" applyFill="1" applyBorder="1"/>
    <xf numFmtId="55" fontId="0" fillId="0" borderId="2" xfId="0" applyNumberFormat="1" applyBorder="1" applyAlignment="1">
      <alignment horizontal="center" vertical="center"/>
    </xf>
    <xf numFmtId="55" fontId="0" fillId="0" borderId="3" xfId="0" applyNumberFormat="1" applyBorder="1" applyAlignment="1">
      <alignment horizontal="center" vertical="center"/>
    </xf>
    <xf numFmtId="55" fontId="0" fillId="0" borderId="4" xfId="0" applyNumberFormat="1" applyBorder="1" applyAlignment="1">
      <alignment horizontal="center" vertical="center"/>
    </xf>
    <xf numFmtId="55" fontId="0" fillId="0" borderId="5" xfId="0" applyNumberForma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E3165DFB-BEEC-4BE0-996D-E83BBDC8D0F2}" autoFormatId="20" applyNumberFormats="0" applyBorderFormats="0" applyFontFormats="0" applyPatternFormats="0" applyAlignmentFormats="0" applyWidthHeightFormats="0">
  <queryTableRefresh nextId="8">
    <queryTableFields count="7">
      <queryTableField id="1" name="一覧表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9" totalsRowShown="0" headerRowDxfId="33">
  <autoFilter ref="A2:S19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9" totalsRowShown="0" headerRowDxfId="13">
  <autoFilter ref="T2:AF19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DB0E1-41F3-40F0-8434-C9F00D8AB54F}" name="テーブル_1_12月の売上_販管費__2" displayName="テーブル_1_12月の売上_販管費__2" ref="A1:G15" tableType="queryTable" totalsRowShown="0">
  <autoFilter ref="A1:G15" xr:uid="{900DB0E1-41F3-40F0-8434-C9F00D8AB54F}"/>
  <tableColumns count="7">
    <tableColumn id="1" xr3:uid="{BC02CF5A-C7C1-420B-8578-94F592A2D3B9}" uniqueName="1" name="一覧表" queryTableFieldId="1"/>
    <tableColumn id="2" xr3:uid="{D6D36348-BD72-4352-A5CB-B53688004B6C}" uniqueName="2" name="Column2" queryTableFieldId="2"/>
    <tableColumn id="3" xr3:uid="{9E65F818-4AAA-474B-B43D-4A23C968C461}" uniqueName="3" name="Column3" queryTableFieldId="3"/>
    <tableColumn id="4" xr3:uid="{0A0F84D3-D0E0-4F0D-9CF1-45AA6CB628D2}" uniqueName="4" name="Column4" queryTableFieldId="4"/>
    <tableColumn id="5" xr3:uid="{4FF298FF-1175-465F-837B-1B9CE0EF0DF1}" uniqueName="5" name="Column5" queryTableFieldId="5"/>
    <tableColumn id="6" xr3:uid="{B3BB7037-A9DF-4070-B95A-1D25B7EC015B}" uniqueName="6" name="Column6" queryTableFieldId="6"/>
    <tableColumn id="7" xr3:uid="{034CF73E-37C2-4953-A5F9-E0D14C565EB5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3AE2-407F-4217-8D40-DD3E0D321080}">
  <dimension ref="A1:C6"/>
  <sheetViews>
    <sheetView workbookViewId="0">
      <selection activeCell="C1" sqref="C1:C6"/>
    </sheetView>
  </sheetViews>
  <sheetFormatPr defaultRowHeight="18.75"/>
  <sheetData>
    <row r="1" spans="1:3">
      <c r="A1" t="s">
        <v>262</v>
      </c>
      <c r="B1" t="s">
        <v>263</v>
      </c>
      <c r="C1" s="2">
        <v>117818</v>
      </c>
    </row>
    <row r="2" spans="1:3">
      <c r="A2" t="s">
        <v>248</v>
      </c>
      <c r="B2" t="s">
        <v>264</v>
      </c>
      <c r="C2" s="2">
        <v>24545</v>
      </c>
    </row>
    <row r="3" spans="1:3">
      <c r="A3" t="s">
        <v>249</v>
      </c>
      <c r="B3" t="s">
        <v>264</v>
      </c>
      <c r="C3" s="2">
        <v>24545</v>
      </c>
    </row>
    <row r="4" spans="1:3">
      <c r="A4" t="s">
        <v>250</v>
      </c>
      <c r="B4" t="s">
        <v>264</v>
      </c>
      <c r="C4" s="2">
        <v>24545</v>
      </c>
    </row>
    <row r="5" spans="1:3">
      <c r="A5" t="s">
        <v>265</v>
      </c>
      <c r="B5" t="s">
        <v>266</v>
      </c>
      <c r="C5" s="2">
        <v>143182</v>
      </c>
    </row>
    <row r="6" spans="1:3">
      <c r="A6" t="s">
        <v>267</v>
      </c>
      <c r="B6" t="s">
        <v>268</v>
      </c>
      <c r="C6" s="2">
        <v>126818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033A-02C4-476A-A95D-3F6C1EFC952B}">
  <dimension ref="A1:G15"/>
  <sheetViews>
    <sheetView workbookViewId="0">
      <selection activeCell="E8" sqref="E8"/>
    </sheetView>
  </sheetViews>
  <sheetFormatPr defaultRowHeight="18.75"/>
  <cols>
    <col min="1" max="1" width="9.375" bestFit="1" customWidth="1"/>
    <col min="2" max="3" width="11.875" bestFit="1" customWidth="1"/>
    <col min="4" max="4" width="12.75" bestFit="1" customWidth="1"/>
    <col min="5" max="5" width="13.75" bestFit="1" customWidth="1"/>
    <col min="6" max="6" width="12.75" bestFit="1" customWidth="1"/>
    <col min="7" max="7" width="11.875" bestFit="1" customWidth="1"/>
  </cols>
  <sheetData>
    <row r="1" spans="1:7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</row>
    <row r="2" spans="1:7">
      <c r="B2" t="s">
        <v>230</v>
      </c>
      <c r="C2" t="s">
        <v>231</v>
      </c>
      <c r="D2" t="s">
        <v>232</v>
      </c>
      <c r="E2" t="s">
        <v>233</v>
      </c>
      <c r="F2" t="s">
        <v>242</v>
      </c>
      <c r="G2" t="s">
        <v>243</v>
      </c>
    </row>
    <row r="3" spans="1:7">
      <c r="A3">
        <v>1</v>
      </c>
      <c r="B3">
        <v>1394762</v>
      </c>
      <c r="C3">
        <v>532672</v>
      </c>
      <c r="D3">
        <v>531341.37600000005</v>
      </c>
      <c r="E3">
        <v>330748.62400000001</v>
      </c>
      <c r="F3">
        <v>0.16750857259999999</v>
      </c>
      <c r="G3">
        <v>8500</v>
      </c>
    </row>
    <row r="4" spans="1:7">
      <c r="A4">
        <v>2</v>
      </c>
      <c r="B4">
        <v>490584</v>
      </c>
      <c r="C4">
        <v>1660438</v>
      </c>
      <c r="D4">
        <v>489107.20000000001</v>
      </c>
      <c r="E4">
        <v>-1658961.2</v>
      </c>
      <c r="F4">
        <v>0.21643746829999999</v>
      </c>
      <c r="G4">
        <v>338014</v>
      </c>
    </row>
    <row r="5" spans="1:7">
      <c r="A5">
        <v>3</v>
      </c>
      <c r="B5">
        <v>1649728</v>
      </c>
      <c r="C5">
        <v>796797</v>
      </c>
      <c r="D5">
        <v>569468</v>
      </c>
      <c r="E5">
        <v>283463</v>
      </c>
      <c r="F5">
        <v>0.1236406339</v>
      </c>
      <c r="G5">
        <v>128549</v>
      </c>
    </row>
    <row r="6" spans="1:7">
      <c r="A6">
        <v>4</v>
      </c>
      <c r="B6">
        <v>1458130</v>
      </c>
      <c r="C6">
        <v>2270855</v>
      </c>
      <c r="D6">
        <v>1155174.7</v>
      </c>
      <c r="E6">
        <v>-1967899.7</v>
      </c>
      <c r="F6">
        <v>0.18728865950000001</v>
      </c>
      <c r="G6">
        <v>857461</v>
      </c>
    </row>
    <row r="7" spans="1:7">
      <c r="A7">
        <v>5</v>
      </c>
      <c r="B7">
        <v>2550828</v>
      </c>
      <c r="C7">
        <v>941575</v>
      </c>
      <c r="D7">
        <v>730631</v>
      </c>
      <c r="E7">
        <v>878622</v>
      </c>
      <c r="F7">
        <v>0.1278782145</v>
      </c>
      <c r="G7">
        <v>437080</v>
      </c>
    </row>
    <row r="8" spans="1:7">
      <c r="A8">
        <v>6</v>
      </c>
      <c r="B8">
        <v>1392507</v>
      </c>
      <c r="C8">
        <v>1279962</v>
      </c>
      <c r="D8">
        <v>553166.4</v>
      </c>
      <c r="E8">
        <v>-440621.4</v>
      </c>
      <c r="F8">
        <v>0.33169602910000001</v>
      </c>
      <c r="G8">
        <v>1018258</v>
      </c>
    </row>
    <row r="9" spans="1:7">
      <c r="A9">
        <v>7</v>
      </c>
      <c r="B9">
        <v>213483</v>
      </c>
      <c r="C9">
        <v>0</v>
      </c>
      <c r="D9">
        <v>285950.3</v>
      </c>
      <c r="E9">
        <v>-72467.3</v>
      </c>
      <c r="F9" t="s">
        <v>16</v>
      </c>
    </row>
    <row r="10" spans="1:7">
      <c r="A10">
        <v>8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</row>
    <row r="11" spans="1:7">
      <c r="A11">
        <v>9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</row>
    <row r="12" spans="1:7">
      <c r="A12">
        <v>10</v>
      </c>
      <c r="B12" t="s">
        <v>16</v>
      </c>
      <c r="C12" t="s">
        <v>16</v>
      </c>
      <c r="D12" t="s">
        <v>16</v>
      </c>
      <c r="E12" t="s">
        <v>16</v>
      </c>
      <c r="F12" t="s">
        <v>16</v>
      </c>
    </row>
    <row r="13" spans="1:7">
      <c r="A13">
        <v>11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</row>
    <row r="14" spans="1:7">
      <c r="A14">
        <v>12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</row>
    <row r="15" spans="1:7">
      <c r="A15" t="s">
        <v>234</v>
      </c>
      <c r="B15">
        <v>9150022</v>
      </c>
      <c r="C15">
        <v>7482299</v>
      </c>
      <c r="D15">
        <v>4314838.9759999998</v>
      </c>
      <c r="E15">
        <v>-2647115.9759999998</v>
      </c>
      <c r="F15">
        <v>0.192408263</v>
      </c>
      <c r="G15">
        <v>2787862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6DBF-0DA1-492F-BB44-270733179DB5}">
  <dimension ref="A1:E35"/>
  <sheetViews>
    <sheetView view="pageBreakPreview" zoomScale="145" zoomScaleNormal="100" zoomScaleSheetLayoutView="145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8.75"/>
  <cols>
    <col min="1" max="1" width="10.25" bestFit="1" customWidth="1"/>
    <col min="2" max="2" width="35.125" bestFit="1" customWidth="1"/>
    <col min="3" max="3" width="9.25" customWidth="1"/>
    <col min="4" max="4" width="9.875" customWidth="1"/>
  </cols>
  <sheetData>
    <row r="1" spans="1:4">
      <c r="A1" s="23" t="s">
        <v>253</v>
      </c>
      <c r="B1" s="23" t="s">
        <v>251</v>
      </c>
      <c r="C1" s="23" t="s">
        <v>245</v>
      </c>
      <c r="D1" s="33" t="s">
        <v>261</v>
      </c>
    </row>
    <row r="2" spans="1:4">
      <c r="A2" s="37">
        <v>44958</v>
      </c>
      <c r="B2" s="32" t="s">
        <v>248</v>
      </c>
      <c r="C2" s="34">
        <v>73636</v>
      </c>
      <c r="D2" s="35">
        <f>ROUND(C2*1.1,0)</f>
        <v>81000</v>
      </c>
    </row>
    <row r="3" spans="1:4">
      <c r="A3" s="37"/>
      <c r="B3" s="32" t="s">
        <v>249</v>
      </c>
      <c r="C3" s="34">
        <v>73636</v>
      </c>
      <c r="D3" s="35">
        <f t="shared" ref="D3:D4" si="0">ROUND(C3*1.1,0)</f>
        <v>81000</v>
      </c>
    </row>
    <row r="4" spans="1:4">
      <c r="A4" s="37"/>
      <c r="B4" s="32" t="s">
        <v>250</v>
      </c>
      <c r="C4" s="34">
        <v>73636</v>
      </c>
      <c r="D4" s="35">
        <f t="shared" si="0"/>
        <v>81000</v>
      </c>
    </row>
    <row r="5" spans="1:4">
      <c r="A5" s="37"/>
      <c r="B5" s="26" t="s">
        <v>252</v>
      </c>
      <c r="C5" s="24">
        <v>220909</v>
      </c>
      <c r="D5" s="3"/>
    </row>
    <row r="6" spans="1:4">
      <c r="A6" s="37"/>
      <c r="B6" s="26" t="s">
        <v>247</v>
      </c>
      <c r="C6" s="24">
        <v>22091</v>
      </c>
      <c r="D6" s="3"/>
    </row>
    <row r="7" spans="1:4">
      <c r="A7" s="37"/>
      <c r="B7" s="26" t="s">
        <v>246</v>
      </c>
      <c r="C7" s="25">
        <f>SUM(C5:C6)</f>
        <v>243000</v>
      </c>
      <c r="D7" s="3"/>
    </row>
    <row r="8" spans="1:4">
      <c r="A8" s="37">
        <v>44986</v>
      </c>
      <c r="B8" s="32" t="s">
        <v>254</v>
      </c>
      <c r="C8" s="36">
        <v>68482</v>
      </c>
      <c r="D8" s="35">
        <f t="shared" ref="D8:D11" si="1">ROUND(C8*1.1,0)</f>
        <v>75330</v>
      </c>
    </row>
    <row r="9" spans="1:4">
      <c r="A9" s="37"/>
      <c r="B9" s="32" t="s">
        <v>255</v>
      </c>
      <c r="C9" s="36">
        <v>68482</v>
      </c>
      <c r="D9" s="35">
        <f t="shared" si="1"/>
        <v>75330</v>
      </c>
    </row>
    <row r="10" spans="1:4">
      <c r="A10" s="37"/>
      <c r="B10" s="32" t="s">
        <v>256</v>
      </c>
      <c r="C10" s="36">
        <v>68482</v>
      </c>
      <c r="D10" s="35">
        <f t="shared" si="1"/>
        <v>75330</v>
      </c>
    </row>
    <row r="11" spans="1:4">
      <c r="A11" s="37"/>
      <c r="B11" s="32" t="s">
        <v>257</v>
      </c>
      <c r="C11" s="36">
        <v>110455</v>
      </c>
      <c r="D11" s="35">
        <f t="shared" si="1"/>
        <v>121501</v>
      </c>
    </row>
    <row r="12" spans="1:4">
      <c r="A12" s="37"/>
      <c r="B12" s="26" t="s">
        <v>252</v>
      </c>
      <c r="C12" s="30">
        <v>315900</v>
      </c>
      <c r="D12" s="3"/>
    </row>
    <row r="13" spans="1:4">
      <c r="A13" s="37"/>
      <c r="B13" s="26" t="s">
        <v>247</v>
      </c>
      <c r="C13" s="30">
        <v>31590</v>
      </c>
      <c r="D13" s="3"/>
    </row>
    <row r="14" spans="1:4">
      <c r="A14" s="37"/>
      <c r="B14" s="26" t="s">
        <v>246</v>
      </c>
      <c r="C14" s="30">
        <f>SUM(C12:C13)</f>
        <v>347490</v>
      </c>
      <c r="D14" s="3"/>
    </row>
    <row r="15" spans="1:4">
      <c r="A15" s="37">
        <v>45017</v>
      </c>
      <c r="B15" s="32" t="s">
        <v>258</v>
      </c>
      <c r="C15" s="36">
        <v>117818</v>
      </c>
      <c r="D15" s="35">
        <f t="shared" ref="D15:D16" si="2">ROUND(C15*1.1,0)</f>
        <v>129600</v>
      </c>
    </row>
    <row r="16" spans="1:4">
      <c r="A16" s="37"/>
      <c r="B16" s="32" t="s">
        <v>259</v>
      </c>
      <c r="C16" s="36">
        <v>117818</v>
      </c>
      <c r="D16" s="35">
        <f t="shared" si="2"/>
        <v>129600</v>
      </c>
    </row>
    <row r="17" spans="1:5">
      <c r="A17" s="37"/>
      <c r="B17" s="26" t="s">
        <v>252</v>
      </c>
      <c r="C17" s="30">
        <v>235636</v>
      </c>
      <c r="D17" s="3"/>
    </row>
    <row r="18" spans="1:5">
      <c r="A18" s="37"/>
      <c r="B18" s="26" t="s">
        <v>247</v>
      </c>
      <c r="C18" s="30">
        <v>23564</v>
      </c>
      <c r="D18" s="3"/>
    </row>
    <row r="19" spans="1:5">
      <c r="A19" s="37"/>
      <c r="B19" s="26" t="s">
        <v>246</v>
      </c>
      <c r="C19" s="30">
        <f>SUM(C17:C18)</f>
        <v>259200</v>
      </c>
      <c r="D19" s="3"/>
    </row>
    <row r="20" spans="1:5">
      <c r="A20" s="38">
        <v>45047</v>
      </c>
      <c r="B20" s="32" t="s">
        <v>260</v>
      </c>
      <c r="C20" s="36">
        <v>272727</v>
      </c>
      <c r="D20" s="35"/>
    </row>
    <row r="21" spans="1:5">
      <c r="A21" s="39"/>
      <c r="B21" s="26" t="s">
        <v>252</v>
      </c>
      <c r="C21" s="30">
        <v>272727</v>
      </c>
      <c r="D21" s="3"/>
    </row>
    <row r="22" spans="1:5">
      <c r="A22" s="39"/>
      <c r="B22" s="26" t="s">
        <v>247</v>
      </c>
      <c r="C22" s="30">
        <v>27273</v>
      </c>
      <c r="D22" s="3"/>
    </row>
    <row r="23" spans="1:5">
      <c r="A23" s="40"/>
      <c r="B23" s="26" t="s">
        <v>246</v>
      </c>
      <c r="C23" s="30">
        <f>SUM(C21:C22)</f>
        <v>300000</v>
      </c>
      <c r="D23" s="3"/>
    </row>
    <row r="24" spans="1:5">
      <c r="A24" s="38">
        <v>45108</v>
      </c>
      <c r="B24" s="32" t="s">
        <v>262</v>
      </c>
      <c r="C24" s="36">
        <v>117818</v>
      </c>
      <c r="D24" s="35">
        <f t="shared" ref="D24:D29" si="3">ROUND(C24*1.1,0)</f>
        <v>129600</v>
      </c>
    </row>
    <row r="25" spans="1:5">
      <c r="A25" s="39"/>
      <c r="B25" s="32" t="s">
        <v>248</v>
      </c>
      <c r="C25" s="36">
        <v>24545</v>
      </c>
      <c r="D25" s="35">
        <f t="shared" si="3"/>
        <v>27000</v>
      </c>
    </row>
    <row r="26" spans="1:5">
      <c r="A26" s="39"/>
      <c r="B26" s="32" t="s">
        <v>249</v>
      </c>
      <c r="C26" s="36">
        <v>24545</v>
      </c>
      <c r="D26" s="35">
        <f t="shared" si="3"/>
        <v>27000</v>
      </c>
    </row>
    <row r="27" spans="1:5">
      <c r="A27" s="39"/>
      <c r="B27" s="32" t="s">
        <v>250</v>
      </c>
      <c r="C27" s="36">
        <v>24545</v>
      </c>
      <c r="D27" s="35">
        <f t="shared" si="3"/>
        <v>27000</v>
      </c>
    </row>
    <row r="28" spans="1:5">
      <c r="A28" s="39"/>
      <c r="B28" s="32" t="s">
        <v>265</v>
      </c>
      <c r="C28" s="36">
        <v>143182</v>
      </c>
      <c r="D28" s="35">
        <f t="shared" si="3"/>
        <v>157500</v>
      </c>
      <c r="E28" t="s">
        <v>269</v>
      </c>
    </row>
    <row r="29" spans="1:5">
      <c r="A29" s="39"/>
      <c r="B29" s="32" t="s">
        <v>267</v>
      </c>
      <c r="C29" s="36">
        <v>126818</v>
      </c>
      <c r="D29" s="35">
        <f t="shared" si="3"/>
        <v>139500</v>
      </c>
      <c r="E29" t="s">
        <v>269</v>
      </c>
    </row>
    <row r="30" spans="1:5">
      <c r="A30" s="39"/>
      <c r="B30" s="26" t="s">
        <v>252</v>
      </c>
      <c r="C30" s="30">
        <v>461455</v>
      </c>
    </row>
    <row r="31" spans="1:5">
      <c r="A31" s="39"/>
      <c r="B31" s="26" t="s">
        <v>247</v>
      </c>
      <c r="C31" s="30">
        <v>46145</v>
      </c>
    </row>
    <row r="32" spans="1:5">
      <c r="A32" s="40"/>
      <c r="B32" s="26" t="s">
        <v>246</v>
      </c>
      <c r="C32" s="30">
        <f>SUM(C30:C31)</f>
        <v>507600</v>
      </c>
    </row>
    <row r="33" spans="1:3">
      <c r="A33" s="28"/>
      <c r="B33" s="31"/>
      <c r="C33" s="2"/>
    </row>
    <row r="34" spans="1:3">
      <c r="A34" s="29"/>
    </row>
    <row r="35" spans="1:3">
      <c r="A35" s="27"/>
    </row>
  </sheetData>
  <mergeCells count="5">
    <mergeCell ref="A2:A7"/>
    <mergeCell ref="A8:A14"/>
    <mergeCell ref="A15:A19"/>
    <mergeCell ref="A20:A23"/>
    <mergeCell ref="A24:A32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9"/>
  <sheetViews>
    <sheetView view="pageBreakPreview" zoomScaleNormal="100" zoomScaleSheetLayoutView="100" workbookViewId="0">
      <pane ySplit="2" topLeftCell="A3" activePane="bottomLeft" state="frozen"/>
      <selection pane="bottomLeft" activeCell="I19" sqref="I19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f>'2023年物販経理'!E3</f>
        <v>330748.62400000001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f>'2023年物販経理'!C3</f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>
        <f>ロイヤルロンドン内訳!C7</f>
        <v>243000</v>
      </c>
      <c r="M14" s="7">
        <f>'2023年物販経理'!E4</f>
        <v>-1658961.2</v>
      </c>
      <c r="N14" s="7">
        <f>SUM(振込額一覧[[#This Row],[①振込合計]:[⑥RL]])</f>
        <v>3034817.9</v>
      </c>
      <c r="O14" s="7">
        <f>'2023.2'!H$110</f>
        <v>2571421</v>
      </c>
      <c r="P14" s="7">
        <v>1528226</v>
      </c>
      <c r="Q14" s="7">
        <f>'2023年物販経理'!C4</f>
        <v>1660438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-1064829.1000000001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f>ロイヤルロンドン内訳!C14</f>
        <v>347490</v>
      </c>
      <c r="M15" s="7">
        <f>'2023年物販経理'!E5</f>
        <v>283463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f>'2023年物販経理'!C5</f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>
        <f>ロイヤルロンドン内訳!C19</f>
        <v>259200</v>
      </c>
      <c r="M16" s="7">
        <f>'2023年物販経理'!E6</f>
        <v>-1967899.7</v>
      </c>
      <c r="N16" s="7">
        <f>SUM(振込額一覧[[#This Row],[①振込合計]:[⑥RL]])</f>
        <v>2478868</v>
      </c>
      <c r="O16" s="7">
        <f>'2023.4'!H$110</f>
        <v>1570035</v>
      </c>
      <c r="P16" s="7">
        <v>2118284</v>
      </c>
      <c r="Q16" s="7">
        <f>'2023年物販経理'!C6</f>
        <v>2270855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-1209451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36000</v>
      </c>
      <c r="D17" s="7">
        <f>'2023.5'!D$110</f>
        <v>65560</v>
      </c>
      <c r="E17" s="7">
        <f>'2023.5'!E$110</f>
        <v>244380</v>
      </c>
      <c r="F17" s="7">
        <f>'2023.5'!G$110-SUM(振込額一覧[[#This Row],[メルレ（AI）]:[物販]])</f>
        <v>1403216</v>
      </c>
      <c r="G17" s="4">
        <f>SUM(振込額一覧[[#This Row],[メルレ（AI）]:[物販]])+振込額一覧[[#This Row],[メルレ～物販以外の振込額]]</f>
        <v>1757956</v>
      </c>
      <c r="H17" s="7">
        <v>578715</v>
      </c>
      <c r="I17" s="7">
        <f>'2023.5'!I$110</f>
        <v>111816</v>
      </c>
      <c r="J17" s="7"/>
      <c r="K17" s="7">
        <v>242153.8</v>
      </c>
      <c r="L17" s="7">
        <f>ロイヤルロンドン内訳!C23</f>
        <v>300000</v>
      </c>
      <c r="M17" s="7">
        <f>'2023年物販経理'!E7</f>
        <v>878622</v>
      </c>
      <c r="N17" s="7">
        <f>SUM(振込額一覧[[#This Row],[①振込合計]:[⑥RL]])</f>
        <v>2990640.8</v>
      </c>
      <c r="O17" s="7">
        <f>'2023.5'!H$110</f>
        <v>838463</v>
      </c>
      <c r="P17" s="7">
        <v>2181045</v>
      </c>
      <c r="Q17" s="7">
        <f>'2023年物販経理'!C7</f>
        <v>941575</v>
      </c>
      <c r="R17" s="7">
        <f>SUM(振込額一覧[[#This Row],[①出金額
(PayPay口座)]],振込額一覧[[#This Row],[②出金額
（AMEX）]])</f>
        <v>3019508</v>
      </c>
      <c r="S17" s="4">
        <f>振込額一覧[[#This Row],[①～⑦
合計額]]-振込額一覧[[#This Row],[①+②
出金合計額]]</f>
        <v>-28867.200000000186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  <row r="18" spans="1:38">
      <c r="A18" s="1">
        <v>45078</v>
      </c>
      <c r="B18" s="7">
        <f>'2023.6'!B$110</f>
        <v>8800</v>
      </c>
      <c r="C18" s="7">
        <f>'2023.6'!C$110</f>
        <v>24000</v>
      </c>
      <c r="D18" s="7">
        <f>'2023.6'!D$110</f>
        <v>32780</v>
      </c>
      <c r="E18" s="7">
        <f>'2023.6'!E$110</f>
        <v>183600</v>
      </c>
      <c r="F18" s="7">
        <f>'2023.6'!G$110-SUM(振込額一覧[[#This Row],[メルレ（AI）]:[物販]])</f>
        <v>744571</v>
      </c>
      <c r="G18" s="4">
        <f>SUM(振込額一覧[[#This Row],[メルレ（AI）]:[物販]])+振込額一覧[[#This Row],[メルレ～物販以外の振込額]]</f>
        <v>993751</v>
      </c>
      <c r="H18" s="7">
        <v>624260</v>
      </c>
      <c r="I18" s="7">
        <f>'2023.6'!I$110</f>
        <v>83016</v>
      </c>
      <c r="J18" s="7"/>
      <c r="K18" s="7">
        <v>172804.1</v>
      </c>
      <c r="L18" s="7"/>
      <c r="M18" s="7">
        <f>'2023年物販経理'!E8</f>
        <v>-440621.4</v>
      </c>
      <c r="N18" s="7">
        <f>SUM(振込額一覧[[#This Row],[①振込合計]:[⑥RL]])</f>
        <v>1873831.1</v>
      </c>
      <c r="O18" s="7">
        <f>'2023.6'!H$110</f>
        <v>4136684</v>
      </c>
      <c r="P18" s="7"/>
      <c r="Q18" s="7">
        <f>'2023年物販経理'!C8</f>
        <v>1279962</v>
      </c>
      <c r="R18" s="7">
        <f>SUM(振込額一覧[[#This Row],[①出金額
(PayPay口座)]],振込額一覧[[#This Row],[②出金額
（AMEX）]])</f>
        <v>4136684</v>
      </c>
      <c r="S18" s="4">
        <f>振込額一覧[[#This Row],[①～⑦
合計額]]-振込額一覧[[#This Row],[①+②
出金合計額]]</f>
        <v>-2262852.9</v>
      </c>
      <c r="T18" s="1">
        <f>振込額一覧[[#This Row],[年月]]</f>
        <v>45078</v>
      </c>
      <c r="U18" s="13">
        <f>'2023.6'!N$110</f>
        <v>0</v>
      </c>
      <c r="V18" s="13">
        <f>'2023.6'!T$110</f>
        <v>5</v>
      </c>
      <c r="W18" s="13">
        <f>'2023.6'!Z$110</f>
        <v>0</v>
      </c>
      <c r="X18" s="13">
        <f>'2023.6'!O$110</f>
        <v>0</v>
      </c>
      <c r="Y18" s="13">
        <f>'2023.6'!U$110</f>
        <v>2</v>
      </c>
      <c r="Z18" s="13">
        <f>'2023.6'!AA$110</f>
        <v>0</v>
      </c>
      <c r="AA18" s="13">
        <f>'2023.6'!P$110</f>
        <v>0</v>
      </c>
      <c r="AB18" s="13">
        <f>'2023.6'!V$110</f>
        <v>3</v>
      </c>
      <c r="AC18" s="13">
        <f>'2023.6'!AB$110</f>
        <v>0</v>
      </c>
      <c r="AD18" s="13">
        <f>'2023.6'!Q$110</f>
        <v>0</v>
      </c>
      <c r="AE18" s="13">
        <f>'2023.6'!W$110</f>
        <v>93</v>
      </c>
      <c r="AF18" s="13">
        <f>'2023.6'!AC$110</f>
        <v>0</v>
      </c>
    </row>
    <row r="19" spans="1:38">
      <c r="A19" s="1">
        <v>45108</v>
      </c>
      <c r="B19" s="7">
        <f>'2023.7'!B$110</f>
        <v>8800</v>
      </c>
      <c r="C19" s="7">
        <f>'2023.7'!C$110</f>
        <v>0</v>
      </c>
      <c r="D19" s="7">
        <f>'2023.7'!D$110</f>
        <v>0</v>
      </c>
      <c r="E19" s="7">
        <f>'2023.7'!E$110</f>
        <v>123100</v>
      </c>
      <c r="F19" s="7">
        <f>'2023.7'!G$110-SUM(振込額一覧[[#This Row],[メルレ（AI）]:[物販]])</f>
        <v>-131900</v>
      </c>
      <c r="G19" s="4">
        <f>SUM(振込額一覧[[#This Row],[メルレ（AI）]:[物販]])+振込額一覧[[#This Row],[メルレ～物販以外の振込額]]</f>
        <v>0</v>
      </c>
      <c r="H19" s="7"/>
      <c r="I19" s="7">
        <f>'2023.7'!I$110</f>
        <v>0</v>
      </c>
      <c r="J19" s="7"/>
      <c r="K19" s="7">
        <v>25445</v>
      </c>
      <c r="L19" s="7"/>
      <c r="M19" s="7">
        <f>'2023年物販経理'!E9</f>
        <v>-72467.3</v>
      </c>
      <c r="N19" s="7"/>
      <c r="O19" s="7">
        <f>'2023.7'!H$110</f>
        <v>0</v>
      </c>
      <c r="P19" s="7"/>
      <c r="Q19" s="7">
        <f>'2023年物販経理'!C9</f>
        <v>0</v>
      </c>
      <c r="R19" s="7">
        <f>SUM(振込額一覧[[#This Row],[①出金額
(PayPay口座)]],振込額一覧[[#This Row],[②出金額
（AMEX）]])</f>
        <v>0</v>
      </c>
      <c r="S19" s="4">
        <f>振込額一覧[[#This Row],[①～⑦
合計額]]-振込額一覧[[#This Row],[①+②
出金合計額]]</f>
        <v>0</v>
      </c>
      <c r="T19" s="1">
        <f>振込額一覧[[#This Row],[年月]]</f>
        <v>45108</v>
      </c>
      <c r="U19" s="13">
        <f>'2023.7'!N$110</f>
        <v>0</v>
      </c>
      <c r="V19" s="13">
        <f>'2023.7'!T$110</f>
        <v>5</v>
      </c>
      <c r="W19" s="13">
        <f>'2023.7'!Z$110</f>
        <v>0</v>
      </c>
      <c r="X19" s="13">
        <f>'2023.7'!O$110</f>
        <v>0</v>
      </c>
      <c r="Y19" s="13">
        <f>'2023.7'!U$110</f>
        <v>2</v>
      </c>
      <c r="Z19" s="13">
        <f>'2023.7'!AA$110</f>
        <v>0</v>
      </c>
      <c r="AA19" s="13">
        <f>'2023.7'!P$110</f>
        <v>0</v>
      </c>
      <c r="AB19" s="13">
        <f>'2023.7'!V$110</f>
        <v>3</v>
      </c>
      <c r="AC19" s="13">
        <f>'2023.7'!AB$110</f>
        <v>0</v>
      </c>
      <c r="AD19" s="13">
        <f>'2023.7'!Q$110</f>
        <v>0</v>
      </c>
      <c r="AE19" s="13">
        <f>'2023.7'!W$110</f>
        <v>93</v>
      </c>
      <c r="AF19" s="13">
        <f>'2023.7'!AC$110</f>
        <v>0</v>
      </c>
    </row>
  </sheetData>
  <phoneticPr fontId="2"/>
  <pageMargins left="0.23622047244094491" right="0.23622047244094491" top="0.74803149606299213" bottom="0.74803149606299213" header="0.31496062992125984" footer="0.31496062992125984"/>
  <pageSetup paperSize="8" scale="66" fitToHeight="0" orientation="landscape" horizontalDpi="1200" verticalDpi="1200" r:id="rId1"/>
  <colBreaks count="1" manualBreakCount="1">
    <brk id="19" max="18" man="1"/>
  </colBreak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089C-C58E-4EA2-B481-61BCF3728A1A}">
  <dimension ref="A1:AD110"/>
  <sheetViews>
    <sheetView tabSelected="1" zoomScaleNormal="100" workbookViewId="0">
      <selection activeCell="E12" sqref="E12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/>
      <c r="D2" s="3"/>
      <c r="E2" s="3">
        <v>13200</v>
      </c>
      <c r="G2" s="2"/>
      <c r="H2" s="8"/>
      <c r="I2" s="2"/>
      <c r="V2" t="s">
        <v>77</v>
      </c>
      <c r="W2" t="s">
        <v>89</v>
      </c>
    </row>
    <row r="3" spans="1:30">
      <c r="B3" s="21"/>
      <c r="C3" s="21"/>
      <c r="D3" s="3"/>
      <c r="E3" s="3">
        <v>9900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9900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13200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12000</v>
      </c>
      <c r="H9" s="15"/>
      <c r="W9" t="s">
        <v>96</v>
      </c>
    </row>
    <row r="10" spans="1:30">
      <c r="B10" s="3"/>
      <c r="C10" s="21"/>
      <c r="D10" s="3"/>
      <c r="E10" s="3">
        <v>12100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/>
      <c r="W12" t="s">
        <v>100</v>
      </c>
    </row>
    <row r="13" spans="1:30">
      <c r="B13" s="3"/>
      <c r="C13" s="3"/>
      <c r="D13" s="3"/>
      <c r="E13" s="3"/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94" spans="23:23">
      <c r="W94" t="s">
        <v>229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0</v>
      </c>
      <c r="D110" s="12">
        <f>SUM(D2:D109)</f>
        <v>0</v>
      </c>
      <c r="E110" s="12">
        <f>SUM(E2:E109)</f>
        <v>123100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496-9D96-4CBE-9D94-F20CFCC2C456}">
  <dimension ref="A1:AD110"/>
  <sheetViews>
    <sheetView zoomScaleNormal="100" workbookViewId="0">
      <selection activeCell="I5" sqref="I5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>
        <v>993751</v>
      </c>
      <c r="H2" s="8">
        <v>4136684</v>
      </c>
      <c r="I2" s="2">
        <v>56000</v>
      </c>
      <c r="J2" t="s">
        <v>227</v>
      </c>
      <c r="V2" t="s">
        <v>77</v>
      </c>
      <c r="W2" t="s">
        <v>89</v>
      </c>
    </row>
    <row r="3" spans="1:30">
      <c r="B3" s="21"/>
      <c r="C3" s="21">
        <v>12000</v>
      </c>
      <c r="D3" s="3"/>
      <c r="E3" s="3">
        <v>9900</v>
      </c>
      <c r="H3" s="8"/>
      <c r="I3" s="2">
        <v>9000</v>
      </c>
      <c r="J3" t="s">
        <v>228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>
        <f>18200-184</f>
        <v>18016</v>
      </c>
      <c r="J4" t="s">
        <v>244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9900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9900</v>
      </c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94" spans="23:23">
      <c r="W94" t="s">
        <v>229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24000</v>
      </c>
      <c r="D110" s="12">
        <f>SUM(D2:D109)</f>
        <v>32780</v>
      </c>
      <c r="E110" s="12">
        <f>SUM(E2:E109)</f>
        <v>183600</v>
      </c>
      <c r="F110" s="11"/>
      <c r="G110" s="12">
        <f t="shared" si="0"/>
        <v>993751</v>
      </c>
      <c r="H110" s="12">
        <f t="shared" si="0"/>
        <v>4136684</v>
      </c>
      <c r="I110" s="12">
        <f t="shared" si="0"/>
        <v>83016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>
      <selection activeCell="I6" sqref="I6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>
        <v>1757956</v>
      </c>
      <c r="H2" s="8">
        <v>838463</v>
      </c>
      <c r="I2" s="2">
        <v>16950</v>
      </c>
      <c r="J2" t="s">
        <v>205</v>
      </c>
      <c r="Q2" t="s">
        <v>229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>
        <v>32780</v>
      </c>
      <c r="E3" s="3">
        <v>13200</v>
      </c>
      <c r="H3" s="8"/>
      <c r="I3" s="2">
        <f>39500-1500</f>
        <v>38000</v>
      </c>
      <c r="J3" t="s">
        <v>206</v>
      </c>
      <c r="T3" t="s">
        <v>52</v>
      </c>
      <c r="V3" t="s">
        <v>86</v>
      </c>
      <c r="W3" t="s">
        <v>90</v>
      </c>
    </row>
    <row r="4" spans="1:30">
      <c r="B4" s="21"/>
      <c r="C4" s="21">
        <v>12000</v>
      </c>
      <c r="D4" s="21"/>
      <c r="E4" s="3">
        <v>13200</v>
      </c>
      <c r="H4" s="8"/>
      <c r="I4" s="2">
        <v>6000</v>
      </c>
      <c r="J4" t="s">
        <v>208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>
        <f>56000-4950-184</f>
        <v>50866</v>
      </c>
      <c r="J5" t="s">
        <v>210</v>
      </c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12100</v>
      </c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36000</v>
      </c>
      <c r="D110" s="12">
        <f>SUM(D2:D109)</f>
        <v>65560</v>
      </c>
      <c r="E110" s="12">
        <f>SUM(E2:E109)</f>
        <v>244380</v>
      </c>
      <c r="F110" s="11"/>
      <c r="G110" s="12">
        <f t="shared" si="0"/>
        <v>1757956</v>
      </c>
      <c r="H110" s="12">
        <f t="shared" si="0"/>
        <v>838463</v>
      </c>
      <c r="I110" s="12">
        <f t="shared" si="0"/>
        <v>111816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226</v>
      </c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a 9 6 1 3 - 3 c c e - 4 c 3 5 - b c f 8 - d e 7 4 c 5 1 e d c 2 8 "   x m l n s = " h t t p : / / s c h e m a s . m i c r o s o f t . c o m / D a t a M a s h u p " > A A A A A J s F A A B Q S w M E F A A C A A g A u X 7 3 V n f T 1 P q k A A A A 9 g A A A B I A H A B D b 2 5 m a W c v U G F j a 2 F n Z S 5 4 b W w g o h g A K K A U A A A A A A A A A A A A A A A A A A A A A A A A A A A A h Y + 9 D o I w G E V f h X S n f y 6 E f N T B z U h C Y m J c m 1 K h C s X Q Y n k 3 B x / J V x C j q J v j P f c M 9 9 6 v N 1 i O b R N d d O 9 M Z z P E M E W R t q o r j a 0 y N P h D n K C l g E K q k 6 x 0 N M n W p a M r M 1 R 7 f 0 4 J C S H g s M B d X x F O K S P 7 f L N V t W 4 l + s j m v x w b 6 7 y 0 S i M B u 9 c Y w T F j C e a U Y w p k h p A b + x X 4 t P f Z / k B Y D Y 0 f e i 2 O M l 4 X Q O Y I 5 P 1 B P A B Q S w M E F A A C A A g A u X 7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l + 9 1 b w L L p s l Q I A A G 4 G A A A T A B w A R m 9 y b X V s Y X M v U 2 V j d G l v b j E u b S C i G A A o o B Q A A A A A A A A A A A A A A A A A A A A A A A A A A A C d l E 1 P E 0 E Y x + 9 N + h 0 2 6 2 W b L C 1 T f E F J Y w g Q a d B G L R G 1 I W T b D l D Z 3 W l m p l p s m p R u o i 1 w 8 I K C G r Q R R a I h B j i U W O K H G V r K i a / g b F r K A L u N c S + b / O d 5 m d / / e X Y J T N A U M q V o 6 w 0 G v B 6 v h 8 x q G C Y l Z r 1 i V o 1 Z b 5 n 1 I y i F J B 1 S r 0 f i D y s e 2 A f F f S 6 O Z B N Q 9 w 9 l M I Y m n U B 4 L o 7 Q n O L L x S K a A U P y u R r y Z D 4 2 h E z K I y f V V q n 6 R r n x Y Y 8 t r L D i M l v 4 V F 9 f 4 j X H t b g O / e N Y M 8 k 0 w s Y Q 0 j O G O T 6 f h k T p t F Z z O b m + v 9 f 4 W J J V i f I z S T P n 8 6 q U 4 y 0 r v B m z f p 7 U S o P h k 1 q 5 W 0 D 9 6 2 6 j s H m 8 9 q a + / d 4 h 1 M 4 v s e I G s 3 Z 5 T 1 b 8 4 x B z V N 5 q 7 m y J a t 7 n 9 a R M N 0 D R 4 i s y O D l Y B 0 G O w R a 2 6 1 9 2 D q u L E q 9 2 t F 1 p 7 v y W l K B P 7 m 5 8 x / E J G P e 3 v S W K P E t p m t w K B J I o Q f w z C M 1 w P x P I C J A 0 h l q S z E J I S S A Z A O D p v e F e 3 B O Z C k f G e p 6 M G K M R R L P J B 9 l p 8 u z R n a i Z o E Z 8 s G / s R d / L x y g A s 2 m E 6 W 1 7 I h o N Z X W S l X 2 q Z G Z 0 n a P j D P S 1 R 9 q d a S p q N 7 e p O j C 5 W J h C I 9 Q 1 T V b H U m Y y J L e y + R 4 N a 1 Q 7 X a L G 6 u v G 5 1 r H Y 2 a t M s t i V o G X b 6 z 8 6 i z U f Y w M R O E o d w B i o v z T P V U p 1 k 4 b 1 P V o Q t M 1 T E I 2 7 a T v P z e 4 + 2 X t t T 6 s F p r f N p u V 7 x c 3 r V U m 6 C z 3 O c t X n e V r z v J 1 Z / m G s 9 z v L N 9 0 l k G v i w 5 c d B d Q 4 E I K X F C B C y t w g Q U u t K D / / D d + O v / y 4 v H a x t n 8 S + 8 6 8 3 8 I D f Q c t r K J c n l R V N F I w T z R M N E k 0 R j R D N E A E V o E F e H O g N w o D q t L / J t o V p Y v s N z V C I 0 o l 5 F V 0 C v + 8 1 y K D f w F U E s B A i 0 A F A A C A A g A u X 7 3 V n f T 1 P q k A A A A 9 g A A A B I A A A A A A A A A A A A A A A A A A A A A A E N v b m Z p Z y 9 Q Y W N r Y W d l L n h t b F B L A Q I t A B Q A A g A I A L l + 9 1 Y P y u m r p A A A A O k A A A A T A A A A A A A A A A A A A A A A A P A A A A B b Q 2 9 u d G V u d F 9 U e X B l c 1 0 u e G 1 s U E s B A i 0 A F A A C A A g A u X 7 3 V v A s u m y V A g A A b g Y A A B M A A A A A A A A A A A A A A A A A 4 Q E A A E Z v c m 1 1 b G F z L 1 N l Y 3 R p b 2 4 x L m 1 Q S w U G A A A A A A M A A w D C A A A A w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0 A A A A A A A D 4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M w V D E 0 O j E w O j Q 4 L j M w M T c x N D N a I i A v P j x F b n R y e S B U e X B l P S J G a W x s Q 2 9 s d W 1 u V H l w Z X M i I F Z h b H V l P S J z Q U F B Q U F B Q T 0 i I C 8 + P E V u d H J 5 I F R 5 c G U 9 I k Z p b G x D b 2 x 1 b W 5 O Y W 1 l c y I g V m F s d W U 9 I n N b J n F 1 b 3 Q 7 5 b m 0 5 p y I J n F 1 b 3 Q 7 L C Z x d W 9 0 O + O D o e O D q + O D r O + 8 i E F J 7 7 y J J n F 1 b 3 Q 7 L C Z x d W 9 0 O + O D o e O D q + O D r O + 8 i O W l s + a A p + m Z k O W u m u + 8 i S Z x d W 9 0 O y w m c X V v d D t B S e + 8 i O O C p O O D s + O C u e O C v + + 8 i S Z x d W 9 0 O y w m c X V v d D v n i a n o s q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O D h u O D v O O D l u O D q z I v 5 a S J 5 p u 0 4 4 G V 4 4 K M 4 4 G f 5 Z 6 L L n v l u b T m n I g s M H 0 m c X V v d D s s J n F 1 b 3 Q 7 U 2 V j d G l v b j E v 4 4 O G 4 4 O 8 4 4 O W 4 4 O r M i / l p I n m m 7 T j g Z X j g o z j g Z / l n o s u e + O D o e O D q + O D r O + 8 i E F J 7 7 y J L D F 9 J n F 1 b 3 Q 7 L C Z x d W 9 0 O 1 N l Y 3 R p b 2 4 x L + O D h u O D v O O D l u O D q z I v 5 a S J 5 p u 0 4 4 G V 4 4 K M 4 4 G f 5 Z 6 L L n v j g 6 H j g 6 v j g 6 z v v I j l p b P m g K f p m Z D l r p r v v I k s M n 0 m c X V v d D s s J n F 1 b 3 Q 7 U 2 V j d G l v b j E v 4 4 O G 4 4 O 8 4 4 O W 4 4 O r M i / l p I n m m 7 T j g Z X j g o z j g Z / l n o s u e 0 F J 7 7 y I 4 4 K k 4 4 O z 4 4 K 5 4 4 K / 7 7 y J L D N 9 J n F 1 b 3 Q 7 L C Z x d W 9 0 O 1 N l Y 3 R p b 2 4 x L + O D h u O D v O O D l u O D q z I v 5 a S J 5 p u 0 4 4 G V 4 4 K M 4 4 G f 5 Z 6 L L n v n i a n o s q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P j g 4 b j g 7 z j g 5 b j g 6 t f M V 8 x M u a c i O O B r u W j s u S 4 i l / o s q n n r q H o s r t f X z I i I C 8 + P E V u d H J 5 I F R 5 c G U 9 I k Z p b G x l Z E N v b X B s Z X R l U m V z d W x 0 V G 9 X b 3 J r c 2 h l Z X Q i I F Z h b H V l P S J s M S I g L z 4 8 R W 5 0 c n k g V H l w Z T 0 i U X V l c n l J R C I g V m F s d W U 9 I n N j O W Z i O T B i O C 1 m O T E y L T Q z M T M t O G Y x M i 0 1 M j F l Z m M w N D Y x M D Q i I C 8 + P E V u d H J 5 I F R 5 c G U 9 I k Z p b G x M Y X N 0 V X B k Y X R l Z C I g V m F s d W U 9 I m Q y M D I z L T A 3 L T I z V D A 2 O j U z O j U x L j Q 3 N T U 0 N D N a I i A v P j x F b n R y e S B U e X B l P S J G a W x s R X J y b 3 J D b 3 V u d C I g V m F s d W U 9 I m w w I i A v P j x F b n R y e S B U e X B l P S J G a W x s Q 2 9 s d W 1 u V H l w Z X M i I F Z h b H V l P S J z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5 L i A 6 K a n 6 K G o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d W 5 0 I i B W Y W x 1 Z T 0 i b D E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v v Z 4 x M u a c i O O B r u W j s u S 4 i i D o s q n n r q H o s r s g K D I p L + W J i u m Z p O O B l e O C j O O B n + S 4 i + O B r u i h j C 5 7 5 L i A 6 K a n 6 K G o L D B 9 J n F 1 b 3 Q 7 L C Z x d W 9 0 O 1 N l Y 3 R p b 2 4 x L z H v v Z 4 x M u a c i O O B r u W j s u S 4 i i D o s q n n r q H o s r s g K D I p L + W J i u m Z p O O B l e O C j O O B n + S 4 i + O B r u i h j C 5 7 Q 2 9 s d W 1 u M i w x f S Z x d W 9 0 O y w m c X V v d D t T Z W N 0 a W 9 u M S 8 x 7 7 2 e M T L m n I j j g a 7 l o 7 L k u I o g 6 L K p 5 6 6 h 6 L K 7 I C g y K S / l i Y r p m a T j g Z X j g o z j g Z / k u I v j g a 7 o o Y w u e 0 N v b H V t b j M s M n 0 m c X V v d D s s J n F 1 b 3 Q 7 U 2 V j d G l v b j E v M e + 9 n j E y 5 p y I 4 4 G u 5 a O y 5 L i K I O i y q e e u o e i y u y A o M i k v 5 Y m K 6 Z m k 4 4 G V 4 4 K M 4 4 G f 5 L i L 4 4 G u 6 K G M L n t D b 2 x 1 b W 4 0 L D N 9 J n F 1 b 3 Q 7 L C Z x d W 9 0 O 1 N l Y 3 R p b 2 4 x L z H v v Z 4 x M u a c i O O B r u W j s u S 4 i i D o s q n n r q H o s r s g K D I p L + W J i u m Z p O O B l e O C j O O B n + S 4 i + O B r u i h j C 5 7 Q 2 9 s d W 1 u N S w 0 f S Z x d W 9 0 O y w m c X V v d D t T Z W N 0 a W 9 u M S 8 x 7 7 2 e M T L m n I j j g a 7 l o 7 L k u I o g 6 L K p 5 6 6 h 6 L K 7 I C g y K S / l i Y r p m a T j g Z X j g o z j g Z / k u I v j g a 7 o o Y w u e 0 N v b H V t b j Y s N X 0 m c X V v d D s s J n F 1 b 3 Q 7 U 2 V j d G l v b j E v M e + 9 n j E y 5 p y I 4 4 G u 5 a O y 5 L i K I O i y q e e u o e i y u y A o M i k v 5 Y m K 6 Z m k 4 4 G V 4 4 K M 4 4 G f 5 L i L 4 4 G u 6 K G M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H v v Z 4 x M u a c i O O B r u W j s u S 4 i i D o s q n n r q H o s r s g K D I p L + W J i u m Z p O O B l e O C j O O B n + S 4 i + O B r u i h j C 5 7 5 L i A 6 K a n 6 K G o L D B 9 J n F 1 b 3 Q 7 L C Z x d W 9 0 O 1 N l Y 3 R p b 2 4 x L z H v v Z 4 x M u a c i O O B r u W j s u S 4 i i D o s q n n r q H o s r s g K D I p L + W J i u m Z p O O B l e O C j O O B n + S 4 i + O B r u i h j C 5 7 Q 2 9 s d W 1 u M i w x f S Z x d W 9 0 O y w m c X V v d D t T Z W N 0 a W 9 u M S 8 x 7 7 2 e M T L m n I j j g a 7 l o 7 L k u I o g 6 L K p 5 6 6 h 6 L K 7 I C g y K S / l i Y r p m a T j g Z X j g o z j g Z / k u I v j g a 7 o o Y w u e 0 N v b H V t b j M s M n 0 m c X V v d D s s J n F 1 b 3 Q 7 U 2 V j d G l v b j E v M e + 9 n j E y 5 p y I 4 4 G u 5 a O y 5 L i K I O i y q e e u o e i y u y A o M i k v 5 Y m K 6 Z m k 4 4 G V 4 4 K M 4 4 G f 5 L i L 4 4 G u 6 K G M L n t D b 2 x 1 b W 4 0 L D N 9 J n F 1 b 3 Q 7 L C Z x d W 9 0 O 1 N l Y 3 R p b 2 4 x L z H v v Z 4 x M u a c i O O B r u W j s u S 4 i i D o s q n n r q H o s r s g K D I p L + W J i u m Z p O O B l e O C j O O B n + S 4 i + O B r u i h j C 5 7 Q 2 9 s d W 1 u N S w 0 f S Z x d W 9 0 O y w m c X V v d D t T Z W N 0 a W 9 u M S 8 x 7 7 2 e M T L m n I j j g a 7 l o 7 L k u I o g 6 L K p 5 6 6 h 6 L K 7 I C g y K S / l i Y r p m a T j g Z X j g o z j g Z / k u I v j g a 7 o o Y w u e 0 N v b H V t b j Y s N X 0 m c X V v d D s s J n F 1 b 3 Q 7 U 2 V j d G l v b j E v M e + 9 n j E y 5 p y I 4 4 G u 5 a O y 5 L i K I O i y q e e u o e i y u y A o M i k v 5 Y m K 6 Z m k 4 4 G V 4 4 K M 4 4 G f 5 L i L 4 4 G u 6 K G M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z E l R U Y l Q k Q l O U U x M i V F N i U 5 Q y U 4 O C V F M y U 4 M S V B R S V F N S V B M y V C M i V F N C V C O C U 4 Q S U y M C V F O C V C M i V B O S V F N y V B R S V B M S V F O C V C M i V C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U l O D k l O E E l R T k l O T k l Q T Q l R T M l O D E l O T U l R T M l O D I l O E M l R T M l O D E l O U Y l R T Q l Q j g l O E I l R T M l O D E l Q U U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n f m 7 t Y 7 Z 0 + 0 0 g z K Y 9 L i t A A A A A A C A A A A A A A Q Z g A A A A E A A C A A A A B Z 1 e Y f M 1 C c T n O e u A D Q v / y q o 7 J U Q A I w O t g X M g H b 3 a Z A Y Q A A A A A O g A A A A A I A A C A A A A A S 9 + h M r R 9 p x u H a i 1 8 E t v I e O S 2 a Q S y e v X m U a H u c 2 W S 6 z 1 A A A A D K 2 W B + t P u T X d H h F 2 Z a g 6 D z + v S d r I t M e B + h Z 8 H s F y x S E U q Q 0 K H T K M 8 S r N D w k Z l L e R c P Z k t d 8 T p G j O 5 d N Q D h 6 B x B d q 6 d k u 1 M z d L i x 9 E x h a q D i U A A A A D V 8 h l q / 7 u f S / f f p r / J o 2 v C I y 1 b W u S m w D Z Z O i 2 C R t R K t i M m x U L / q o u z l z K A z 3 c L p 2 G g r b Y S 9 B + x n D Y p u J E d i J w 1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4</vt:i4>
      </vt:variant>
    </vt:vector>
  </HeadingPairs>
  <TitlesOfParts>
    <vt:vector size="25" baseType="lpstr">
      <vt:lpstr>データ区切り</vt:lpstr>
      <vt:lpstr>ロイヤルロンドン内訳</vt:lpstr>
      <vt:lpstr>一覧</vt:lpstr>
      <vt:lpstr>2023.7</vt:lpstr>
      <vt:lpstr>2023.6</vt:lpstr>
      <vt:lpstr>2023.5</vt:lpstr>
      <vt:lpstr>2023.4</vt:lpstr>
      <vt:lpstr>2023.3</vt:lpstr>
      <vt:lpstr>2023.2</vt:lpstr>
      <vt:lpstr>2023.1</vt:lpstr>
      <vt:lpstr>2023年物販経理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ロイヤルロンドン内訳!Print_Area</vt:lpstr>
      <vt:lpstr>一覧!Print_Area</vt:lpstr>
      <vt:lpstr>ロイヤルロンドン内訳!Print_Titles</vt:lpstr>
      <vt:lpstr>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2023-06-27T10:08:03Z</cp:lastPrinted>
  <dcterms:created xsi:type="dcterms:W3CDTF">2015-06-05T18:19:34Z</dcterms:created>
  <dcterms:modified xsi:type="dcterms:W3CDTF">2023-07-23T06:54:22Z</dcterms:modified>
</cp:coreProperties>
</file>