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E58A850E-88EF-4995-AE77-7A8F2F70254A}" xr6:coauthVersionLast="47" xr6:coauthVersionMax="47" xr10:uidLastSave="{00000000-0000-0000-0000-000000000000}"/>
  <bookViews>
    <workbookView xWindow="-110" yWindow="-110" windowWidth="22780" windowHeight="14540" activeTab="3" xr2:uid="{00000000-000D-0000-FFFF-FFFF00000000}"/>
  </bookViews>
  <sheets>
    <sheet name="データ区切り" sheetId="25" r:id="rId1"/>
    <sheet name="ロイヤルロンドン内訳" sheetId="24" r:id="rId2"/>
    <sheet name="一覧" sheetId="1" r:id="rId3"/>
    <sheet name="2023.8" sheetId="27" r:id="rId4"/>
    <sheet name="2023.7" sheetId="26" r:id="rId5"/>
    <sheet name="2023.6" sheetId="22" state="hidden" r:id="rId6"/>
    <sheet name="2023.5" sheetId="19" state="hidden" r:id="rId7"/>
    <sheet name="2023.4" sheetId="18" state="hidden" r:id="rId8"/>
    <sheet name="2023.3" sheetId="17" state="hidden" r:id="rId9"/>
    <sheet name="2023.2" sheetId="16" state="hidden" r:id="rId10"/>
    <sheet name="2023.1" sheetId="15" state="hidden" r:id="rId11"/>
    <sheet name="2023年物販経理" sheetId="23" r:id="rId12"/>
    <sheet name="2022.12" sheetId="14" state="hidden" r:id="rId13"/>
    <sheet name="2022.3" sheetId="2" state="hidden" r:id="rId14"/>
    <sheet name="2022.4" sheetId="5" state="hidden" r:id="rId15"/>
    <sheet name="2022.11" sheetId="13" state="hidden" r:id="rId16"/>
    <sheet name="2022.10" sheetId="12" state="hidden" r:id="rId17"/>
    <sheet name="2022.9" sheetId="11" state="hidden" r:id="rId18"/>
    <sheet name="2022.8" sheetId="10" state="hidden" r:id="rId19"/>
    <sheet name="2022.7" sheetId="9" state="hidden" r:id="rId20"/>
    <sheet name="2022.6" sheetId="7" state="hidden" r:id="rId21"/>
    <sheet name="2022.5" sheetId="6" state="hidden" r:id="rId22"/>
  </sheets>
  <definedNames>
    <definedName name="ExternalData_1" localSheetId="11" hidden="1">'2023年物販経理'!$A$1:$G$15</definedName>
    <definedName name="_xlnm.Print_Area" localSheetId="1">ロイヤルロンドン内訳!$A$1:$D$45</definedName>
    <definedName name="_xlnm.Print_Area" localSheetId="2">一覧!$A$1:$AF$20</definedName>
    <definedName name="_xlnm.Print_Titles" localSheetId="1">ロイヤルロンドン内訳!$1:$1</definedName>
    <definedName name="_xlnm.Print_Titles" localSheetId="2">一覧!$1:$2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C42" i="24"/>
  <c r="D39" i="24"/>
  <c r="D38" i="24"/>
  <c r="D37" i="24"/>
  <c r="D36" i="24"/>
  <c r="AF20" i="1"/>
  <c r="AE20" i="1"/>
  <c r="AD20" i="1"/>
  <c r="AC20" i="1"/>
  <c r="AB20" i="1"/>
  <c r="AA20" i="1"/>
  <c r="Z20" i="1"/>
  <c r="Y20" i="1"/>
  <c r="X20" i="1"/>
  <c r="W20" i="1"/>
  <c r="V20" i="1"/>
  <c r="U20" i="1"/>
  <c r="O20" i="1"/>
  <c r="D20" i="1"/>
  <c r="AC110" i="27"/>
  <c r="AB110" i="27"/>
  <c r="AA110" i="27"/>
  <c r="Z110" i="27"/>
  <c r="W110" i="27"/>
  <c r="V110" i="27"/>
  <c r="U110" i="27"/>
  <c r="T110" i="27"/>
  <c r="Q110" i="27"/>
  <c r="P110" i="27"/>
  <c r="O110" i="27"/>
  <c r="N110" i="27"/>
  <c r="I110" i="27"/>
  <c r="I20" i="1" s="1"/>
  <c r="H110" i="27"/>
  <c r="G110" i="27"/>
  <c r="E110" i="27"/>
  <c r="E20" i="1" s="1"/>
  <c r="D110" i="27"/>
  <c r="C110" i="27"/>
  <c r="C20" i="1" s="1"/>
  <c r="B110" i="27"/>
  <c r="B20" i="1" s="1"/>
  <c r="M20" i="1"/>
  <c r="Q20" i="1"/>
  <c r="R20" i="1"/>
  <c r="T20" i="1"/>
  <c r="F20" i="1" l="1"/>
  <c r="G20" i="1" s="1"/>
  <c r="N20" i="1" s="1"/>
  <c r="S20" i="1" s="1"/>
  <c r="D32" i="24" l="1"/>
  <c r="D31" i="24"/>
  <c r="D21" i="24"/>
  <c r="D30" i="24"/>
  <c r="D29" i="24"/>
  <c r="D28" i="24"/>
  <c r="D27" i="24"/>
  <c r="D26" i="24"/>
  <c r="D25" i="24"/>
  <c r="C35" i="24"/>
  <c r="I4" i="22"/>
  <c r="I5" i="19"/>
  <c r="D16" i="24"/>
  <c r="D15" i="24"/>
  <c r="D11" i="24"/>
  <c r="D10" i="24"/>
  <c r="D9" i="24"/>
  <c r="D8" i="24"/>
  <c r="D4" i="24"/>
  <c r="D3" i="24"/>
  <c r="D2" i="24"/>
  <c r="U19" i="1"/>
  <c r="AF19" i="1"/>
  <c r="AE19" i="1"/>
  <c r="AD19" i="1"/>
  <c r="AC19" i="1"/>
  <c r="AB19" i="1"/>
  <c r="AA19" i="1"/>
  <c r="Z19" i="1"/>
  <c r="Y19" i="1"/>
  <c r="X19" i="1"/>
  <c r="W19" i="1"/>
  <c r="V19" i="1"/>
  <c r="I19" i="1"/>
  <c r="D19" i="1"/>
  <c r="AC110" i="26"/>
  <c r="AB110" i="26"/>
  <c r="AA110" i="26"/>
  <c r="Z110" i="26"/>
  <c r="W110" i="26"/>
  <c r="V110" i="26"/>
  <c r="U110" i="26"/>
  <c r="T110" i="26"/>
  <c r="Q110" i="26"/>
  <c r="P110" i="26"/>
  <c r="O110" i="26"/>
  <c r="N110" i="26"/>
  <c r="I110" i="26"/>
  <c r="H110" i="26"/>
  <c r="O19" i="1" s="1"/>
  <c r="R19" i="1" s="1"/>
  <c r="G110" i="26"/>
  <c r="E110" i="26"/>
  <c r="E19" i="1" s="1"/>
  <c r="D110" i="26"/>
  <c r="C110" i="26"/>
  <c r="C19" i="1" s="1"/>
  <c r="B110" i="26"/>
  <c r="B19" i="1" s="1"/>
  <c r="T19" i="1"/>
  <c r="M19" i="1"/>
  <c r="Q19" i="1"/>
  <c r="C24" i="24"/>
  <c r="L17" i="1" s="1"/>
  <c r="C19" i="24"/>
  <c r="L16" i="1" s="1"/>
  <c r="C14" i="24"/>
  <c r="L15" i="1" s="1"/>
  <c r="C7" i="24"/>
  <c r="L14" i="1" s="1"/>
  <c r="F19" i="1" l="1"/>
  <c r="G19" i="1" s="1"/>
  <c r="N19" i="1" l="1"/>
  <c r="S19" i="1" s="1"/>
  <c r="Q18" i="1"/>
  <c r="Q17" i="1"/>
  <c r="Q16" i="1"/>
  <c r="Q15" i="1"/>
  <c r="Q14" i="1"/>
  <c r="Q13" i="1"/>
  <c r="M18" i="1"/>
  <c r="M17" i="1"/>
  <c r="M16" i="1"/>
  <c r="M15" i="1"/>
  <c r="M14" i="1"/>
  <c r="M13" i="1"/>
  <c r="AF18" i="1"/>
  <c r="AE18" i="1"/>
  <c r="AD18" i="1"/>
  <c r="AC18" i="1"/>
  <c r="AB18" i="1"/>
  <c r="AA18" i="1"/>
  <c r="Z18" i="1"/>
  <c r="Y18" i="1"/>
  <c r="X18" i="1"/>
  <c r="W18" i="1"/>
  <c r="V18" i="1"/>
  <c r="U18" i="1"/>
  <c r="B18" i="1"/>
  <c r="T18" i="1"/>
  <c r="AC110" i="22"/>
  <c r="AB110" i="22"/>
  <c r="AA110" i="22"/>
  <c r="Z110" i="22"/>
  <c r="W110" i="22"/>
  <c r="V110" i="22"/>
  <c r="U110" i="22"/>
  <c r="T110" i="22"/>
  <c r="Q110" i="22"/>
  <c r="P110" i="22"/>
  <c r="O110" i="22"/>
  <c r="N110" i="22"/>
  <c r="H110" i="22"/>
  <c r="O18" i="1" s="1"/>
  <c r="R18" i="1" s="1"/>
  <c r="G110" i="22"/>
  <c r="E110" i="22"/>
  <c r="E18" i="1" s="1"/>
  <c r="D110" i="22"/>
  <c r="D18" i="1" s="1"/>
  <c r="C110" i="22"/>
  <c r="C18" i="1" s="1"/>
  <c r="B110" i="22"/>
  <c r="I110" i="22"/>
  <c r="I18" i="1" s="1"/>
  <c r="I3" i="19"/>
  <c r="I110" i="19" s="1"/>
  <c r="I17" i="1" s="1"/>
  <c r="I8" i="17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H110" i="19"/>
  <c r="O17" i="1" s="1"/>
  <c r="R17" i="1" s="1"/>
  <c r="G110" i="19"/>
  <c r="E110" i="19"/>
  <c r="E17" i="1" s="1"/>
  <c r="D110" i="19"/>
  <c r="D17" i="1" s="1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F18" i="1" l="1"/>
  <c r="G18" i="1" s="1"/>
  <c r="N18" i="1" s="1"/>
  <c r="S18" i="1" s="1"/>
  <c r="F17" i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0DA08-5369-4C90-9784-64C6CCF82917}" keepAlive="1" name="クエリ - 1～12月の売上 販管費 (2)" description="ブック内の '1～12月の売上 販管費 (2)' クエリへの接続です。" type="5" refreshedVersion="8" background="1" refreshOnLoad="1" saveData="1">
    <dbPr connection="Provider=Microsoft.Mashup.OleDb.1;Data Source=$Workbook$;Location=&quot;1～12月の売上 販管費 (2)&quot;;Extended Properties=&quot;&quot;" command="SELECT * FROM [1～12月の売上 販管費 (2)]"/>
  </connection>
  <connection id="2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<sst xmlns="http://schemas.openxmlformats.org/spreadsheetml/2006/main" count="2671" uniqueCount="268">
  <si>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</si>
  <si>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</si>
  <si>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</si>
  <si>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</si>
  <si>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</si>
  <si>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</si>
  <si>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</si>
  <si>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</si>
  <si>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</si>
  <si>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</si>
  <si>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</si>
  <si>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</si>
  <si>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</si>
  <si>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</si>
  <si>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</si>
  <si>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</si>
  <si>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</si>
  <si>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</si>
  <si>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</si>
  <si>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</si>
  <si>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</si>
  <si>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</si>
  <si>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</si>
  <si>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</si>
  <si>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</si>
  <si>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</si>
  <si>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</si>
  <si>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</si>
  <si>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</si>
  <si>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</si>
  <si>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</si>
  <si>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</si>
  <si>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</si>
  <si>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</si>
  <si>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</si>
  <si>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</si>
  <si>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</si>
  <si>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</si>
  <si>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</si>
  <si>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</si>
  <si>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</si>
  <si>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</si>
  <si>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</si>
  <si>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</si>
  <si>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</si>
  <si>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</si>
  <si>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</si>
  <si>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</si>
  <si>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</si>
  <si>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</si>
  <si>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</si>
  <si>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</si>
  <si>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</si>
  <si>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</si>
  <si>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</si>
  <si>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</si>
  <si>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</si>
  <si>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</si>
  <si>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</si>
  <si>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</si>
  <si>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</si>
  <si>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</si>
  <si>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</si>
  <si>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</si>
  <si>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</si>
  <si>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</si>
  <si>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</si>
  <si>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</si>
  <si>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</si>
  <si>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</si>
  <si>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</si>
  <si>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</si>
  <si>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</si>
  <si>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</si>
  <si>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</si>
  <si>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</si>
  <si>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</si>
  <si>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</si>
  <si>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</si>
  <si>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</si>
  <si>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</si>
  <si>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</si>
  <si>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</si>
  <si>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</si>
  <si>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</si>
  <si>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</si>
  <si>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</si>
  <si>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</si>
  <si>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</si>
  <si>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</si>
  <si>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</si>
  <si>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</si>
  <si>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</si>
  <si>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</si>
  <si>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</si>
  <si>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</si>
  <si>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</si>
  <si>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</si>
  <si>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</si>
  <si>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</si>
  <si>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</si>
  <si>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</si>
  <si>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</si>
  <si>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</si>
  <si>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</si>
  <si>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</si>
  <si>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</si>
  <si>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</si>
  <si>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</si>
  <si>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</si>
  <si>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</si>
  <si>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</si>
  <si>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</si>
  <si>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</si>
  <si>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</si>
  <si>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</si>
  <si>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</si>
  <si>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</si>
  <si>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</si>
  <si>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</si>
  <si>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</si>
  <si>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</si>
  <si>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</si>
  <si>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</si>
  <si>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</si>
  <si>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</si>
  <si>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</si>
  <si>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</si>
  <si>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</si>
  <si>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</si>
  <si>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</si>
  <si>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</si>
  <si>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</si>
  <si>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</si>
  <si>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</si>
  <si>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</si>
  <si>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</si>
  <si>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</si>
  <si>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</si>
  <si>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</si>
  <si>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</si>
  <si>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</si>
  <si>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</si>
  <si>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</si>
  <si>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</si>
  <si>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</si>
  <si>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</si>
  <si>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</si>
  <si>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</si>
  <si>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</si>
  <si>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</si>
  <si>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</si>
  <si>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</si>
  <si>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</si>
  <si>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</si>
  <si>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</si>
  <si>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</si>
  <si>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</si>
  <si>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</si>
  <si>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</si>
  <si>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</si>
  <si>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</si>
  <si>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</si>
  <si>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</si>
  <si>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</si>
  <si>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</si>
  <si>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</si>
  <si>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</si>
  <si>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</si>
  <si>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</si>
  <si>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</si>
  <si>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</si>
  <si>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</si>
  <si>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</si>
  <si>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</si>
  <si>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</si>
  <si>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</si>
  <si>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</si>
  <si>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</si>
  <si>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</si>
  <si>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</si>
  <si>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</si>
  <si>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</si>
  <si>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</si>
  <si>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</si>
  <si>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</si>
  <si>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</si>
  <si>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</si>
  <si>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</si>
  <si>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</si>
  <si>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</si>
  <si>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</si>
  <si>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</si>
  <si>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</si>
  <si>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</si>
  <si>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</si>
  <si>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</si>
  <si>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</si>
  <si>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</si>
  <si>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</si>
  <si>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</si>
  <si>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</si>
  <si>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</si>
  <si>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</si>
  <si>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</si>
  <si>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</si>
  <si>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</si>
  <si>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</si>
  <si>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</si>
  <si>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</si>
  <si>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</si>
  <si>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</si>
  <si>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</si>
  <si>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</si>
  <si>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</si>
  <si>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</si>
  <si>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</si>
  <si>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</si>
  <si>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</si>
  <si>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</si>
  <si>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</si>
  <si>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</si>
  <si>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</si>
  <si>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</si>
  <si>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</si>
  <si>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</si>
  <si>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</si>
  <si>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</si>
  <si>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</si>
  <si>
    <t>総売上</t>
  </si>
  <si>
    <t>仕入れ額</t>
  </si>
  <si>
    <t>販管費</t>
  </si>
  <si>
    <t>利益</t>
  </si>
  <si>
    <t>合計</t>
  </si>
  <si>
    <t>一覧表</t>
  </si>
  <si>
    <t>Column2</t>
  </si>
  <si>
    <t>Column3</t>
  </si>
  <si>
    <t>Column4</t>
  </si>
  <si>
    <t>Column5</t>
  </si>
  <si>
    <t>Column6</t>
  </si>
  <si>
    <t>Column7</t>
  </si>
  <si>
    <t>粗利率</t>
  </si>
  <si>
    <t>棚在庫額</t>
  </si>
  <si>
    <t>ファイブ　北新地</t>
  </si>
  <si>
    <t>金額</t>
    <rPh sb="0" eb="2">
      <t>キンガク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</si>
  <si>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</si>
  <si>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</si>
  <si>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業務委託費(RL)太神祐太朗様</t>
  </si>
  <si>
    <t>業務委託費(RL)藤井晶様</t>
  </si>
  <si>
    <t>業務委託費(RL)松田真吾様</t>
  </si>
  <si>
    <t>名称</t>
    <rPh sb="0" eb="2">
      <t>メイショウ</t>
    </rPh>
    <phoneticPr fontId="2"/>
  </si>
  <si>
    <t>小計</t>
    <rPh sb="0" eb="2">
      <t>ショウケイ</t>
    </rPh>
    <phoneticPr fontId="2"/>
  </si>
  <si>
    <t>日付</t>
    <rPh sb="0" eb="2">
      <t>ヒヅケ</t>
    </rPh>
    <phoneticPr fontId="2"/>
  </si>
  <si>
    <t>業務委託費(RL)相澤丈様</t>
  </si>
  <si>
    <t>業務委託費(RL)橋本達侑様</t>
  </si>
  <si>
    <t>業務委託費(RL)山田ほなみ様</t>
  </si>
  <si>
    <t>業務委託費(RL)山口結花様</t>
  </si>
  <si>
    <t>業務委託費(RL)富永晃介様</t>
  </si>
  <si>
    <t>業務委託費(RL)小椋孝太様</t>
  </si>
  <si>
    <t xml:space="preserve">業務委託費(社債) </t>
  </si>
  <si>
    <t>金額×1.1%</t>
    <rPh sb="0" eb="2">
      <t>キンガク</t>
    </rPh>
    <phoneticPr fontId="2"/>
  </si>
  <si>
    <t>業務委託費(RL)宮本剛輔様</t>
  </si>
  <si>
    <t>業務委託費（RL）Noriyuki Yagi様</t>
  </si>
  <si>
    <t>業務委託費（RL）Kaito Nakagawa様</t>
  </si>
  <si>
    <t>業務委託費（Yamashita Airi様）</t>
    <phoneticPr fontId="2"/>
  </si>
  <si>
    <t>業務委託費(RL)Shinya Kawata様</t>
    <phoneticPr fontId="2"/>
  </si>
  <si>
    <t>業務委託費(RL)Atsushi Kimura様</t>
  </si>
  <si>
    <t>業務委託費(RL)相澤丈様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</si>
</sst>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  <xf numFmtId="0" fontId="0" fillId="0" borderId="2" xfId="0" applyBorder="1" applyAlignment="1">
      <alignment horizontal="center"/>
    </xf>
    <xf numFmtId="38" fontId="0" fillId="0" borderId="2" xfId="1" applyFont="1" applyBorder="1" applyAlignment="1"/>
    <xf numFmtId="38" fontId="0" fillId="0" borderId="2" xfId="0" applyNumberFormat="1" applyBorder="1"/>
    <xf numFmtId="0" fontId="0" fillId="0" borderId="2" xfId="0" applyBorder="1" applyAlignment="1">
      <alignment horizontal="right"/>
    </xf>
    <xf numFmtId="55" fontId="0" fillId="0" borderId="5" xfId="0" applyNumberFormat="1" applyBorder="1" applyAlignment="1">
      <alignment vertical="center"/>
    </xf>
    <xf numFmtId="3" fontId="0" fillId="0" borderId="2" xfId="0" applyNumberFormat="1" applyBorder="1"/>
    <xf numFmtId="0" fontId="0" fillId="2" borderId="2" xfId="0" applyFill="1" applyBorder="1"/>
    <xf numFmtId="0" fontId="0" fillId="0" borderId="4" xfId="0" applyBorder="1" applyAlignment="1">
      <alignment horizontal="center"/>
    </xf>
    <xf numFmtId="38" fontId="0" fillId="2" borderId="2" xfId="1" applyFont="1" applyFill="1" applyBorder="1" applyAlignment="1"/>
    <xf numFmtId="38" fontId="0" fillId="2" borderId="0" xfId="1" applyFont="1" applyFill="1" applyAlignment="1"/>
    <xf numFmtId="3" fontId="0" fillId="2" borderId="2" xfId="0" applyNumberFormat="1" applyFill="1" applyBorder="1"/>
    <xf numFmtId="55" fontId="0" fillId="0" borderId="4" xfId="0" applyNumberFormat="1" applyBorder="1" applyAlignment="1">
      <alignment vertical="center"/>
    </xf>
    <xf numFmtId="55" fontId="0" fillId="0" borderId="3" xfId="0" applyNumberFormat="1" applyBorder="1" applyAlignment="1">
      <alignment horizontal="center" vertical="center"/>
    </xf>
    <xf numFmtId="55" fontId="0" fillId="0" borderId="4" xfId="0" applyNumberFormat="1" applyBorder="1" applyAlignment="1">
      <alignment horizontal="center" vertical="center"/>
    </xf>
    <xf numFmtId="55" fontId="0" fillId="0" borderId="2" xfId="0" applyNumberFormat="1" applyBorder="1" applyAlignment="1">
      <alignment horizontal="center" vertical="center"/>
    </xf>
    <xf numFmtId="55" fontId="0" fillId="0" borderId="5" xfId="0" applyNumberForma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E3165DFB-BEEC-4BE0-996D-E83BBDC8D0F2}" autoFormatId="20" applyNumberFormats="0" applyBorderFormats="0" applyFontFormats="0" applyPatternFormats="0" applyAlignmentFormats="0" applyWidthHeightFormats="0">
  <queryTableRefresh nextId="8">
    <queryTableFields count="7">
      <queryTableField id="1" name="一覧表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20" totalsRowShown="0" headerRowDxfId="33">
  <autoFilter ref="A2:S20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9" totalsRowShown="0" headerRowDxfId="13">
  <autoFilter ref="T2:AF19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DB0E1-41F3-40F0-8434-C9F00D8AB54F}" name="テーブル_1_12月の売上_販管費__2" displayName="テーブル_1_12月の売上_販管費__2" ref="A1:G15" tableType="queryTable" totalsRowShown="0">
  <autoFilter ref="A1:G15" xr:uid="{900DB0E1-41F3-40F0-8434-C9F00D8AB54F}"/>
  <tableColumns count="7">
    <tableColumn id="1" xr3:uid="{BC02CF5A-C7C1-420B-8578-94F592A2D3B9}" uniqueName="1" name="一覧表" queryTableFieldId="1"/>
    <tableColumn id="2" xr3:uid="{D6D36348-BD72-4352-A5CB-B53688004B6C}" uniqueName="2" name="Column2" queryTableFieldId="2"/>
    <tableColumn id="3" xr3:uid="{9E65F818-4AAA-474B-B43D-4A23C968C461}" uniqueName="3" name="Column3" queryTableFieldId="3"/>
    <tableColumn id="4" xr3:uid="{0A0F84D3-D0E0-4F0D-9CF1-45AA6CB628D2}" uniqueName="4" name="Column4" queryTableFieldId="4"/>
    <tableColumn id="5" xr3:uid="{4FF298FF-1175-465F-837B-1B9CE0EF0DF1}" uniqueName="5" name="Column5" queryTableFieldId="5"/>
    <tableColumn id="6" xr3:uid="{B3BB7037-A9DF-4070-B95A-1D25B7EC015B}" uniqueName="6" name="Column6" queryTableFieldId="6"/>
    <tableColumn id="7" xr3:uid="{034CF73E-37C2-4953-A5F9-E0D14C565EB5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3AE2-407F-4217-8D40-DD3E0D321080}">
  <dimension ref="A1:B6"/>
  <sheetViews>
    <sheetView workbookViewId="0">
      <selection sqref="A1:B4"/>
    </sheetView>
  </sheetViews>
  <sheetFormatPr defaultRowHeight="18"/>
  <cols>
    <col min="1" max="1" width="33.33203125" bestFit="1" customWidth="1"/>
  </cols>
  <sheetData>
    <row r="1" spans="1:2">
      <c r="A1" t="s">
        <v>253</v>
      </c>
      <c r="B1" s="2">
        <v>22827</v>
      </c>
    </row>
    <row r="2" spans="1:2">
      <c r="A2" t="s">
        <v>254</v>
      </c>
      <c r="B2" s="2">
        <v>22827</v>
      </c>
    </row>
    <row r="3" spans="1:2">
      <c r="A3" t="s">
        <v>255</v>
      </c>
      <c r="B3" s="2">
        <v>22827</v>
      </c>
    </row>
    <row r="4" spans="1:2">
      <c r="A4" t="s">
        <v>256</v>
      </c>
      <c r="B4" s="2">
        <v>36818</v>
      </c>
    </row>
    <row r="5" spans="1:2">
      <c r="B5" s="2"/>
    </row>
    <row r="6" spans="1:2">
      <c r="B6" s="2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206</v>
      </c>
      <c r="Q2" t="s">
        <v>213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204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214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205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215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204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205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206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207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209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210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033A-02C4-476A-A95D-3F6C1EFC952B}">
  <dimension ref="A1:G15"/>
  <sheetViews>
    <sheetView workbookViewId="0">
      <selection activeCell="C10" sqref="C10"/>
    </sheetView>
  </sheetViews>
  <sheetFormatPr defaultRowHeight="18"/>
  <cols>
    <col min="1" max="1" width="8.9140625" bestFit="1" customWidth="1"/>
    <col min="2" max="3" width="11.4140625" bestFit="1" customWidth="1"/>
    <col min="4" max="4" width="12.33203125" bestFit="1" customWidth="1"/>
    <col min="5" max="5" width="13.25" bestFit="1" customWidth="1"/>
    <col min="6" max="6" width="12.33203125" bestFit="1" customWidth="1"/>
    <col min="7" max="7" width="11.4140625" bestFit="1" customWidth="1"/>
  </cols>
  <sheetData>
    <row r="1" spans="1:7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</row>
    <row r="2" spans="1:7">
      <c r="B2" t="s">
        <v>229</v>
      </c>
      <c r="C2" t="s">
        <v>230</v>
      </c>
      <c r="D2" t="s">
        <v>231</v>
      </c>
      <c r="E2" t="s">
        <v>232</v>
      </c>
      <c r="F2" t="s">
        <v>241</v>
      </c>
      <c r="G2" t="s">
        <v>242</v>
      </c>
    </row>
    <row r="3" spans="1:7">
      <c r="A3">
        <v>1</v>
      </c>
      <c r="B3">
        <v>1394762</v>
      </c>
      <c r="C3">
        <v>532672</v>
      </c>
      <c r="D3">
        <v>531341.37600000005</v>
      </c>
      <c r="E3">
        <v>330748.62400000001</v>
      </c>
      <c r="F3">
        <v>0.16750857259999999</v>
      </c>
      <c r="G3">
        <v>0</v>
      </c>
    </row>
    <row r="4" spans="1:7">
      <c r="A4">
        <v>2</v>
      </c>
      <c r="B4">
        <v>490584</v>
      </c>
      <c r="C4">
        <v>1660438</v>
      </c>
      <c r="D4">
        <v>489107.20000000001</v>
      </c>
      <c r="E4">
        <v>-1658961.2</v>
      </c>
      <c r="F4">
        <v>0.1995421027</v>
      </c>
      <c r="G4">
        <v>235549</v>
      </c>
    </row>
    <row r="5" spans="1:7">
      <c r="A5">
        <v>3</v>
      </c>
      <c r="B5">
        <v>1679828</v>
      </c>
      <c r="C5">
        <v>796797</v>
      </c>
      <c r="D5">
        <v>573528</v>
      </c>
      <c r="E5">
        <v>309503</v>
      </c>
      <c r="F5">
        <v>0.1045073158</v>
      </c>
      <c r="G5">
        <v>52329</v>
      </c>
    </row>
    <row r="6" spans="1:7">
      <c r="A6">
        <v>4</v>
      </c>
      <c r="B6">
        <v>1458130</v>
      </c>
      <c r="C6">
        <v>2270855</v>
      </c>
      <c r="D6">
        <v>1155174.7</v>
      </c>
      <c r="E6">
        <v>-1967899.7</v>
      </c>
      <c r="F6">
        <v>0.14340678279999999</v>
      </c>
      <c r="G6">
        <v>422288</v>
      </c>
    </row>
    <row r="7" spans="1:7">
      <c r="A7">
        <v>5</v>
      </c>
      <c r="B7">
        <v>2637001</v>
      </c>
      <c r="C7">
        <v>941575</v>
      </c>
      <c r="D7">
        <v>742535</v>
      </c>
      <c r="E7">
        <v>952891</v>
      </c>
      <c r="F7">
        <v>6.8987469770000004E-2</v>
      </c>
      <c r="G7">
        <v>189162</v>
      </c>
    </row>
    <row r="8" spans="1:7">
      <c r="A8">
        <v>6</v>
      </c>
      <c r="B8">
        <v>1595576</v>
      </c>
      <c r="C8">
        <v>1279962</v>
      </c>
      <c r="D8">
        <v>586411.4</v>
      </c>
      <c r="E8">
        <v>-270797.40000000002</v>
      </c>
      <c r="F8">
        <v>0.29439880689999998</v>
      </c>
      <c r="G8">
        <v>784800</v>
      </c>
    </row>
    <row r="9" spans="1:7">
      <c r="A9">
        <v>7</v>
      </c>
      <c r="B9">
        <v>1231002</v>
      </c>
      <c r="C9">
        <v>0</v>
      </c>
      <c r="D9">
        <v>442947.3</v>
      </c>
      <c r="E9">
        <v>788054.7</v>
      </c>
      <c r="F9" t="s">
        <v>16</v>
      </c>
      <c r="G9">
        <v>0</v>
      </c>
    </row>
    <row r="10" spans="1:7">
      <c r="A10">
        <v>8</v>
      </c>
      <c r="B10">
        <v>127100</v>
      </c>
      <c r="C10">
        <v>0</v>
      </c>
      <c r="D10">
        <v>291952</v>
      </c>
      <c r="E10">
        <v>-164852</v>
      </c>
      <c r="F10" t="s">
        <v>16</v>
      </c>
    </row>
    <row r="11" spans="1:7">
      <c r="A11">
        <v>9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</row>
    <row r="12" spans="1:7">
      <c r="A12">
        <v>10</v>
      </c>
      <c r="B12" t="s">
        <v>16</v>
      </c>
      <c r="C12" t="s">
        <v>16</v>
      </c>
      <c r="D12" t="s">
        <v>16</v>
      </c>
      <c r="E12" t="s">
        <v>16</v>
      </c>
      <c r="F12" t="s">
        <v>16</v>
      </c>
    </row>
    <row r="13" spans="1:7">
      <c r="A13">
        <v>11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</row>
    <row r="14" spans="1:7">
      <c r="A14">
        <v>12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</row>
    <row r="15" spans="1:7">
      <c r="A15" t="s">
        <v>233</v>
      </c>
      <c r="B15">
        <v>10613983</v>
      </c>
      <c r="C15">
        <v>7482299</v>
      </c>
      <c r="D15">
        <v>4812996.9759999998</v>
      </c>
      <c r="E15">
        <v>-1681312.976</v>
      </c>
      <c r="F15">
        <v>0.1630585084</v>
      </c>
      <c r="G15">
        <v>1684128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3203125" bestFit="1" customWidth="1"/>
    <col min="18" max="18" width="17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6DBF-0DA1-492F-BB44-270733179DB5}">
  <dimension ref="A1:D46"/>
  <sheetViews>
    <sheetView view="pageBreakPreview" zoomScale="145" zoomScaleNormal="100" zoomScaleSheetLayoutView="145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defaultRowHeight="18"/>
  <cols>
    <col min="1" max="1" width="10.25" bestFit="1" customWidth="1"/>
    <col min="2" max="2" width="35.08203125" bestFit="1" customWidth="1"/>
    <col min="3" max="3" width="9.25" customWidth="1"/>
    <col min="4" max="4" width="9.83203125" customWidth="1"/>
  </cols>
  <sheetData>
    <row r="1" spans="1:4">
      <c r="A1" s="23" t="s">
        <v>252</v>
      </c>
      <c r="B1" s="23" t="s">
        <v>250</v>
      </c>
      <c r="C1" s="23" t="s">
        <v>244</v>
      </c>
      <c r="D1" s="30" t="s">
        <v>260</v>
      </c>
    </row>
    <row r="2" spans="1:4">
      <c r="A2" s="37">
        <v>44958</v>
      </c>
      <c r="B2" s="29" t="s">
        <v>247</v>
      </c>
      <c r="C2" s="31">
        <v>73636</v>
      </c>
      <c r="D2" s="32">
        <f>ROUND(C2*1.1,0)</f>
        <v>81000</v>
      </c>
    </row>
    <row r="3" spans="1:4">
      <c r="A3" s="37"/>
      <c r="B3" s="29" t="s">
        <v>248</v>
      </c>
      <c r="C3" s="31">
        <v>73636</v>
      </c>
      <c r="D3" s="32">
        <f t="shared" ref="D3:D4" si="0">ROUND(C3*1.1,0)</f>
        <v>81000</v>
      </c>
    </row>
    <row r="4" spans="1:4">
      <c r="A4" s="37"/>
      <c r="B4" s="29" t="s">
        <v>249</v>
      </c>
      <c r="C4" s="31">
        <v>73636</v>
      </c>
      <c r="D4" s="32">
        <f t="shared" si="0"/>
        <v>81000</v>
      </c>
    </row>
    <row r="5" spans="1:4">
      <c r="A5" s="37"/>
      <c r="B5" s="26" t="s">
        <v>251</v>
      </c>
      <c r="C5" s="24">
        <v>220909</v>
      </c>
      <c r="D5" s="3"/>
    </row>
    <row r="6" spans="1:4">
      <c r="A6" s="37"/>
      <c r="B6" s="26" t="s">
        <v>246</v>
      </c>
      <c r="C6" s="24">
        <v>22091</v>
      </c>
      <c r="D6" s="3"/>
    </row>
    <row r="7" spans="1:4">
      <c r="A7" s="37"/>
      <c r="B7" s="26" t="s">
        <v>245</v>
      </c>
      <c r="C7" s="25">
        <f>SUM(C5:C6)</f>
        <v>243000</v>
      </c>
      <c r="D7" s="3"/>
    </row>
    <row r="8" spans="1:4">
      <c r="A8" s="37">
        <v>44986</v>
      </c>
      <c r="B8" s="29" t="s">
        <v>253</v>
      </c>
      <c r="C8" s="33">
        <v>68482</v>
      </c>
      <c r="D8" s="32">
        <f t="shared" ref="D8:D11" si="1">ROUND(C8*1.1,0)</f>
        <v>75330</v>
      </c>
    </row>
    <row r="9" spans="1:4">
      <c r="A9" s="37"/>
      <c r="B9" s="29" t="s">
        <v>254</v>
      </c>
      <c r="C9" s="33">
        <v>68482</v>
      </c>
      <c r="D9" s="32">
        <f t="shared" si="1"/>
        <v>75330</v>
      </c>
    </row>
    <row r="10" spans="1:4">
      <c r="A10" s="37"/>
      <c r="B10" s="29" t="s">
        <v>255</v>
      </c>
      <c r="C10" s="33">
        <v>68482</v>
      </c>
      <c r="D10" s="32">
        <f t="shared" si="1"/>
        <v>75330</v>
      </c>
    </row>
    <row r="11" spans="1:4">
      <c r="A11" s="37"/>
      <c r="B11" s="29" t="s">
        <v>256</v>
      </c>
      <c r="C11" s="33">
        <v>110455</v>
      </c>
      <c r="D11" s="32">
        <f t="shared" si="1"/>
        <v>121501</v>
      </c>
    </row>
    <row r="12" spans="1:4">
      <c r="A12" s="37"/>
      <c r="B12" s="26" t="s">
        <v>251</v>
      </c>
      <c r="C12" s="28">
        <v>315900</v>
      </c>
      <c r="D12" s="3"/>
    </row>
    <row r="13" spans="1:4">
      <c r="A13" s="37"/>
      <c r="B13" s="26" t="s">
        <v>246</v>
      </c>
      <c r="C13" s="28">
        <v>31590</v>
      </c>
      <c r="D13" s="3"/>
    </row>
    <row r="14" spans="1:4">
      <c r="A14" s="37"/>
      <c r="B14" s="26" t="s">
        <v>245</v>
      </c>
      <c r="C14" s="28">
        <f>SUM(C12:C13)</f>
        <v>347490</v>
      </c>
      <c r="D14" s="3"/>
    </row>
    <row r="15" spans="1:4">
      <c r="A15" s="37">
        <v>45017</v>
      </c>
      <c r="B15" s="29" t="s">
        <v>257</v>
      </c>
      <c r="C15" s="33">
        <v>117818</v>
      </c>
      <c r="D15" s="32">
        <f t="shared" ref="D15:D16" si="2">ROUND(C15*1.1,0)</f>
        <v>129600</v>
      </c>
    </row>
    <row r="16" spans="1:4">
      <c r="A16" s="37"/>
      <c r="B16" s="29" t="s">
        <v>258</v>
      </c>
      <c r="C16" s="33">
        <v>117818</v>
      </c>
      <c r="D16" s="32">
        <f t="shared" si="2"/>
        <v>129600</v>
      </c>
    </row>
    <row r="17" spans="1:4">
      <c r="A17" s="37"/>
      <c r="B17" s="26" t="s">
        <v>251</v>
      </c>
      <c r="C17" s="28">
        <v>235636</v>
      </c>
      <c r="D17" s="3"/>
    </row>
    <row r="18" spans="1:4">
      <c r="A18" s="37"/>
      <c r="B18" s="26" t="s">
        <v>246</v>
      </c>
      <c r="C18" s="28">
        <v>23564</v>
      </c>
      <c r="D18" s="3"/>
    </row>
    <row r="19" spans="1:4">
      <c r="A19" s="37"/>
      <c r="B19" s="26" t="s">
        <v>245</v>
      </c>
      <c r="C19" s="28">
        <f>SUM(C17:C18)</f>
        <v>259200</v>
      </c>
      <c r="D19" s="3"/>
    </row>
    <row r="20" spans="1:4">
      <c r="A20" s="35">
        <v>45047</v>
      </c>
      <c r="B20" s="29" t="s">
        <v>259</v>
      </c>
      <c r="C20" s="33">
        <v>272727</v>
      </c>
      <c r="D20" s="32"/>
    </row>
    <row r="21" spans="1:4">
      <c r="A21" s="36"/>
      <c r="B21" s="29" t="s">
        <v>264</v>
      </c>
      <c r="C21" s="33">
        <v>126818</v>
      </c>
      <c r="D21" s="32">
        <f t="shared" ref="D21" si="3">ROUND(C21*1.1,0)</f>
        <v>139500</v>
      </c>
    </row>
    <row r="22" spans="1:4">
      <c r="A22" s="36"/>
      <c r="B22" s="26" t="s">
        <v>251</v>
      </c>
      <c r="C22" s="28">
        <v>272727</v>
      </c>
      <c r="D22" s="3"/>
    </row>
    <row r="23" spans="1:4">
      <c r="A23" s="36"/>
      <c r="B23" s="26" t="s">
        <v>246</v>
      </c>
      <c r="C23" s="28">
        <v>27273</v>
      </c>
      <c r="D23" s="3"/>
    </row>
    <row r="24" spans="1:4">
      <c r="A24" s="38"/>
      <c r="B24" s="26" t="s">
        <v>245</v>
      </c>
      <c r="C24" s="28">
        <f>SUM(C22:C23)</f>
        <v>300000</v>
      </c>
      <c r="D24" s="3"/>
    </row>
    <row r="25" spans="1:4">
      <c r="A25" s="35">
        <v>45108</v>
      </c>
      <c r="B25" s="29" t="s">
        <v>261</v>
      </c>
      <c r="C25" s="33">
        <v>117818</v>
      </c>
      <c r="D25" s="32">
        <f t="shared" ref="D25:D32" si="4">ROUND(C25*1.1,0)</f>
        <v>129600</v>
      </c>
    </row>
    <row r="26" spans="1:4">
      <c r="A26" s="36"/>
      <c r="B26" s="29" t="s">
        <v>247</v>
      </c>
      <c r="C26" s="33">
        <v>24545</v>
      </c>
      <c r="D26" s="32">
        <f t="shared" si="4"/>
        <v>27000</v>
      </c>
    </row>
    <row r="27" spans="1:4">
      <c r="A27" s="36"/>
      <c r="B27" s="29" t="s">
        <v>248</v>
      </c>
      <c r="C27" s="33">
        <v>24545</v>
      </c>
      <c r="D27" s="32">
        <f t="shared" si="4"/>
        <v>27000</v>
      </c>
    </row>
    <row r="28" spans="1:4">
      <c r="A28" s="36"/>
      <c r="B28" s="29" t="s">
        <v>249</v>
      </c>
      <c r="C28" s="33">
        <v>24545</v>
      </c>
      <c r="D28" s="32">
        <f t="shared" si="4"/>
        <v>27000</v>
      </c>
    </row>
    <row r="29" spans="1:4">
      <c r="A29" s="36"/>
      <c r="B29" s="29" t="s">
        <v>262</v>
      </c>
      <c r="C29" s="33">
        <v>128864</v>
      </c>
      <c r="D29" s="32">
        <f t="shared" si="4"/>
        <v>141750</v>
      </c>
    </row>
    <row r="30" spans="1:4">
      <c r="A30" s="36"/>
      <c r="B30" s="29" t="s">
        <v>263</v>
      </c>
      <c r="C30" s="33">
        <v>114091</v>
      </c>
      <c r="D30" s="32">
        <f t="shared" si="4"/>
        <v>125500</v>
      </c>
    </row>
    <row r="31" spans="1:4">
      <c r="A31" s="36"/>
      <c r="B31" s="29" t="s">
        <v>265</v>
      </c>
      <c r="C31" s="33">
        <v>114136</v>
      </c>
      <c r="D31" s="32">
        <f t="shared" si="4"/>
        <v>125550</v>
      </c>
    </row>
    <row r="32" spans="1:4">
      <c r="A32" s="36"/>
      <c r="B32" s="29" t="s">
        <v>266</v>
      </c>
      <c r="C32" s="33">
        <v>184091</v>
      </c>
      <c r="D32" s="32">
        <f t="shared" si="4"/>
        <v>202500</v>
      </c>
    </row>
    <row r="33" spans="1:4">
      <c r="A33" s="36"/>
      <c r="B33" s="26" t="s">
        <v>251</v>
      </c>
      <c r="C33" s="28">
        <v>461455</v>
      </c>
    </row>
    <row r="34" spans="1:4">
      <c r="A34" s="36"/>
      <c r="B34" s="26" t="s">
        <v>246</v>
      </c>
      <c r="C34" s="28">
        <v>46145</v>
      </c>
    </row>
    <row r="35" spans="1:4">
      <c r="A35" s="38"/>
      <c r="B35" s="26" t="s">
        <v>245</v>
      </c>
      <c r="C35" s="28">
        <f>SUM(C33:C34)</f>
        <v>507600</v>
      </c>
    </row>
    <row r="36" spans="1:4">
      <c r="A36" s="35">
        <v>45139</v>
      </c>
      <c r="B36" s="29" t="s">
        <v>267</v>
      </c>
      <c r="C36" s="33">
        <v>22827</v>
      </c>
      <c r="D36" s="32">
        <f t="shared" ref="D36:D39" si="5">ROUND(C36*1.1,0)</f>
        <v>25110</v>
      </c>
    </row>
    <row r="37" spans="1:4">
      <c r="A37" s="36"/>
      <c r="B37" s="29" t="s">
        <v>254</v>
      </c>
      <c r="C37" s="33">
        <v>22827</v>
      </c>
      <c r="D37" s="32">
        <f t="shared" si="5"/>
        <v>25110</v>
      </c>
    </row>
    <row r="38" spans="1:4">
      <c r="A38" s="36"/>
      <c r="B38" s="29" t="s">
        <v>255</v>
      </c>
      <c r="C38" s="33">
        <v>22827</v>
      </c>
      <c r="D38" s="32">
        <f t="shared" si="5"/>
        <v>25110</v>
      </c>
    </row>
    <row r="39" spans="1:4">
      <c r="A39" s="36"/>
      <c r="B39" s="29" t="s">
        <v>256</v>
      </c>
      <c r="C39" s="33">
        <v>36818</v>
      </c>
      <c r="D39" s="32">
        <f t="shared" si="5"/>
        <v>40500</v>
      </c>
    </row>
    <row r="40" spans="1:4">
      <c r="A40" s="36"/>
      <c r="B40" s="26" t="s">
        <v>251</v>
      </c>
      <c r="C40" s="28">
        <v>105300</v>
      </c>
    </row>
    <row r="41" spans="1:4">
      <c r="A41" s="36"/>
      <c r="B41" s="26" t="s">
        <v>246</v>
      </c>
      <c r="C41" s="28">
        <v>10530</v>
      </c>
    </row>
    <row r="42" spans="1:4">
      <c r="A42" s="36"/>
      <c r="B42" s="26" t="s">
        <v>245</v>
      </c>
      <c r="C42" s="28">
        <f>SUM(C40:C41)</f>
        <v>115830</v>
      </c>
    </row>
    <row r="43" spans="1:4">
      <c r="A43" s="34"/>
    </row>
    <row r="44" spans="1:4">
      <c r="A44" s="34"/>
    </row>
    <row r="45" spans="1:4">
      <c r="A45" s="34"/>
    </row>
    <row r="46" spans="1:4">
      <c r="A46" s="27"/>
    </row>
  </sheetData>
  <mergeCells count="6">
    <mergeCell ref="A36:A42"/>
    <mergeCell ref="A2:A7"/>
    <mergeCell ref="A8:A14"/>
    <mergeCell ref="A15:A19"/>
    <mergeCell ref="A20:A24"/>
    <mergeCell ref="A25:A3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35" max="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08203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0"/>
  <sheetViews>
    <sheetView view="pageBreakPreview" zoomScaleNormal="100" zoomScaleSheetLayoutView="100" workbookViewId="0">
      <pane ySplit="2" topLeftCell="A9" activePane="bottomLeft" state="frozen"/>
      <selection pane="bottomLeft" activeCell="L21" sqref="L21"/>
    </sheetView>
  </sheetViews>
  <sheetFormatPr defaultRowHeight="18"/>
  <cols>
    <col min="1" max="1" width="10.5" customWidth="1"/>
    <col min="2" max="2" width="14" customWidth="1"/>
    <col min="3" max="3" width="19.58203125" customWidth="1"/>
    <col min="4" max="4" width="17.08203125" bestFit="1" customWidth="1"/>
    <col min="5" max="5" width="10.75" bestFit="1" customWidth="1"/>
    <col min="6" max="6" width="15.83203125" customWidth="1"/>
    <col min="7" max="7" width="11.5" bestFit="1" customWidth="1"/>
    <col min="8" max="14" width="11.5" customWidth="1"/>
    <col min="15" max="15" width="13.33203125" customWidth="1"/>
    <col min="16" max="16" width="10.75" customWidth="1"/>
    <col min="17" max="17" width="16.58203125" bestFit="1" customWidth="1"/>
    <col min="18" max="18" width="13" customWidth="1"/>
    <col min="19" max="19" width="11.83203125" bestFit="1" customWidth="1"/>
    <col min="20" max="20" width="11.33203125" bestFit="1" customWidth="1"/>
    <col min="21" max="21" width="13.33203125" customWidth="1"/>
    <col min="22" max="23" width="14" customWidth="1"/>
    <col min="24" max="24" width="17.58203125" customWidth="1"/>
    <col min="25" max="27" width="19.58203125" customWidth="1"/>
    <col min="28" max="28" width="19.3320312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F1" t="s">
        <v>186</v>
      </c>
      <c r="T1" t="s">
        <v>35</v>
      </c>
    </row>
    <row r="2" spans="1:38" ht="56.15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196</v>
      </c>
      <c r="J2" s="18" t="s">
        <v>211</v>
      </c>
      <c r="K2" s="18" t="s">
        <v>212</v>
      </c>
      <c r="L2" s="18" t="s">
        <v>217</v>
      </c>
      <c r="M2" s="18" t="s">
        <v>218</v>
      </c>
      <c r="N2" s="18" t="s">
        <v>219</v>
      </c>
      <c r="O2" s="18" t="s">
        <v>220</v>
      </c>
      <c r="P2" s="18" t="s">
        <v>221</v>
      </c>
      <c r="Q2" s="18" t="s">
        <v>223</v>
      </c>
      <c r="R2" s="18" t="s">
        <v>222</v>
      </c>
      <c r="S2" s="17" t="s">
        <v>172</v>
      </c>
      <c r="T2" t="s">
        <v>3</v>
      </c>
      <c r="U2" s="6" t="s">
        <v>199</v>
      </c>
      <c r="V2" s="6" t="s">
        <v>198</v>
      </c>
      <c r="W2" s="6" t="s">
        <v>36</v>
      </c>
      <c r="X2" s="6" t="s">
        <v>201</v>
      </c>
      <c r="Y2" s="6" t="s">
        <v>37</v>
      </c>
      <c r="Z2" s="6" t="s">
        <v>38</v>
      </c>
      <c r="AA2" s="6" t="s">
        <v>202</v>
      </c>
      <c r="AB2" s="6" t="s">
        <v>39</v>
      </c>
      <c r="AC2" s="6" t="s">
        <v>40</v>
      </c>
      <c r="AD2" s="6" t="s">
        <v>197</v>
      </c>
      <c r="AE2" s="6" t="s">
        <v>200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f>'2023年物販経理'!E3</f>
        <v>330748.62400000001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f>'2023年物販経理'!C3</f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>
        <f>ロイヤルロンドン内訳!C7</f>
        <v>243000</v>
      </c>
      <c r="M14" s="7">
        <f>'2023年物販経理'!E4</f>
        <v>-1658961.2</v>
      </c>
      <c r="N14" s="7">
        <f>SUM(振込額一覧[[#This Row],[①振込合計]:[⑥RL]])</f>
        <v>3034817.9</v>
      </c>
      <c r="O14" s="7">
        <f>'2023.2'!H$110</f>
        <v>2571421</v>
      </c>
      <c r="P14" s="7">
        <v>1528226</v>
      </c>
      <c r="Q14" s="7">
        <f>'2023年物販経理'!C4</f>
        <v>1660438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-1064829.1000000001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f>ロイヤルロンドン内訳!C14</f>
        <v>347490</v>
      </c>
      <c r="M15" s="7">
        <f>'2023年物販経理'!E5</f>
        <v>309503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f>'2023年物販経理'!C5</f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>
        <f>ロイヤルロンドン内訳!C19</f>
        <v>259200</v>
      </c>
      <c r="M16" s="7">
        <f>'2023年物販経理'!E6</f>
        <v>-1967899.7</v>
      </c>
      <c r="N16" s="7">
        <f>SUM(振込額一覧[[#This Row],[①振込合計]:[⑥RL]])</f>
        <v>2478868</v>
      </c>
      <c r="O16" s="7">
        <f>'2023.4'!H$110</f>
        <v>1570035</v>
      </c>
      <c r="P16" s="7">
        <v>2118284</v>
      </c>
      <c r="Q16" s="7">
        <f>'2023年物販経理'!C6</f>
        <v>2270855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-1209451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36000</v>
      </c>
      <c r="D17" s="7">
        <f>'2023.5'!D$110</f>
        <v>65560</v>
      </c>
      <c r="E17" s="7">
        <f>'2023.5'!E$110</f>
        <v>244380</v>
      </c>
      <c r="F17" s="7">
        <f>'2023.5'!G$110-SUM(振込額一覧[[#This Row],[メルレ（AI）]:[物販]])</f>
        <v>1403216</v>
      </c>
      <c r="G17" s="4">
        <f>SUM(振込額一覧[[#This Row],[メルレ（AI）]:[物販]])+振込額一覧[[#This Row],[メルレ～物販以外の振込額]]</f>
        <v>1757956</v>
      </c>
      <c r="H17" s="7">
        <v>578715</v>
      </c>
      <c r="I17" s="7">
        <f>'2023.5'!I$110</f>
        <v>111816</v>
      </c>
      <c r="J17" s="7"/>
      <c r="K17" s="7">
        <v>242153.8</v>
      </c>
      <c r="L17" s="7">
        <f>ロイヤルロンドン内訳!C24</f>
        <v>300000</v>
      </c>
      <c r="M17" s="7">
        <f>'2023年物販経理'!E7</f>
        <v>952891</v>
      </c>
      <c r="N17" s="7">
        <f>SUM(振込額一覧[[#This Row],[①振込合計]:[⑥RL]])</f>
        <v>2990640.8</v>
      </c>
      <c r="O17" s="7">
        <f>'2023.5'!H$110</f>
        <v>838463</v>
      </c>
      <c r="P17" s="7">
        <v>2181045</v>
      </c>
      <c r="Q17" s="7">
        <f>'2023年物販経理'!C7</f>
        <v>941575</v>
      </c>
      <c r="R17" s="7">
        <f>SUM(振込額一覧[[#This Row],[①出金額
(PayPay口座)]],振込額一覧[[#This Row],[②出金額
（AMEX）]])</f>
        <v>3019508</v>
      </c>
      <c r="S17" s="4">
        <f>振込額一覧[[#This Row],[①～⑦
合計額]]-振込額一覧[[#This Row],[①+②
出金合計額]]</f>
        <v>-28867.200000000186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  <row r="18" spans="1:38">
      <c r="A18" s="1">
        <v>45078</v>
      </c>
      <c r="B18" s="7">
        <f>'2023.6'!B$110</f>
        <v>8800</v>
      </c>
      <c r="C18" s="7">
        <f>'2023.6'!C$110</f>
        <v>24000</v>
      </c>
      <c r="D18" s="7">
        <f>'2023.6'!D$110</f>
        <v>32780</v>
      </c>
      <c r="E18" s="7">
        <f>'2023.6'!E$110</f>
        <v>183600</v>
      </c>
      <c r="F18" s="7">
        <f>'2023.6'!G$110-SUM(振込額一覧[[#This Row],[メルレ（AI）]:[物販]])</f>
        <v>744571</v>
      </c>
      <c r="G18" s="4">
        <f>SUM(振込額一覧[[#This Row],[メルレ（AI）]:[物販]])+振込額一覧[[#This Row],[メルレ～物販以外の振込額]]</f>
        <v>993751</v>
      </c>
      <c r="H18" s="7">
        <v>624260</v>
      </c>
      <c r="I18" s="7">
        <f>'2023.6'!I$110</f>
        <v>83016</v>
      </c>
      <c r="J18" s="7"/>
      <c r="K18" s="7">
        <v>172804.1</v>
      </c>
      <c r="L18" s="7"/>
      <c r="M18" s="7">
        <f>'2023年物販経理'!E8</f>
        <v>-270797.40000000002</v>
      </c>
      <c r="N18" s="7">
        <f>SUM(振込額一覧[[#This Row],[①振込合計]:[⑥RL]])</f>
        <v>1873831.1</v>
      </c>
      <c r="O18" s="7">
        <f>'2023.6'!H$110</f>
        <v>4136684</v>
      </c>
      <c r="P18" s="7">
        <v>1691119</v>
      </c>
      <c r="Q18" s="7">
        <f>'2023年物販経理'!C8</f>
        <v>1279962</v>
      </c>
      <c r="R18" s="7">
        <f>SUM(振込額一覧[[#This Row],[①出金額
(PayPay口座)]],振込額一覧[[#This Row],[②出金額
（AMEX）]])</f>
        <v>5827803</v>
      </c>
      <c r="S18" s="4">
        <f>振込額一覧[[#This Row],[①～⑦
合計額]]-振込額一覧[[#This Row],[①+②
出金合計額]]</f>
        <v>-3953971.9</v>
      </c>
      <c r="T18" s="1">
        <f>振込額一覧[[#This Row],[年月]]</f>
        <v>45078</v>
      </c>
      <c r="U18" s="13">
        <f>'2023.6'!N$110</f>
        <v>0</v>
      </c>
      <c r="V18" s="13">
        <f>'2023.6'!T$110</f>
        <v>5</v>
      </c>
      <c r="W18" s="13">
        <f>'2023.6'!Z$110</f>
        <v>0</v>
      </c>
      <c r="X18" s="13">
        <f>'2023.6'!O$110</f>
        <v>0</v>
      </c>
      <c r="Y18" s="13">
        <f>'2023.6'!U$110</f>
        <v>2</v>
      </c>
      <c r="Z18" s="13">
        <f>'2023.6'!AA$110</f>
        <v>0</v>
      </c>
      <c r="AA18" s="13">
        <f>'2023.6'!P$110</f>
        <v>0</v>
      </c>
      <c r="AB18" s="13">
        <f>'2023.6'!V$110</f>
        <v>3</v>
      </c>
      <c r="AC18" s="13">
        <f>'2023.6'!AB$110</f>
        <v>0</v>
      </c>
      <c r="AD18" s="13">
        <f>'2023.6'!Q$110</f>
        <v>0</v>
      </c>
      <c r="AE18" s="13">
        <f>'2023.6'!W$110</f>
        <v>93</v>
      </c>
      <c r="AF18" s="13">
        <f>'2023.6'!AC$110</f>
        <v>0</v>
      </c>
    </row>
    <row r="19" spans="1:38">
      <c r="A19" s="1">
        <v>45108</v>
      </c>
      <c r="B19" s="7">
        <f>'2023.7'!B$110</f>
        <v>8800</v>
      </c>
      <c r="C19" s="7">
        <f>'2023.7'!C$110</f>
        <v>12000</v>
      </c>
      <c r="D19" s="7">
        <f>'2023.7'!D$110</f>
        <v>32780</v>
      </c>
      <c r="E19" s="7">
        <f>'2023.7'!E$110</f>
        <v>232100</v>
      </c>
      <c r="F19" s="7">
        <f>'2023.7'!G$110-SUM(振込額一覧[[#This Row],[メルレ（AI）]:[物販]])</f>
        <v>1468654</v>
      </c>
      <c r="G19" s="4">
        <f>SUM(振込額一覧[[#This Row],[メルレ（AI）]:[物販]])+振込額一覧[[#This Row],[メルレ～物販以外の振込額]]</f>
        <v>1754334</v>
      </c>
      <c r="H19" s="7">
        <v>671805</v>
      </c>
      <c r="I19" s="7">
        <f>'2023.7'!I$110</f>
        <v>0</v>
      </c>
      <c r="J19" s="7"/>
      <c r="K19" s="7">
        <v>25445</v>
      </c>
      <c r="L19" s="7">
        <v>507600</v>
      </c>
      <c r="M19" s="7">
        <f>'2023年物販経理'!E9</f>
        <v>788054.7</v>
      </c>
      <c r="N19" s="7">
        <f>SUM(振込額一覧[[#This Row],[①振込合計]:[⑥RL]])</f>
        <v>2959184</v>
      </c>
      <c r="O19" s="7">
        <f>'2023.7'!H$110</f>
        <v>686310</v>
      </c>
      <c r="P19" s="7">
        <v>832914</v>
      </c>
      <c r="Q19" s="7">
        <f>'2023年物販経理'!C9</f>
        <v>0</v>
      </c>
      <c r="R19" s="7">
        <f>SUM(振込額一覧[[#This Row],[①出金額
(PayPay口座)]],振込額一覧[[#This Row],[②出金額
（AMEX）]])</f>
        <v>1519224</v>
      </c>
      <c r="S19" s="4">
        <f>振込額一覧[[#This Row],[①～⑦
合計額]]-振込額一覧[[#This Row],[①+②
出金合計額]]</f>
        <v>1439960</v>
      </c>
      <c r="T19" s="1">
        <f>振込額一覧[[#This Row],[年月]]</f>
        <v>45108</v>
      </c>
      <c r="U19" s="13">
        <f>'2023.7'!N$110</f>
        <v>0</v>
      </c>
      <c r="V19" s="13">
        <f>'2023.7'!T$110</f>
        <v>5</v>
      </c>
      <c r="W19" s="13">
        <f>'2023.7'!Z$110</f>
        <v>0</v>
      </c>
      <c r="X19" s="13">
        <f>'2023.7'!O$110</f>
        <v>0</v>
      </c>
      <c r="Y19" s="13">
        <f>'2023.7'!U$110</f>
        <v>2</v>
      </c>
      <c r="Z19" s="13">
        <f>'2023.7'!AA$110</f>
        <v>0</v>
      </c>
      <c r="AA19" s="13">
        <f>'2023.7'!P$110</f>
        <v>0</v>
      </c>
      <c r="AB19" s="13">
        <f>'2023.7'!V$110</f>
        <v>3</v>
      </c>
      <c r="AC19" s="13">
        <f>'2023.7'!AB$110</f>
        <v>0</v>
      </c>
      <c r="AD19" s="13">
        <f>'2023.7'!Q$110</f>
        <v>0</v>
      </c>
      <c r="AE19" s="13">
        <f>'2023.7'!W$110</f>
        <v>93</v>
      </c>
      <c r="AF19" s="13">
        <f>'2023.7'!AC$110</f>
        <v>0</v>
      </c>
    </row>
    <row r="20" spans="1:38">
      <c r="A20" s="1">
        <v>45139</v>
      </c>
      <c r="B20" s="7">
        <f>'2023.8'!B$110</f>
        <v>8800</v>
      </c>
      <c r="C20" s="7">
        <f>'2023.8'!C$110</f>
        <v>12000</v>
      </c>
      <c r="D20" s="7">
        <f>'2023.8'!D$110</f>
        <v>0</v>
      </c>
      <c r="E20" s="7">
        <f>'2023.8'!E$110</f>
        <v>84600</v>
      </c>
      <c r="F20" s="7">
        <f>'2023.8'!G$110-SUM(振込額一覧[[#This Row],[メルレ（AI）]:[物販]])</f>
        <v>-105400</v>
      </c>
      <c r="G20" s="4">
        <f>SUM(振込額一覧[[#This Row],[メルレ（AI）]:[物販]])+振込額一覧[[#This Row],[メルレ～物販以外の振込額]]</f>
        <v>0</v>
      </c>
      <c r="H20" s="7"/>
      <c r="I20" s="7">
        <f>'2023.8'!I$110</f>
        <v>61000</v>
      </c>
      <c r="J20" s="7"/>
      <c r="K20" s="7">
        <v>11027.800000000003</v>
      </c>
      <c r="L20" s="7">
        <f>ロイヤルロンドン内訳!C42</f>
        <v>115830</v>
      </c>
      <c r="M20" s="7">
        <f>'2023年物販経理'!E10</f>
        <v>-164852</v>
      </c>
      <c r="N20" s="7">
        <f>SUM(振込額一覧[[#This Row],[①振込合計]:[⑥RL]])</f>
        <v>187857.8</v>
      </c>
      <c r="O20" s="7">
        <f>'2023.8'!H$110</f>
        <v>0</v>
      </c>
      <c r="P20" s="7"/>
      <c r="Q20" s="7">
        <f>'2023年物販経理'!C10</f>
        <v>0</v>
      </c>
      <c r="R20" s="7">
        <f>SUM(振込額一覧[[#This Row],[①出金額
(PayPay口座)]],振込額一覧[[#This Row],[②出金額
（AMEX）]])</f>
        <v>0</v>
      </c>
      <c r="S20" s="4">
        <f>振込額一覧[[#This Row],[①～⑦
合計額]]-振込額一覧[[#This Row],[①+②
出金合計額]]</f>
        <v>187857.8</v>
      </c>
      <c r="T20" s="1">
        <f>振込額一覧[[#This Row],[年月]]</f>
        <v>45139</v>
      </c>
      <c r="U20" s="13">
        <f>'2023.8'!N$110</f>
        <v>0</v>
      </c>
      <c r="V20" s="13">
        <f>'2023.8'!T$110</f>
        <v>5</v>
      </c>
      <c r="W20" s="13">
        <f>'2023.8'!Z$110</f>
        <v>0</v>
      </c>
      <c r="X20" s="13">
        <f>'2023.8'!O$110</f>
        <v>0</v>
      </c>
      <c r="Y20" s="13">
        <f>'2023.8'!U$110</f>
        <v>2</v>
      </c>
      <c r="Z20" s="13">
        <f>'2023.8'!AA$110</f>
        <v>0</v>
      </c>
      <c r="AA20" s="13">
        <f>'2023.8'!P$110</f>
        <v>0</v>
      </c>
      <c r="AB20" s="13">
        <f>'2023.8'!V$110</f>
        <v>3</v>
      </c>
      <c r="AC20" s="13">
        <f>'2023.8'!AB$110</f>
        <v>0</v>
      </c>
      <c r="AD20" s="13">
        <f>'2023.8'!Q$110</f>
        <v>0</v>
      </c>
      <c r="AE20" s="13">
        <f>'2023.8'!W$110</f>
        <v>93</v>
      </c>
      <c r="AF20" s="13">
        <f>'2023.8'!AC$110</f>
        <v>0</v>
      </c>
    </row>
  </sheetData>
  <phoneticPr fontId="2"/>
  <pageMargins left="0.23622047244094491" right="0.23622047244094491" top="0.74803149606299213" bottom="0.74803149606299213" header="0.31496062992125984" footer="0.31496062992125984"/>
  <pageSetup paperSize="8" scale="66" fitToHeight="0" orientation="landscape" horizontalDpi="1200" verticalDpi="1200" r:id="rId1"/>
  <colBreaks count="1" manualBreakCount="1">
    <brk id="19" max="19" man="1"/>
  </colBreak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D9E4-C339-4CF8-B969-3900199A14E5}">
  <dimension ref="A1:AD110"/>
  <sheetViews>
    <sheetView tabSelected="1" zoomScaleNormal="100" workbookViewId="0">
      <selection activeCell="E9" sqref="E9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/>
      <c r="E2" s="3">
        <v>13200</v>
      </c>
      <c r="G2" s="2"/>
      <c r="H2" s="8"/>
      <c r="I2" s="2">
        <v>7500</v>
      </c>
      <c r="J2" t="s">
        <v>209</v>
      </c>
      <c r="V2" t="s">
        <v>77</v>
      </c>
      <c r="W2" t="s">
        <v>89</v>
      </c>
    </row>
    <row r="3" spans="1:30">
      <c r="B3" s="21"/>
      <c r="C3" s="21"/>
      <c r="D3" s="3"/>
      <c r="E3" s="3">
        <v>13200</v>
      </c>
      <c r="H3" s="8"/>
      <c r="I3" s="2">
        <v>53500</v>
      </c>
      <c r="J3" t="s">
        <v>205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9900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/>
      <c r="H9" s="15"/>
      <c r="W9" t="s">
        <v>96</v>
      </c>
    </row>
    <row r="10" spans="1:30">
      <c r="B10" s="3"/>
      <c r="C10" s="21"/>
      <c r="D10" s="3"/>
      <c r="E10" s="3"/>
      <c r="H10" s="15"/>
      <c r="W10" t="s">
        <v>97</v>
      </c>
    </row>
    <row r="11" spans="1:30">
      <c r="B11" s="3"/>
      <c r="C11" s="3"/>
      <c r="D11" s="3"/>
      <c r="E11" s="3"/>
      <c r="H11" s="15"/>
      <c r="W11" t="s">
        <v>99</v>
      </c>
    </row>
    <row r="12" spans="1:30">
      <c r="B12" s="3"/>
      <c r="C12" s="3"/>
      <c r="D12" s="3"/>
      <c r="E12" s="3"/>
      <c r="W12" t="s">
        <v>100</v>
      </c>
    </row>
    <row r="13" spans="1:30">
      <c r="B13" s="3"/>
      <c r="C13" s="3"/>
      <c r="D13" s="3"/>
      <c r="E13" s="3"/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3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0</v>
      </c>
      <c r="E110" s="12">
        <f>SUM(E2:E109)</f>
        <v>84600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61000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089C-C58E-4EA2-B481-61BCF3728A1A}">
  <dimension ref="A1:AD110"/>
  <sheetViews>
    <sheetView zoomScaleNormal="100" workbookViewId="0"/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>
        <v>1754334</v>
      </c>
      <c r="H2" s="8">
        <v>686310</v>
      </c>
      <c r="I2" s="2"/>
      <c r="V2" t="s">
        <v>77</v>
      </c>
      <c r="W2" t="s">
        <v>89</v>
      </c>
    </row>
    <row r="3" spans="1:30">
      <c r="B3" s="21"/>
      <c r="C3" s="21"/>
      <c r="D3" s="3"/>
      <c r="E3" s="3">
        <v>9900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9900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13200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12000</v>
      </c>
      <c r="H9" s="15"/>
      <c r="W9" t="s">
        <v>96</v>
      </c>
    </row>
    <row r="10" spans="1:30">
      <c r="B10" s="3"/>
      <c r="C10" s="21"/>
      <c r="D10" s="3"/>
      <c r="E10" s="3">
        <v>12100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9900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9900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13200</v>
      </c>
      <c r="W18" t="s">
        <v>107</v>
      </c>
    </row>
    <row r="19" spans="2:23">
      <c r="B19" s="3"/>
      <c r="C19" s="3"/>
      <c r="D19" s="3"/>
      <c r="E19" s="3">
        <v>13200</v>
      </c>
      <c r="W19" t="s">
        <v>108</v>
      </c>
    </row>
    <row r="20" spans="2:23">
      <c r="B20" s="3"/>
      <c r="C20" s="3"/>
      <c r="D20" s="3"/>
      <c r="E20" s="21">
        <v>10000</v>
      </c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32780</v>
      </c>
      <c r="E110" s="12">
        <f>SUM(E2:E109)</f>
        <v>232100</v>
      </c>
      <c r="F110" s="11"/>
      <c r="G110" s="12">
        <f t="shared" si="0"/>
        <v>1754334</v>
      </c>
      <c r="H110" s="12">
        <f t="shared" si="0"/>
        <v>686310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496-9D96-4CBE-9D94-F20CFCC2C456}">
  <dimension ref="A1:AD110"/>
  <sheetViews>
    <sheetView zoomScaleNormal="100" workbookViewId="0">
      <selection activeCell="I6" sqref="I6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>
        <v>993751</v>
      </c>
      <c r="H2" s="8">
        <v>4136684</v>
      </c>
      <c r="I2" s="2">
        <v>56000</v>
      </c>
      <c r="J2" t="s">
        <v>226</v>
      </c>
      <c r="V2" t="s">
        <v>77</v>
      </c>
      <c r="W2" t="s">
        <v>89</v>
      </c>
    </row>
    <row r="3" spans="1:30">
      <c r="B3" s="21"/>
      <c r="C3" s="21">
        <v>12000</v>
      </c>
      <c r="D3" s="3"/>
      <c r="E3" s="3">
        <v>9900</v>
      </c>
      <c r="H3" s="8"/>
      <c r="I3" s="2">
        <v>9000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>
        <f>18200-184</f>
        <v>18016</v>
      </c>
      <c r="J4" t="s">
        <v>243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9900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9900</v>
      </c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24000</v>
      </c>
      <c r="D110" s="12">
        <f>SUM(D2:D109)</f>
        <v>32780</v>
      </c>
      <c r="E110" s="12">
        <f>SUM(E2:E109)</f>
        <v>183600</v>
      </c>
      <c r="F110" s="11"/>
      <c r="G110" s="12">
        <f t="shared" si="0"/>
        <v>993751</v>
      </c>
      <c r="H110" s="12">
        <f t="shared" si="0"/>
        <v>4136684</v>
      </c>
      <c r="I110" s="12">
        <f t="shared" si="0"/>
        <v>83016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>
      <selection activeCell="I6" sqref="I6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>
        <v>1757956</v>
      </c>
      <c r="H2" s="8">
        <v>838463</v>
      </c>
      <c r="I2" s="2">
        <v>16950</v>
      </c>
      <c r="J2" t="s">
        <v>204</v>
      </c>
      <c r="Q2" t="s">
        <v>228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>
        <v>32780</v>
      </c>
      <c r="E3" s="3">
        <v>13200</v>
      </c>
      <c r="H3" s="8"/>
      <c r="I3" s="2">
        <f>39500-1500</f>
        <v>38000</v>
      </c>
      <c r="J3" t="s">
        <v>205</v>
      </c>
      <c r="T3" t="s">
        <v>52</v>
      </c>
      <c r="V3" t="s">
        <v>86</v>
      </c>
      <c r="W3" t="s">
        <v>90</v>
      </c>
    </row>
    <row r="4" spans="1:30">
      <c r="B4" s="21"/>
      <c r="C4" s="21">
        <v>12000</v>
      </c>
      <c r="D4" s="21"/>
      <c r="E4" s="3">
        <v>13200</v>
      </c>
      <c r="H4" s="8"/>
      <c r="I4" s="2">
        <v>6000</v>
      </c>
      <c r="J4" t="s">
        <v>207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>
        <f>56000-4950-184</f>
        <v>50866</v>
      </c>
      <c r="J5" t="s">
        <v>209</v>
      </c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12100</v>
      </c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36000</v>
      </c>
      <c r="D110" s="12">
        <f>SUM(D2:D109)</f>
        <v>65560</v>
      </c>
      <c r="E110" s="12">
        <f>SUM(E2:E109)</f>
        <v>244380</v>
      </c>
      <c r="F110" s="11"/>
      <c r="G110" s="12">
        <f t="shared" si="0"/>
        <v>1757956</v>
      </c>
      <c r="H110" s="12">
        <f t="shared" si="0"/>
        <v>838463</v>
      </c>
      <c r="I110" s="12">
        <f t="shared" si="0"/>
        <v>111816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225</v>
      </c>
      <c r="Q2" t="s">
        <v>224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226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214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216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204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205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206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207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215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a 9 6 1 3 - 3 c c e - 4 c 3 5 - b c f 8 - d e 7 4 c 5 1 e d c 2 8 "   x m l n s = " h t t p : / / s c h e m a s . m i c r o s o f t . c o m / D a t a M a s h u p " > A A A A A J w F A A B Q S w M E F A A C A A g A T E 8 U V 5 t u 0 T K l A A A A 9 g A A A B I A H A B D b 2 5 m a W c v U G F j a 2 F n Z S 5 4 b W w g o h g A K K A U A A A A A A A A A A A A A A A A A A A A A A A A A A A A h Y + 9 D o I w G E V f h X S n P 8 i g 5 K M M b k Y S E h P j 2 t Q K V S i G F s u 7 O f h I v o I Y R d 0 c 7 7 l n u P d + v U E 2 N H V w U Z 3 V r U k R w x Q F y s h 2 r 0 2 Z o t 4 d w j n K O B R C n k S p g l E 2 N h n s P k W V c + e E E O 8 9 9 j P c d i W J K G V k l 6 8 3 s l K N Q B 9 Z / 5 d D b a w T R i r E Y f s a w y P M 2 A L H N M Y U y A Q h 1 + Y r R O P e Z / s D Y d n X r u 8 U P 4 p w V Q C Z I p D 3 B / 4 A U E s D B B Q A A g A I A E x P F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T x R X 8 C y 6 b J U C A A B u B g A A E w A c A E Z v c m 1 1 b G F z L 1 N l Y 3 R p b 2 4 x L m 0 g o h g A K K A U A A A A A A A A A A A A A A A A A A A A A A A A A A A A n Z R N T x N B G M f v T f o d N u t l m y w t U 3 x B S W M I E G n Q R i 0 R t S F k 2 w 5 Q 2 d 1 p Z q Z a b J q U b q I t c P C C g h q 0 E U W i I Q Y 4 l F j i h x l a y o m v 4 G x a y g C 7 j X E v m / z n e Z n f / 3 l 2 C U z Q F D K l a O s N B r w e r 4 f M a h g m J W a 9 Y l a N W W + Z 9 S M o h S Q d U q 9 H 4 g 8 r H t g H x X 0 u j m Q T U P c P Z T C G J p 1 A e C 6 O 0 J z i y 8 U i m g F D 8 r k a 8 m Q + N o R M y i M n 1 V a p + k a 5 8 W G P L a y w 4 j J b + F R f X + I 1 x 7 W 4 D v 3 j W D P J N M L G E N I z h j k + n 4 Z E 6 b R W c z m 5 v r / X + F i S V Y n y M 0 k z 5 / O q l O M t K 7 w Z s 3 6 e 1 E q D 4 Z N a u V t A / e t u o 7 B 5 v P a m v v 3 e I d T O L 7 H i B r N 2 e U 9 W / O M Q c 1 T e a u 5 s i W r e 5 / W k T D d A 0 e I r M j g 5 W A d B j s E W t u t f d g 6 r i x K v d r R d a e 7 8 l p S g T + 5 u f M f x C R j 3 t 7 0 l i j x L a Z r c C g S S K E H 8 M w j N c D 8 T y A i Q N I Z a k s x C S E k g G Q D g 6 b 3 h X t w T m Q p H x n q e j B i j E U S z y Q f Z a f L s 0 Z 2 o m a B G f L B v 7 E X f y 8 c o A L N p h O l t e y I a D W V 1 k p V 9 q m R m d J 2 j 4 w z 0 t U f a n W k q a j e 3 q T o w u V i Y Q i P U N U 1 W x 1 J m M i S 3 s v k e D W t U O 1 2 i x u r r x u d a x 2 N m r T L L Y l a B l 2 + s / O o s 1 H 2 M D E T h K H c A Y q L 8 0 z 1 V K d Z O G 9 T 1 a E L T N U x C N u 2 k 7 z 8 3 u P t l 7 b U + r B a a 3 z a b l e 8 X N 6 1 V J u g s 9 z n L V 5 3 l a 8 7 y d W f 5 h r P c 7 y z f d J Z B r 4 s O X H Q X U O B C C l x Q g Q s r c I E F L r S g / / w 3 f j r / 8 u L x 2 s b Z / E v v O v N / C A 3 0 H L a y i X J 5 U V T R S M E 8 0 T D R J N E Y 0 Q z R A B F a B B X h z o D c K A 6 r S / y b a F a W L 7 D c 1 Q i N K J e R V d A r / v N c i g 3 8 B V B L A Q I t A B Q A A g A I A E x P F F e b b t E y p Q A A A P Y A A A A S A A A A A A A A A A A A A A A A A A A A A A B D b 2 5 m a W c v U G F j a 2 F n Z S 5 4 b W x Q S w E C L Q A U A A I A C A B M T x R X D 8 r p q 6 Q A A A D p A A A A E w A A A A A A A A A A A A A A A A D x A A A A W 0 N v b n R l b n R f V H l w Z X N d L n h t b F B L A Q I t A B Q A A g A I A E x P F F f w L L p s l Q I A A G 4 G A A A T A A A A A A A A A A A A A A A A A O I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d A A A A A A A A +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4 4 O G 4 4 O 8 4 4 O W 4 4 O r X z F f M T L m n I j j g a 7 l o 7 L k u I p f 6 L K p 5 6 6 h 6 L K 7 X 1 8 y I i A v P j x F b n R y e S B U e X B l P S J G a W x s Z W R D b 2 1 w b G V 0 Z V J l c 3 V s d F R v V 2 9 y a 3 N o Z W V 0 I i B W Y W x 1 Z T 0 i b D E i I C 8 + P E V u d H J 5 I F R 5 c G U 9 I l F 1 Z X J 5 S U Q i I F Z h b H V l P S J z Y z l m Y j k w Y j g t Z j k x M i 0 0 M z E z L T h m M T I t N T I x Z W Z j M D Q 2 M T A 0 I i A v P j x F b n R y e S B U e X B l P S J G a W x s T G F z d F V w Z G F 0 Z W Q i I F Z h b H V l P S J k M j A y M y 0 w O C 0 y M F Q w M D o 1 O D o y N S 4 2 M z U 5 M z M 4 W i I g L z 4 8 R W 5 0 c n k g V H l w Z T 0 i R m l s b E V y c m 9 y Q 2 9 1 b n Q i I F Z h b H V l P S J s M C I g L z 4 8 R W 5 0 c n k g V H l w Z T 0 i R m l s b E N v b H V t b l R 5 c G V z I i B W Y W x 1 Z T 0 i c 0 F B Q U F B Q U F B Q U E 9 P S I g L z 4 8 R W 5 0 c n k g V H l w Z T 0 i R m l s b E V y c m 9 y Q 2 9 k Z S I g V m F s d W U 9 I n N V b m t u b 3 d u I i A v P j x F b n R y e S B U e X B l P S J G a W x s Q 2 9 s d W 1 u T m F t Z X M i I F Z h b H V l P S J z W y Z x d W 9 0 O + S 4 g O i m p + i h q C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3 V u d C I g V m F s d W U 9 I m w x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x J U V G J U J E J T l F M T I l R T Y l O U M l O D g l R T M l O D E l Q U U l R T U l Q T M l Q j I l R T Q l Q j g l O E E l M j A l R T g l Q j I l Q T k l R T c l Q U U l Q T E l R T g l Q j I l Q k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1 J T g 5 J T h B J U U 5 J T k 5 J U E 0 J U U z J T g x J T k 1 J U U z J T g y J T h D J U U z J T g x J T l G J U U 0 J U I 4 J T h C J U U z J T g x J U F F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J 3 5 u 7 W O 2 d P t N I M y m P S 4 r Q A A A A A A g A A A A A A E G Y A A A A B A A A g A A A A Z M S 9 T X T G y + d B D 7 d A n V J z 8 2 I 4 z b T I F m f N W Q A y R Q Q R S I k A A A A A D o A A A A A C A A A g A A A A X 3 Q 6 8 t g g 0 q W Q / g O r z T 2 I 7 A b O U 9 D C 9 F t p p L R F 3 C v S f z 5 Q A A A A e J + d m g f g e P D z D 4 Q h v 6 k K 9 m g p f S 2 7 w 5 O o Q l v 5 C O l I C j x v S j k D + r p B 1 P J L 2 g R 7 t z z V 6 1 I d J s 6 s R E O e o H t 2 q 8 a 2 W 6 S q m H z T Q 3 x X l J 4 + F F + y h B x A A A A A V G 3 z g q m V X k t 1 H L 8 A D g W t w S M i G p L p i M 4 I K o f o 8 m 7 A a l g q Q 7 3 N s 1 7 + + g 3 9 0 k V y Y F L x h o h B c R I m H U X U e / s + T k s t q g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4</vt:i4>
      </vt:variant>
    </vt:vector>
  </HeadingPairs>
  <TitlesOfParts>
    <vt:vector size="26" baseType="lpstr">
      <vt:lpstr>データ区切り</vt:lpstr>
      <vt:lpstr>ロイヤルロンドン内訳</vt:lpstr>
      <vt:lpstr>一覧</vt:lpstr>
      <vt:lpstr>2023.8</vt:lpstr>
      <vt:lpstr>2023.7</vt:lpstr>
      <vt:lpstr>2023.6</vt:lpstr>
      <vt:lpstr>2023.5</vt:lpstr>
      <vt:lpstr>2023.4</vt:lpstr>
      <vt:lpstr>2023.3</vt:lpstr>
      <vt:lpstr>2023.2</vt:lpstr>
      <vt:lpstr>2023.1</vt:lpstr>
      <vt:lpstr>2023年物販経理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ロイヤルロンドン内訳!Print_Area</vt:lpstr>
      <vt:lpstr>一覧!Print_Area</vt:lpstr>
      <vt:lpstr>ロイヤルロンドン内訳!Print_Titles</vt:lpstr>
      <vt:lpstr>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2023-08-03T10:50:25Z</cp:lastPrinted>
  <dcterms:created xsi:type="dcterms:W3CDTF">2015-06-05T18:19:34Z</dcterms:created>
  <dcterms:modified xsi:type="dcterms:W3CDTF">2023-08-20T00:59:45Z</dcterms:modified>
</cp:coreProperties>
</file>