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16496185-C162-4D09-9F23-3F026DB56C9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一覧" sheetId="1" r:id="rId1"/>
    <sheet name="2023年物販経理" sheetId="23" r:id="rId2"/>
    <sheet name="2023.6" sheetId="22" r:id="rId3"/>
    <sheet name="2023.5" sheetId="19" r:id="rId4"/>
    <sheet name="2023.4" sheetId="18" r:id="rId5"/>
    <sheet name="2023.3" sheetId="17" r:id="rId6"/>
    <sheet name="2023.2" sheetId="16" r:id="rId7"/>
    <sheet name="2023.1" sheetId="15" r:id="rId8"/>
    <sheet name="2022.12" sheetId="14" state="hidden" r:id="rId9"/>
    <sheet name="2022.3" sheetId="2" state="hidden" r:id="rId10"/>
    <sheet name="2022.4" sheetId="5" state="hidden" r:id="rId11"/>
    <sheet name="2022.11" sheetId="13" state="hidden" r:id="rId12"/>
    <sheet name="2022.10" sheetId="12" state="hidden" r:id="rId13"/>
    <sheet name="2022.9" sheetId="11" state="hidden" r:id="rId14"/>
    <sheet name="2022.8" sheetId="10" state="hidden" r:id="rId15"/>
    <sheet name="2022.7" sheetId="9" state="hidden" r:id="rId16"/>
    <sheet name="2022.6" sheetId="7" state="hidden" r:id="rId17"/>
    <sheet name="2022.5" sheetId="6" state="hidden" r:id="rId18"/>
  </sheets>
  <definedNames>
    <definedName name="ExternalData_1" localSheetId="1" hidden="1">'2023年物販経理'!$A$1:$G$15</definedName>
    <definedName name="_xlnm.Print_Area" localSheetId="0">一覧!$A$1:$AF$18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Q17" i="1"/>
  <c r="Q16" i="1"/>
  <c r="Q15" i="1"/>
  <c r="Q14" i="1"/>
  <c r="Q13" i="1"/>
  <c r="M18" i="1"/>
  <c r="M17" i="1"/>
  <c r="M16" i="1"/>
  <c r="M15" i="1"/>
  <c r="M14" i="1"/>
  <c r="M13" i="1"/>
  <c r="AF18" i="1"/>
  <c r="AE18" i="1"/>
  <c r="AD18" i="1"/>
  <c r="AC18" i="1"/>
  <c r="AB18" i="1"/>
  <c r="AA18" i="1"/>
  <c r="Z18" i="1"/>
  <c r="Y18" i="1"/>
  <c r="X18" i="1"/>
  <c r="W18" i="1"/>
  <c r="V18" i="1"/>
  <c r="U18" i="1"/>
  <c r="O18" i="1"/>
  <c r="I18" i="1"/>
  <c r="D18" i="1"/>
  <c r="C18" i="1"/>
  <c r="B18" i="1"/>
  <c r="T18" i="1"/>
  <c r="R18" i="1"/>
  <c r="AC110" i="22"/>
  <c r="AB110" i="22"/>
  <c r="AA110" i="22"/>
  <c r="Z110" i="22"/>
  <c r="W110" i="22"/>
  <c r="V110" i="22"/>
  <c r="U110" i="22"/>
  <c r="T110" i="22"/>
  <c r="Q110" i="22"/>
  <c r="P110" i="22"/>
  <c r="O110" i="22"/>
  <c r="N110" i="22"/>
  <c r="H110" i="22"/>
  <c r="G110" i="22"/>
  <c r="E110" i="22"/>
  <c r="E18" i="1" s="1"/>
  <c r="D110" i="22"/>
  <c r="C110" i="22"/>
  <c r="B110" i="22"/>
  <c r="I110" i="22"/>
  <c r="I3" i="19"/>
  <c r="I110" i="19" s="1"/>
  <c r="I17" i="1" s="1"/>
  <c r="I8" i="17"/>
  <c r="I7" i="16"/>
  <c r="I7" i="15"/>
  <c r="I4" i="17"/>
  <c r="I3" i="18"/>
  <c r="AF17" i="1"/>
  <c r="AE17" i="1"/>
  <c r="AC17" i="1"/>
  <c r="AB17" i="1"/>
  <c r="Z17" i="1"/>
  <c r="Y17" i="1"/>
  <c r="W17" i="1"/>
  <c r="V17" i="1"/>
  <c r="U17" i="1"/>
  <c r="AF16" i="1"/>
  <c r="AE16" i="1"/>
  <c r="AD16" i="1"/>
  <c r="AC16" i="1"/>
  <c r="AB16" i="1"/>
  <c r="AA16" i="1"/>
  <c r="Z16" i="1"/>
  <c r="Y16" i="1"/>
  <c r="X16" i="1"/>
  <c r="W16" i="1"/>
  <c r="V16" i="1"/>
  <c r="U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H110" i="19"/>
  <c r="O17" i="1" s="1"/>
  <c r="R17" i="1" s="1"/>
  <c r="G110" i="19"/>
  <c r="E110" i="19"/>
  <c r="E17" i="1" s="1"/>
  <c r="D110" i="19"/>
  <c r="D17" i="1" s="1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16" i="1" s="1"/>
  <c r="I2" i="17"/>
  <c r="I5" i="16"/>
  <c r="I3" i="15"/>
  <c r="I4" i="16"/>
  <c r="F18" i="1" l="1"/>
  <c r="G18" i="1" s="1"/>
  <c r="N18" i="1" s="1"/>
  <c r="S18" i="1" s="1"/>
  <c r="F17" i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C0DA08-5369-4C90-9784-64C6CCF82917}" keepAlive="1" name="クエリ - 1～12月の売上 販管費 (2)" description="ブック内の '1～12月の売上 販管費 (2)' クエリへの接続です。" type="5" refreshedVersion="8" refreshOnLoad="1" saveData="1">
    <dbPr connection="Provider=Microsoft.Mashup.OleDb.1;Data Source=$Workbook$;Location=&quot;1～12月の売上 販管費 (2)&quot;;Extended Properties=&quot;&quot;" command="SELECT * FROM [1～12月の売上 販管費 (2)]"/>
  </connection>
  <connection id="2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<sst xmlns="http://schemas.openxmlformats.org/spreadsheetml/2006/main" count="2370" uniqueCount="244">
  <si>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</si>
  <si>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</si>
  <si>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</si>
  <si>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</si>
  <si>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</si>
  <si>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</si>
  <si>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</si>
  <si>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</si>
  <si>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</si>
  <si>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</si>
  <si>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</si>
  <si>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</si>
  <si>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</si>
  <si>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</si>
  <si>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</si>
  <si>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</si>
  <si>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</si>
  <si>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</si>
  <si>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</si>
  <si>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</si>
  <si>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</si>
  <si>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</si>
  <si>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</si>
  <si>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</si>
  <si>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</si>
  <si>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</si>
  <si>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</si>
  <si>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</si>
  <si>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</si>
  <si>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</si>
  <si>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</si>
  <si>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</si>
  <si>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</si>
  <si>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</si>
  <si>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</si>
  <si>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</si>
  <si>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</si>
  <si>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</si>
  <si>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</si>
  <si>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</si>
  <si>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</si>
  <si>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</si>
  <si>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</si>
  <si>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</si>
  <si>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</si>
  <si>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</si>
  <si>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</si>
  <si>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</si>
  <si>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</si>
  <si>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</si>
  <si>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</si>
  <si>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</si>
  <si>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</si>
  <si>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</si>
  <si>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</si>
  <si>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</si>
  <si>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</si>
  <si>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</si>
  <si>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</si>
  <si>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</si>
  <si>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</si>
  <si>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</si>
  <si>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</si>
  <si>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</si>
  <si>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</si>
  <si>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</si>
  <si>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</si>
  <si>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</si>
  <si>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</si>
  <si>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</si>
  <si>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</si>
  <si>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</si>
  <si>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</si>
  <si>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</si>
  <si>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</si>
  <si>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</si>
  <si>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</si>
  <si>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</si>
  <si>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</si>
  <si>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</si>
  <si>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</si>
  <si>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</si>
  <si>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</si>
  <si>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</si>
  <si>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</si>
  <si>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</si>
  <si>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</si>
  <si>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</si>
  <si>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</si>
  <si>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</si>
  <si>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</si>
  <si>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</si>
  <si>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</si>
  <si>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</si>
  <si>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</si>
  <si>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</si>
  <si>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</si>
  <si>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</si>
  <si>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</si>
  <si>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</si>
  <si>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</si>
  <si>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</si>
  <si>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</si>
  <si>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</si>
  <si>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</si>
  <si>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</si>
  <si>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</si>
  <si>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</si>
  <si>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</si>
  <si>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</si>
  <si>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</si>
  <si>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</si>
  <si>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</si>
  <si>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</si>
  <si>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</si>
  <si>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</si>
  <si>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</si>
  <si>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</si>
  <si>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</si>
  <si>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</si>
  <si>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</si>
  <si>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</si>
  <si>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</si>
  <si>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</si>
  <si>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</si>
  <si>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</si>
  <si>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</si>
  <si>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</si>
  <si>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</si>
  <si>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</si>
  <si>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</si>
  <si>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</si>
  <si>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</si>
  <si>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</si>
  <si>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</si>
  <si>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</si>
  <si>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</si>
  <si>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</si>
  <si>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</si>
  <si>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</si>
  <si>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</si>
  <si>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</si>
  <si>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</si>
  <si>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</si>
  <si>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</si>
  <si>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</si>
  <si>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</si>
  <si>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</si>
  <si>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</si>
  <si>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</si>
  <si>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</si>
  <si>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</si>
  <si>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</si>
  <si>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</si>
  <si>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</si>
  <si>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</si>
  <si>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</si>
  <si>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</si>
  <si>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</si>
  <si>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</si>
  <si>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</si>
  <si>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</si>
  <si>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</si>
  <si>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</si>
  <si>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</si>
  <si>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</si>
  <si>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</si>
  <si>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</si>
  <si>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</si>
  <si>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</si>
  <si>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</si>
  <si>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</si>
  <si>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</si>
  <si>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</si>
  <si>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</si>
  <si>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</si>
  <si>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</si>
  <si>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</si>
  <si>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</si>
  <si>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</si>
  <si>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</si>
  <si>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</si>
  <si>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</si>
  <si>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</si>
  <si>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</si>
  <si>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</si>
  <si>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</si>
  <si>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</si>
  <si>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</si>
  <si>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</si>
  <si>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</si>
  <si>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</si>
  <si>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</si>
  <si>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</si>
  <si>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</si>
  <si>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</si>
  <si>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</si>
  <si>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</si>
  <si>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</si>
  <si>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</si>
  <si>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</si>
  <si>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</si>
  <si>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</si>
  <si>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</si>
  <si>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</si>
  <si>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</si>
  <si>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</si>
  <si>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</si>
  <si>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</si>
  <si>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</si>
  <si>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</si>
  <si>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</si>
  <si>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</si>
  <si>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</si>
  <si>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</si>
  <si>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</si>
  <si>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</si>
  <si>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</si>
  <si>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</si>
  <si>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</si>
  <si>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</si>
  <si>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</si>
  <si>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</si>
  <si>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</si>
  <si>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</si>
  <si>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</si>
  <si>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</si>
  <si>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</si>
  <si>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</si>
  <si>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</si>
  <si>
    <t>総売上</t>
  </si>
  <si>
    <t>仕入れ額</t>
  </si>
  <si>
    <t>販管費</t>
  </si>
  <si>
    <t>利益</t>
  </si>
  <si>
    <t>合計</t>
  </si>
  <si>
    <t>一覧表</t>
  </si>
  <si>
    <t>Column2</t>
  </si>
  <si>
    <t>Column3</t>
  </si>
  <si>
    <t>Column4</t>
  </si>
  <si>
    <t>Column5</t>
  </si>
  <si>
    <t>Column6</t>
  </si>
  <si>
    <t>Column7</t>
  </si>
  <si>
    <t>粗利率</t>
  </si>
  <si>
    <t>棚在庫額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</si>
</sst>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refreshOnLoad="1" connectionId="1" xr16:uid="{E3165DFB-BEEC-4BE0-996D-E83BBDC8D0F2}" autoFormatId="20" applyNumberFormats="0" applyBorderFormats="0" applyFontFormats="0" applyPatternFormats="0" applyAlignmentFormats="0" applyWidthHeightFormats="0">
  <queryTableRefresh nextId="8">
    <queryTableFields count="7">
      <queryTableField id="1" name="一覧表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8" totalsRowShown="0" headerRowDxfId="33">
  <autoFilter ref="A2:S18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8" totalsRowShown="0" headerRowDxfId="13">
  <autoFilter ref="T2:AF18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0DB0E1-41F3-40F0-8434-C9F00D8AB54F}" name="テーブル_1_12月の売上_販管費__2" displayName="テーブル_1_12月の売上_販管費__2" ref="A1:G15" tableType="queryTable" totalsRowShown="0">
  <autoFilter ref="A1:G15" xr:uid="{900DB0E1-41F3-40F0-8434-C9F00D8AB54F}"/>
  <tableColumns count="7">
    <tableColumn id="1" xr3:uid="{BC02CF5A-C7C1-420B-8578-94F592A2D3B9}" uniqueName="1" name="一覧表" queryTableFieldId="1"/>
    <tableColumn id="2" xr3:uid="{D6D36348-BD72-4352-A5CB-B53688004B6C}" uniqueName="2" name="Column2" queryTableFieldId="2"/>
    <tableColumn id="3" xr3:uid="{9E65F818-4AAA-474B-B43D-4A23C968C461}" uniqueName="3" name="Column3" queryTableFieldId="3"/>
    <tableColumn id="4" xr3:uid="{0A0F84D3-D0E0-4F0D-9CF1-45AA6CB628D2}" uniqueName="4" name="Column4" queryTableFieldId="4"/>
    <tableColumn id="5" xr3:uid="{4FF298FF-1175-465F-837B-1B9CE0EF0DF1}" uniqueName="5" name="Column5" queryTableFieldId="5"/>
    <tableColumn id="6" xr3:uid="{B3BB7037-A9DF-4070-B95A-1D25B7EC015B}" uniqueName="6" name="Column6" queryTableFieldId="6"/>
    <tableColumn id="7" xr3:uid="{034CF73E-37C2-4953-A5F9-E0D14C565EB5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8"/>
  <sheetViews>
    <sheetView view="pageBreakPreview" zoomScaleNormal="100" zoomScaleSheetLayoutView="100" workbookViewId="0">
      <pane ySplit="2" topLeftCell="A3" activePane="bottomLeft" state="frozen"/>
      <selection pane="bottomLeft" activeCell="M18" sqref="M18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175715</v>
      </c>
      <c r="J13" s="7">
        <v>350000</v>
      </c>
      <c r="K13" s="7">
        <v>197131</v>
      </c>
      <c r="L13" s="7"/>
      <c r="M13" s="7">
        <f>'2023年物販経理'!E3</f>
        <v>330748.62400000001</v>
      </c>
      <c r="N13" s="7">
        <f>SUM(振込額一覧[[#This Row],[①振込合計]:[⑥RL]])</f>
        <v>2167182</v>
      </c>
      <c r="O13" s="7">
        <f>'2023.1'!H$110</f>
        <v>1382476</v>
      </c>
      <c r="P13" s="7">
        <v>860414</v>
      </c>
      <c r="Q13" s="7">
        <f>'2023年物販経理'!C3</f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-75708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158445</v>
      </c>
      <c r="J14" s="7"/>
      <c r="K14" s="7">
        <v>230605.89999999997</v>
      </c>
      <c r="L14" s="7"/>
      <c r="M14" s="7">
        <f>'2023年物販経理'!E4</f>
        <v>-1658961.2</v>
      </c>
      <c r="N14" s="7">
        <f>SUM(振込額一覧[[#This Row],[①振込合計]:[⑥RL]])</f>
        <v>2791817.9</v>
      </c>
      <c r="O14" s="7">
        <f>'2023.2'!H$110</f>
        <v>2571421</v>
      </c>
      <c r="P14" s="7">
        <v>1528226</v>
      </c>
      <c r="Q14" s="7">
        <f>'2023年物販経理'!C4</f>
        <v>1660438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-1307829.1000000001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256410</v>
      </c>
      <c r="J15" s="7"/>
      <c r="K15" s="7">
        <v>197532.99999999997</v>
      </c>
      <c r="L15" s="7">
        <v>347490</v>
      </c>
      <c r="M15" s="7">
        <f>'2023年物販経理'!E5</f>
        <v>285913</v>
      </c>
      <c r="N15" s="7">
        <f>SUM(振込額一覧[[#This Row],[①振込合計]:[⑥RL]])</f>
        <v>2582687</v>
      </c>
      <c r="O15" s="7">
        <f>'2023.3'!H$110</f>
        <v>1322099</v>
      </c>
      <c r="P15" s="7">
        <v>1599172</v>
      </c>
      <c r="Q15" s="7">
        <f>'2023年物販経理'!C5</f>
        <v>796797</v>
      </c>
      <c r="R15" s="7">
        <f>SUM(振込額一覧[[#This Row],[①出金額
(PayPay口座)]],振込額一覧[[#This Row],[②出金額
（AMEX）]])</f>
        <v>2921271</v>
      </c>
      <c r="S15" s="4">
        <f>振込額一覧[[#This Row],[①～⑦
合計額]]-振込額一覧[[#This Row],[①+②
出金合計額]]</f>
        <v>-338584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116950</v>
      </c>
      <c r="J16" s="7"/>
      <c r="K16" s="7"/>
      <c r="L16" s="7"/>
      <c r="M16" s="7">
        <f>'2023年物販経理'!E6</f>
        <v>-1967899.7</v>
      </c>
      <c r="N16" s="7">
        <f>SUM(振込額一覧[[#This Row],[①振込合計]:[⑥RL]])</f>
        <v>2219668</v>
      </c>
      <c r="O16" s="7">
        <f>'2023.4'!H$110</f>
        <v>1570035</v>
      </c>
      <c r="P16" s="7">
        <v>2118284</v>
      </c>
      <c r="Q16" s="7">
        <f>'2023年物販経理'!C6</f>
        <v>2270855</v>
      </c>
      <c r="R16" s="7">
        <f>SUM(振込額一覧[[#This Row],[①出金額
(PayPay口座)]],振込額一覧[[#This Row],[②出金額
（AMEX）]])</f>
        <v>3688319</v>
      </c>
      <c r="S16" s="4">
        <f>振込額一覧[[#This Row],[①～⑦
合計額]]-振込額一覧[[#This Row],[①+②
出金合計額]]</f>
        <v>-1468651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36000</v>
      </c>
      <c r="D17" s="7">
        <f>'2023.5'!D$110</f>
        <v>65560</v>
      </c>
      <c r="E17" s="7">
        <f>'2023.5'!E$110</f>
        <v>244380</v>
      </c>
      <c r="F17" s="7">
        <f>'2023.5'!G$110-SUM(振込額一覧[[#This Row],[メルレ（AI）]:[物販]])</f>
        <v>1403216</v>
      </c>
      <c r="G17" s="4">
        <f>SUM(振込額一覧[[#This Row],[メルレ（AI）]:[物販]])+振込額一覧[[#This Row],[メルレ～物販以外の振込額]]</f>
        <v>1757956</v>
      </c>
      <c r="H17" s="7">
        <v>578715</v>
      </c>
      <c r="I17" s="7">
        <f>'2023.5'!I$110</f>
        <v>116950</v>
      </c>
      <c r="J17" s="7"/>
      <c r="K17" s="7">
        <v>242153.8</v>
      </c>
      <c r="L17" s="7"/>
      <c r="M17" s="7">
        <f>'2023年物販経理'!E7</f>
        <v>871012</v>
      </c>
      <c r="N17" s="7">
        <f>SUM(振込額一覧[[#This Row],[①振込合計]:[⑥RL]])</f>
        <v>2695774.8</v>
      </c>
      <c r="O17" s="7">
        <f>'2023.5'!H$110</f>
        <v>838463</v>
      </c>
      <c r="P17" s="7">
        <v>2181045</v>
      </c>
      <c r="Q17" s="7">
        <f>'2023年物販経理'!C7</f>
        <v>923575</v>
      </c>
      <c r="R17" s="7">
        <f>SUM(振込額一覧[[#This Row],[①出金額
(PayPay口座)]],振込額一覧[[#This Row],[②出金額
（AMEX）]])</f>
        <v>3019508</v>
      </c>
      <c r="S17" s="4">
        <f>振込額一覧[[#This Row],[①～⑦
合計額]]-振込額一覧[[#This Row],[①+②
出金合計額]]</f>
        <v>-323733.20000000019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  <row r="18" spans="1:38">
      <c r="A18" s="1">
        <v>45078</v>
      </c>
      <c r="B18" s="7">
        <f>'2023.6'!B$110</f>
        <v>8800</v>
      </c>
      <c r="C18" s="7">
        <f>'2023.6'!C$110</f>
        <v>0</v>
      </c>
      <c r="D18" s="7">
        <f>'2023.6'!D$110</f>
        <v>0</v>
      </c>
      <c r="E18" s="7">
        <f>'2023.6'!E$110</f>
        <v>72600</v>
      </c>
      <c r="F18" s="7">
        <f>'2023.6'!G$110-SUM(振込額一覧[[#This Row],[メルレ（AI）]:[物販]])</f>
        <v>-81400</v>
      </c>
      <c r="G18" s="4">
        <f>SUM(振込額一覧[[#This Row],[メルレ（AI）]:[物販]])+振込額一覧[[#This Row],[メルレ～物販以外の振込額]]</f>
        <v>0</v>
      </c>
      <c r="H18" s="7"/>
      <c r="I18" s="7">
        <f>'2023.6'!I$110</f>
        <v>0</v>
      </c>
      <c r="J18" s="7"/>
      <c r="K18" s="7"/>
      <c r="L18" s="7"/>
      <c r="M18" s="7">
        <f>'2023年物販経理'!E8</f>
        <v>-594697.4</v>
      </c>
      <c r="N18" s="7">
        <f>SUM(振込額一覧[[#This Row],[①振込合計]:[⑥RL]])</f>
        <v>0</v>
      </c>
      <c r="O18" s="7">
        <f>'2023.6'!H$110</f>
        <v>0</v>
      </c>
      <c r="P18" s="7"/>
      <c r="Q18" s="7">
        <f>'2023年物販経理'!C8</f>
        <v>623762</v>
      </c>
      <c r="R18" s="7">
        <f>SUM(振込額一覧[[#This Row],[①出金額
(PayPay口座)]],振込額一覧[[#This Row],[②出金額
（AMEX）]])</f>
        <v>0</v>
      </c>
      <c r="S18" s="4">
        <f>振込額一覧[[#This Row],[①～⑦
合計額]]-振込額一覧[[#This Row],[①+②
出金合計額]]</f>
        <v>0</v>
      </c>
      <c r="T18" s="1">
        <f>振込額一覧[[#This Row],[年月]]</f>
        <v>45078</v>
      </c>
      <c r="U18" s="13">
        <f>'2023.6'!N$110</f>
        <v>0</v>
      </c>
      <c r="V18" s="13">
        <f>'2023.6'!T$110</f>
        <v>5</v>
      </c>
      <c r="W18" s="13">
        <f>'2023.6'!Z$110</f>
        <v>0</v>
      </c>
      <c r="X18" s="13">
        <f>'2023.6'!O$110</f>
        <v>0</v>
      </c>
      <c r="Y18" s="13">
        <f>'2023.6'!U$110</f>
        <v>2</v>
      </c>
      <c r="Z18" s="13">
        <f>'2023.6'!AA$110</f>
        <v>0</v>
      </c>
      <c r="AA18" s="13">
        <f>'2023.6'!P$110</f>
        <v>0</v>
      </c>
      <c r="AB18" s="13">
        <f>'2023.6'!V$110</f>
        <v>3</v>
      </c>
      <c r="AC18" s="13">
        <f>'2023.6'!AB$110</f>
        <v>0</v>
      </c>
      <c r="AD18" s="13">
        <f>'2023.6'!Q$110</f>
        <v>0</v>
      </c>
      <c r="AE18" s="13">
        <f>'2023.6'!W$110</f>
        <v>93</v>
      </c>
      <c r="AF18" s="13">
        <f>'2023.6'!AC$110</f>
        <v>0</v>
      </c>
    </row>
  </sheetData>
  <phoneticPr fontId="2"/>
  <pageMargins left="0.25" right="0.25" top="0.75" bottom="0.75" header="0.3" footer="0.3"/>
  <pageSetup paperSize="8" scale="66" fitToHeight="0" orientation="landscape" horizontalDpi="1200" verticalDpi="1200" r:id="rId1"/>
  <colBreaks count="1" manualBreakCount="1">
    <brk id="19" max="17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033A-02C4-476A-A95D-3F6C1EFC952B}">
  <dimension ref="A1:G15"/>
  <sheetViews>
    <sheetView tabSelected="1" workbookViewId="0"/>
  </sheetViews>
  <sheetFormatPr defaultRowHeight="18.75"/>
  <cols>
    <col min="1" max="1" width="9.375" bestFit="1" customWidth="1"/>
    <col min="2" max="3" width="11.875" bestFit="1" customWidth="1"/>
    <col min="4" max="4" width="12.75" bestFit="1" customWidth="1"/>
    <col min="5" max="5" width="13.75" bestFit="1" customWidth="1"/>
    <col min="6" max="6" width="12.75" bestFit="1" customWidth="1"/>
    <col min="7" max="7" width="11.875" bestFit="1" customWidth="1"/>
  </cols>
  <sheetData>
    <row r="1" spans="1:7">
      <c r="A1" t="s">
        <v>235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</row>
    <row r="2" spans="1:7">
      <c r="B2" t="s">
        <v>230</v>
      </c>
      <c r="C2" t="s">
        <v>231</v>
      </c>
      <c r="D2" t="s">
        <v>232</v>
      </c>
      <c r="E2" t="s">
        <v>233</v>
      </c>
      <c r="F2" t="s">
        <v>242</v>
      </c>
      <c r="G2" t="s">
        <v>243</v>
      </c>
    </row>
    <row r="3" spans="1:7">
      <c r="A3">
        <v>1</v>
      </c>
      <c r="B3">
        <v>1394762</v>
      </c>
      <c r="C3">
        <v>532672</v>
      </c>
      <c r="D3">
        <v>531341.37600000005</v>
      </c>
      <c r="E3">
        <v>330748.62400000001</v>
      </c>
      <c r="F3">
        <v>0.1652322795</v>
      </c>
      <c r="G3">
        <v>17935</v>
      </c>
    </row>
    <row r="4" spans="1:7">
      <c r="A4">
        <v>2</v>
      </c>
      <c r="B4">
        <v>490584</v>
      </c>
      <c r="C4">
        <v>1660438</v>
      </c>
      <c r="D4">
        <v>489107.20000000001</v>
      </c>
      <c r="E4">
        <v>-1658961.2</v>
      </c>
      <c r="F4">
        <v>0.21484720939999999</v>
      </c>
      <c r="G4">
        <v>344214</v>
      </c>
    </row>
    <row r="5" spans="1:7">
      <c r="A5">
        <v>3</v>
      </c>
      <c r="B5">
        <v>1649728</v>
      </c>
      <c r="C5">
        <v>796797</v>
      </c>
      <c r="D5">
        <v>567018</v>
      </c>
      <c r="E5">
        <v>285913</v>
      </c>
      <c r="F5">
        <v>0.1266769012</v>
      </c>
      <c r="G5">
        <v>148549</v>
      </c>
    </row>
    <row r="6" spans="1:7">
      <c r="A6">
        <v>4</v>
      </c>
      <c r="B6">
        <v>1458130</v>
      </c>
      <c r="C6">
        <v>2270855</v>
      </c>
      <c r="D6">
        <v>1155174.7</v>
      </c>
      <c r="E6">
        <v>-1967899.7</v>
      </c>
      <c r="F6">
        <v>0.2007292346</v>
      </c>
      <c r="G6">
        <v>897054</v>
      </c>
    </row>
    <row r="7" spans="1:7">
      <c r="A7">
        <v>5</v>
      </c>
      <c r="B7">
        <v>2520928</v>
      </c>
      <c r="C7">
        <v>923575</v>
      </c>
      <c r="D7">
        <v>726341</v>
      </c>
      <c r="E7">
        <v>871012</v>
      </c>
      <c r="F7">
        <v>7.3656875009999997E-2</v>
      </c>
      <c r="G7">
        <v>433080</v>
      </c>
    </row>
    <row r="8" spans="1:7">
      <c r="A8">
        <v>6</v>
      </c>
      <c r="B8">
        <v>447654</v>
      </c>
      <c r="C8">
        <v>623762</v>
      </c>
      <c r="D8">
        <v>418589.4</v>
      </c>
      <c r="E8">
        <v>-594697.4</v>
      </c>
      <c r="F8">
        <v>0.56599999999999995</v>
      </c>
      <c r="G8">
        <v>483103</v>
      </c>
    </row>
    <row r="9" spans="1:7">
      <c r="A9">
        <v>7</v>
      </c>
      <c r="B9" t="s">
        <v>16</v>
      </c>
      <c r="C9" t="s">
        <v>16</v>
      </c>
      <c r="D9" t="s">
        <v>16</v>
      </c>
      <c r="E9" t="s">
        <v>16</v>
      </c>
      <c r="F9" t="s">
        <v>16</v>
      </c>
    </row>
    <row r="10" spans="1:7">
      <c r="A10">
        <v>8</v>
      </c>
      <c r="B10" t="s">
        <v>16</v>
      </c>
      <c r="C10" t="s">
        <v>16</v>
      </c>
      <c r="D10" t="s">
        <v>16</v>
      </c>
      <c r="E10" t="s">
        <v>16</v>
      </c>
      <c r="F10" t="s">
        <v>16</v>
      </c>
    </row>
    <row r="11" spans="1:7">
      <c r="A11">
        <v>9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</row>
    <row r="12" spans="1:7">
      <c r="A12">
        <v>10</v>
      </c>
      <c r="B12" t="s">
        <v>16</v>
      </c>
      <c r="C12" t="s">
        <v>16</v>
      </c>
      <c r="D12" t="s">
        <v>16</v>
      </c>
      <c r="E12" t="s">
        <v>16</v>
      </c>
      <c r="F12" t="s">
        <v>16</v>
      </c>
    </row>
    <row r="13" spans="1:7">
      <c r="A13">
        <v>11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</row>
    <row r="14" spans="1:7">
      <c r="A14">
        <v>12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</row>
    <row r="15" spans="1:7">
      <c r="A15" t="s">
        <v>234</v>
      </c>
      <c r="B15">
        <v>7961786</v>
      </c>
      <c r="C15">
        <v>6808099</v>
      </c>
      <c r="D15">
        <v>3887571.676</v>
      </c>
      <c r="E15">
        <v>-2733884.676</v>
      </c>
      <c r="F15">
        <v>0.22452374999999999</v>
      </c>
      <c r="G15">
        <v>2323935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D496-9D96-4CBE-9D94-F20CFCC2C456}">
  <dimension ref="A1:AD110"/>
  <sheetViews>
    <sheetView zoomScaleNormal="100" workbookViewId="0">
      <selection activeCell="E8" sqref="E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/>
      <c r="D2" s="3"/>
      <c r="E2" s="3">
        <v>13200</v>
      </c>
      <c r="G2" s="2"/>
      <c r="H2" s="8"/>
      <c r="I2" s="2"/>
      <c r="V2" t="s">
        <v>77</v>
      </c>
      <c r="W2" t="s">
        <v>89</v>
      </c>
    </row>
    <row r="3" spans="1:30">
      <c r="B3" s="21"/>
      <c r="C3" s="21"/>
      <c r="D3" s="3"/>
      <c r="E3" s="3">
        <v>9900</v>
      </c>
      <c r="H3" s="8"/>
      <c r="I3" s="2"/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13200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/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/>
      <c r="H9" s="15"/>
      <c r="W9" t="s">
        <v>96</v>
      </c>
    </row>
    <row r="10" spans="1:30">
      <c r="B10" s="3"/>
      <c r="C10" s="21"/>
      <c r="D10" s="3"/>
      <c r="E10" s="3"/>
      <c r="H10" s="15"/>
      <c r="W10" t="s">
        <v>97</v>
      </c>
    </row>
    <row r="11" spans="1:30">
      <c r="B11" s="3"/>
      <c r="C11" s="3"/>
      <c r="D11" s="3"/>
      <c r="E11" s="3"/>
      <c r="H11" s="15"/>
      <c r="W11" t="s">
        <v>99</v>
      </c>
    </row>
    <row r="12" spans="1:30">
      <c r="B12" s="3"/>
      <c r="C12" s="3"/>
      <c r="D12" s="3"/>
      <c r="E12" s="3"/>
      <c r="W12" t="s">
        <v>100</v>
      </c>
    </row>
    <row r="13" spans="1:30">
      <c r="B13" s="3"/>
      <c r="C13" s="3"/>
      <c r="D13" s="3"/>
      <c r="E13" s="3"/>
      <c r="W13" t="s">
        <v>101</v>
      </c>
    </row>
    <row r="14" spans="1:30">
      <c r="B14" s="3"/>
      <c r="C14" s="3"/>
      <c r="D14" s="3"/>
      <c r="E14" s="3"/>
      <c r="W14" t="s">
        <v>102</v>
      </c>
    </row>
    <row r="15" spans="1:30">
      <c r="B15" s="3"/>
      <c r="C15" s="3"/>
      <c r="D15" s="3"/>
      <c r="E15" s="3"/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94" spans="23:23">
      <c r="W94" t="s">
        <v>229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0</v>
      </c>
      <c r="D110" s="12">
        <f>SUM(D2:D109)</f>
        <v>0</v>
      </c>
      <c r="E110" s="12">
        <f>SUM(E2:E109)</f>
        <v>72600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>
        <v>1757956</v>
      </c>
      <c r="H2" s="8">
        <v>838463</v>
      </c>
      <c r="I2" s="2">
        <v>16950</v>
      </c>
      <c r="J2" t="s">
        <v>205</v>
      </c>
      <c r="Q2" t="s">
        <v>229</v>
      </c>
      <c r="V2" t="s">
        <v>77</v>
      </c>
      <c r="W2" t="s">
        <v>89</v>
      </c>
      <c r="AA2" t="s">
        <v>65</v>
      </c>
    </row>
    <row r="3" spans="1:30">
      <c r="B3" s="21"/>
      <c r="C3" s="21">
        <v>12000</v>
      </c>
      <c r="D3" s="3">
        <v>32780</v>
      </c>
      <c r="E3" s="3">
        <v>13200</v>
      </c>
      <c r="H3" s="8"/>
      <c r="I3" s="2">
        <f>39500-1500</f>
        <v>38000</v>
      </c>
      <c r="J3" t="s">
        <v>206</v>
      </c>
      <c r="T3" t="s">
        <v>52</v>
      </c>
      <c r="V3" t="s">
        <v>86</v>
      </c>
      <c r="W3" t="s">
        <v>90</v>
      </c>
    </row>
    <row r="4" spans="1:30">
      <c r="B4" s="21"/>
      <c r="C4" s="21">
        <v>12000</v>
      </c>
      <c r="D4" s="21"/>
      <c r="E4" s="3">
        <v>13200</v>
      </c>
      <c r="H4" s="8"/>
      <c r="I4" s="2">
        <v>6000</v>
      </c>
      <c r="J4" t="s">
        <v>208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>
        <v>56000</v>
      </c>
      <c r="J5" t="s">
        <v>210</v>
      </c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12100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35200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26580</v>
      </c>
      <c r="H9" s="15"/>
      <c r="W9" t="s">
        <v>96</v>
      </c>
    </row>
    <row r="10" spans="1:30">
      <c r="B10" s="3"/>
      <c r="C10" s="21"/>
      <c r="D10" s="3"/>
      <c r="E10" s="3">
        <v>9900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9900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12100</v>
      </c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36000</v>
      </c>
      <c r="D110" s="12">
        <f>SUM(D2:D109)</f>
        <v>65560</v>
      </c>
      <c r="E110" s="12">
        <f>SUM(E2:E109)</f>
        <v>244380</v>
      </c>
      <c r="F110" s="11"/>
      <c r="G110" s="12">
        <f t="shared" si="0"/>
        <v>1757956</v>
      </c>
      <c r="H110" s="12">
        <f t="shared" si="0"/>
        <v>838463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>
      <selection activeCell="C29" sqref="C29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8450</v>
      </c>
      <c r="J2" t="s">
        <v>226</v>
      </c>
      <c r="Q2" t="s">
        <v>225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f>96500-4000</f>
        <v>92500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228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f>17500-550</f>
        <v>16950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f>14500-182</f>
        <v>14318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256410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I7" sqref="I7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f>9000-182</f>
        <v>8818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158445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f>18200-4950</f>
        <v>13250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175715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1 a 9 6 1 3 - 3 c c e - 4 c 3 5 - b c f 8 - d e 7 4 c 5 1 e d c 2 8 "   x m l n s = " h t t p : / / s c h e m a s . m i c r o s o f t . c o m / D a t a M a s h u p " > A A A A A J w F A A B Q S w M E F A A C A A g A X Z 7 Q V g w G J N K l A A A A 9 g A A A B I A H A B D b 2 5 m a W c v U G F j a 2 F n Z S 5 4 b W w g o h g A K K A U A A A A A A A A A A A A A A A A A A A A A A A A A A A A h Y 9 N D o I w G E S v Q r q n P 0 i M I R 9 l 4 c 5 I Q m J i 3 D a 1 Q h W K o c V y N x c e y S u I U d S d y 3 n z F j P 3 6 w 2 y o a m D i + q s b k 2 K G K Y o U E a 2 e 2 3 K F P X u E C 5 Q x q E Q 8 i R K F Y y y s c l g 9 y m q n D s n h H j v s Z / h t i t J R C k j u 3 y 9 k Z V q B P r I + r 8 c a m O d M F I h D t v X G B 5 h x u Y 4 p j G m Q C Y I u T Z f I R r 3 P t s f C M u + d n 2 n + F G E q w L I F I G 8 P / A H U E s D B B Q A A g A I A F 2 e 0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n t B W 8 C y 6 b J U C A A B u B g A A E w A c A E Z v c m 1 1 b G F z L 1 N l Y 3 R p b 2 4 x L m 0 g o h g A K K A U A A A A A A A A A A A A A A A A A A A A A A A A A A A A n Z R N T x N B G M f v T f o d N u t l m y w t U 3 x B S W M I E G n Q R i 0 R t S F k 2 w 5 Q 2 d 1 p Z q Z a b J q U b q I t c P C C g h q 0 E U W i I Q Y 4 l F j i h x l a y o m v 4 G x a y g C 7 j X E v m / z n e Z n f / 3 l 2 C U z Q F D K l a O s N B r w e r 4 f M a h g m J W a 9 Y l a N W W + Z 9 S M o h S Q d U q 9 H 4 g 8 r H t g H x X 0 u j m Q T U P c P Z T C G J p 1 A e C 6 O 0 J z i y 8 U i m g F D 8 r k a 8 m Q + N o R M y i M n 1 V a p + k a 5 8 W G P L a y w 4 j J b + F R f X + I 1 x 7 W 4 D v 3 j W D P J N M L G E N I z h j k + n 4 Z E 6 b R W c z m 5 v r / X + F i S V Y n y M 0 k z 5 / O q l O M t K 7 w Z s 3 6 e 1 E q D 4 Z N a u V t A / e t u o 7 B 5 v P a m v v 3 e I d T O L 7 H i B r N 2 e U 9 W / O M Q c 1 T e a u 5 s i W r e 5 / W k T D d A 0 e I r M j g 5 W A d B j s E W t u t f d g 6 r i x K v d r R d a e 7 8 l p S g T + 5 u f M f x C R j 3 t 7 0 l i j x L a Z r c C g S S K E H 8 M w j N c D 8 T y A i Q N I Z a k s x C S E k g G Q D g 6 b 3 h X t w T m Q p H x n q e j B i j E U S z y Q f Z a f L s 0 Z 2 o m a B G f L B v 7 E X f y 8 c o A L N p h O l t e y I a D W V 1 k p V 9 q m R m d J 2 j 4 w z 0 t U f a n W k q a j e 3 q T o w u V i Y Q i P U N U 1 W x 1 J m M i S 3 s v k e D W t U O 1 2 i x u r r x u d a x 2 N m r T L L Y l a B l 2 + s / O o s 1 H 2 M D E T h K H c A Y q L 8 0 z 1 V K d Z O G 9 T 1 a E L T N U x C N u 2 k 7 z 8 3 u P t l 7 b U + r B a a 3 z a b l e 8 X N 6 1 V J u g s 9 z n L V 5 3 l a 8 7 y d W f 5 h r P c 7 y z f d J Z B r 4 s O X H Q X U O B C C l x Q g Q s r c I E F L r S g / / w 3 f j r / 8 u L x 2 s b Z / E v v O v N / C A 3 0 H L a y i X J 5 U V T R S M E 8 0 T D R J N E Y 0 Q z R A B F a B B X h z o D c K A 6 r S / y b a F a W L 7 D c 1 Q i N K J e R V d A r / v N c i g 3 8 B V B L A Q I t A B Q A A g A I A F 2 e 0 F Y M B i T S p Q A A A P Y A A A A S A A A A A A A A A A A A A A A A A A A A A A B D b 2 5 m a W c v U G F j a 2 F n Z S 5 4 b W x Q S w E C L Q A U A A I A C A B d n t B W D 8 r p q 6 Q A A A D p A A A A E w A A A A A A A A A A A A A A A A D x A A A A W 0 N v b n R l b n R f V H l w Z X N d L n h t b F B L A Q I t A B Q A A g A I A F 2 e 0 F b w L L p s l Q I A A G 4 G A A A T A A A A A A A A A A A A A A A A A O I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d A A A A A A A A +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4 4 O G 4 4 O 8 4 4 O W 4 4 O r X z F f M T L m n I j j g a 7 l o 7 L k u I p f 6 L K p 5 6 6 h 6 L K 7 X 1 8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Z U M T A 6 N T A 6 N T g u M j U 3 M z g z M V o i I C 8 + P E V u d H J 5 I F R 5 c G U 9 I k Z p b G x D b 2 x 1 b W 5 U e X B l c y I g V m F s d W U 9 I n N B Q U F B Q U F B Q U F B P T 0 i I C 8 + P E V u d H J 5 I F R 5 c G U 9 I k Z p b G x D b 2 x 1 b W 5 O Y W 1 l c y I g V m F s d W U 9 I n N b J n F 1 b 3 Q 7 5 L i A 6 K a n 6 K G o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X V l c n l J R C I g V m F s d W U 9 I n N j O W Z i O T B i O C 1 m O T E y L T Q z M T M t O G Y x M i 0 1 M j F l Z m M w N D Y x M D Q i I C 8 + P E V u d H J 5 I F R 5 c G U 9 I k Z p b G x D b 3 V u d C I g V m F s d W U 9 I m w x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7 7 2 e M T L m n I j j g a 7 l o 7 L k u I o g 6 L K p 5 6 6 h 6 L K 7 I C g y K S / l i Y r p m a T j g Z X j g o z j g Z / k u I v j g a 7 o o Y w u e + S 4 g O i m p + i h q C w w f S Z x d W 9 0 O y w m c X V v d D t T Z W N 0 a W 9 u M S 8 x 7 7 2 e M T L m n I j j g a 7 l o 7 L k u I o g 6 L K p 5 6 6 h 6 L K 7 I C g y K S / l i Y r p m a T j g Z X j g o z j g Z / k u I v j g a 7 o o Y w u e 0 N v b H V t b j I s M X 0 m c X V v d D s s J n F 1 b 3 Q 7 U 2 V j d G l v b j E v M e + 9 n j E y 5 p y I 4 4 G u 5 a O y 5 L i K I O i y q e e u o e i y u y A o M i k v 5 Y m K 6 Z m k 4 4 G V 4 4 K M 4 4 G f 5 L i L 4 4 G u 6 K G M L n t D b 2 x 1 b W 4 z L D J 9 J n F 1 b 3 Q 7 L C Z x d W 9 0 O 1 N l Y 3 R p b 2 4 x L z H v v Z 4 x M u a c i O O B r u W j s u S 4 i i D o s q n n r q H o s r s g K D I p L + W J i u m Z p O O B l e O C j O O B n + S 4 i + O B r u i h j C 5 7 Q 2 9 s d W 1 u N C w z f S Z x d W 9 0 O y w m c X V v d D t T Z W N 0 a W 9 u M S 8 x 7 7 2 e M T L m n I j j g a 7 l o 7 L k u I o g 6 L K p 5 6 6 h 6 L K 7 I C g y K S / l i Y r p m a T j g Z X j g o z j g Z / k u I v j g a 7 o o Y w u e 0 N v b H V t b j U s N H 0 m c X V v d D s s J n F 1 b 3 Q 7 U 2 V j d G l v b j E v M e + 9 n j E y 5 p y I 4 4 G u 5 a O y 5 L i K I O i y q e e u o e i y u y A o M i k v 5 Y m K 6 Z m k 4 4 G V 4 4 K M 4 4 G f 5 L i L 4 4 G u 6 K G M L n t D b 2 x 1 b W 4 2 L D V 9 J n F 1 b 3 Q 7 L C Z x d W 9 0 O 1 N l Y 3 R p b 2 4 x L z H v v Z 4 x M u a c i O O B r u W j s u S 4 i i D o s q n n r q H o s r s g K D I p L + W J i u m Z p O O B l e O C j O O B n + S 4 i + O B r u i h j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7 7 2 e M T L m n I j j g a 7 l o 7 L k u I o g 6 L K p 5 6 6 h 6 L K 7 I C g y K S / l i Y r p m a T j g Z X j g o z j g Z / k u I v j g a 7 o o Y w u e + S 4 g O i m p + i h q C w w f S Z x d W 9 0 O y w m c X V v d D t T Z W N 0 a W 9 u M S 8 x 7 7 2 e M T L m n I j j g a 7 l o 7 L k u I o g 6 L K p 5 6 6 h 6 L K 7 I C g y K S / l i Y r p m a T j g Z X j g o z j g Z / k u I v j g a 7 o o Y w u e 0 N v b H V t b j I s M X 0 m c X V v d D s s J n F 1 b 3 Q 7 U 2 V j d G l v b j E v M e + 9 n j E y 5 p y I 4 4 G u 5 a O y 5 L i K I O i y q e e u o e i y u y A o M i k v 5 Y m K 6 Z m k 4 4 G V 4 4 K M 4 4 G f 5 L i L 4 4 G u 6 K G M L n t D b 2 x 1 b W 4 z L D J 9 J n F 1 b 3 Q 7 L C Z x d W 9 0 O 1 N l Y 3 R p b 2 4 x L z H v v Z 4 x M u a c i O O B r u W j s u S 4 i i D o s q n n r q H o s r s g K D I p L + W J i u m Z p O O B l e O C j O O B n + S 4 i + O B r u i h j C 5 7 Q 2 9 s d W 1 u N C w z f S Z x d W 9 0 O y w m c X V v d D t T Z W N 0 a W 9 u M S 8 x 7 7 2 e M T L m n I j j g a 7 l o 7 L k u I o g 6 L K p 5 6 6 h 6 L K 7 I C g y K S / l i Y r p m a T j g Z X j g o z j g Z / k u I v j g a 7 o o Y w u e 0 N v b H V t b j U s N H 0 m c X V v d D s s J n F 1 b 3 Q 7 U 2 V j d G l v b j E v M e + 9 n j E y 5 p y I 4 4 G u 5 a O y 5 L i K I O i y q e e u o e i y u y A o M i k v 5 Y m K 6 Z m k 4 4 G V 4 4 K M 4 4 G f 5 L i L 4 4 G u 6 K G M L n t D b 2 x 1 b W 4 2 L D V 9 J n F 1 b 3 Q 7 L C Z x d W 9 0 O 1 N l Y 3 R p b 2 4 x L z H v v Z 4 x M u a c i O O B r u W j s u S 4 i i D o s q n n r q H o s r s g K D I p L + W J i u m Z p O O B l e O C j O O B n + S 4 i + O B r u i h j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x J U V G J U J E J T l F M T I l R T Y l O U M l O D g l R T M l O D E l Q U U l R T U l Q T M l Q j I l R T Q l Q j g l O E E l M j A l R T g l Q j I l Q T k l R T c l Q U U l Q T E l R T g l Q j I l Q k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1 J T g 5 J T h B J U U 5 J T k 5 J U E 0 J U U z J T g x J T k 1 J U U z J T g y J T h D J U U z J T g x J T l G J U U 0 J U I 4 J T h C J U U z J T g x J U F F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I o P w H l 6 C B M n d 9 q 8 e W g g u k A A A A A A g A A A A A A E G Y A A A A B A A A g A A A A n o q U H b j j 7 a w J x m 1 h L 0 G a t l l q C 8 5 O b f y A z c K H j v J f j + 8 A A A A A D o A A A A A C A A A g A A A A n p x D k 4 v v l 8 o E X J E q n s s 0 k O U Q C Y w 6 K 6 x s a Q h l R A D L g P 1 Q A A A A Y 8 W h W M R M N Z q / 7 y x s C X M p C M p p F R O l S I g o O x w c Z C 8 i 1 T j d 6 H 4 P 6 3 S + T h 2 c C 8 h D 0 O / g W / q l / t 3 P t X 7 K Q t T G 9 U 1 V O Y u X k e T Q n h E 7 H 3 n O u l O + n Y p A A A A A W e 9 9 0 g c e h k E W j 2 f m + 1 y L 5 X B W m M p e V 6 v x 2 h D A 1 2 / u S l o 4 Z 0 G s t J K u K h F H 3 l u V S h K 9 b c u K x Q y D V N c 8 z 7 1 N s l Z e z w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</vt:i4>
      </vt:variant>
    </vt:vector>
  </HeadingPairs>
  <TitlesOfParts>
    <vt:vector size="19" baseType="lpstr">
      <vt:lpstr>一覧</vt:lpstr>
      <vt:lpstr>2023年物販経理</vt:lpstr>
      <vt:lpstr>2023.6</vt:lpstr>
      <vt:lpstr>2023.5</vt:lpstr>
      <vt:lpstr>2023.4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2023-04-04T10:59:51Z</cp:lastPrinted>
  <dcterms:created xsi:type="dcterms:W3CDTF">2015-06-05T18:19:34Z</dcterms:created>
  <dcterms:modified xsi:type="dcterms:W3CDTF">2023-06-16T10:53:24Z</dcterms:modified>
</cp:coreProperties>
</file>