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NBADataScience/"/>
    </mc:Choice>
  </mc:AlternateContent>
  <xr:revisionPtr revIDLastSave="0" documentId="13_ncr:1_{0CE92F32-2C29-9646-B9C1-AA7FFB4337E0}" xr6:coauthVersionLast="47" xr6:coauthVersionMax="47" xr10:uidLastSave="{00000000-0000-0000-0000-000000000000}"/>
  <bookViews>
    <workbookView xWindow="40" yWindow="500" windowWidth="28040" windowHeight="16080" xr2:uid="{0B0A54B6-9E21-F749-A70B-9633D2A51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1" l="1"/>
  <c r="O26" i="1"/>
  <c r="O27" i="1"/>
  <c r="O24" i="1"/>
  <c r="F29" i="1"/>
  <c r="F28" i="1"/>
  <c r="F27" i="1"/>
  <c r="F26" i="1"/>
  <c r="F24" i="1"/>
  <c r="L30" i="1"/>
  <c r="K29" i="1"/>
  <c r="M29" i="1" s="1"/>
  <c r="G29" i="1"/>
  <c r="I29" i="1" s="1"/>
  <c r="M28" i="1"/>
  <c r="K28" i="1"/>
  <c r="G28" i="1"/>
  <c r="M27" i="1"/>
  <c r="K27" i="1"/>
  <c r="G27" i="1"/>
  <c r="I27" i="1" s="1"/>
  <c r="K26" i="1"/>
  <c r="M26" i="1" s="1"/>
  <c r="G26" i="1"/>
  <c r="I26" i="1" s="1"/>
  <c r="K25" i="1"/>
  <c r="M25" i="1" s="1"/>
  <c r="G25" i="1"/>
  <c r="I25" i="1" s="1"/>
  <c r="F25" i="1"/>
  <c r="M24" i="1"/>
  <c r="K24" i="1"/>
  <c r="G24" i="1"/>
  <c r="H24" i="1" s="1"/>
  <c r="F15" i="1"/>
  <c r="F13" i="1"/>
  <c r="M5" i="1"/>
  <c r="M7" i="1"/>
  <c r="M8" i="1"/>
  <c r="M9" i="1"/>
  <c r="M2" i="1"/>
  <c r="M15" i="1"/>
  <c r="M16" i="1"/>
  <c r="M18" i="1"/>
  <c r="M20" i="1"/>
  <c r="M12" i="1"/>
  <c r="G2" i="1"/>
  <c r="H2" i="1" s="1"/>
  <c r="G3" i="1"/>
  <c r="I3" i="1" s="1"/>
  <c r="G4" i="1"/>
  <c r="I4" i="1" s="1"/>
  <c r="G5" i="1"/>
  <c r="G6" i="1"/>
  <c r="G7" i="1"/>
  <c r="G8" i="1"/>
  <c r="H8" i="1" s="1"/>
  <c r="G9" i="1"/>
  <c r="I9" i="1" s="1"/>
  <c r="G12" i="1"/>
  <c r="I12" i="1" s="1"/>
  <c r="G13" i="1"/>
  <c r="H13" i="1" s="1"/>
  <c r="G14" i="1"/>
  <c r="I14" i="1" s="1"/>
  <c r="G15" i="1"/>
  <c r="G16" i="1"/>
  <c r="I16" i="1" s="1"/>
  <c r="G17" i="1"/>
  <c r="I17" i="1" s="1"/>
  <c r="G18" i="1"/>
  <c r="H18" i="1" s="1"/>
  <c r="G19" i="1"/>
  <c r="H19" i="1" s="1"/>
  <c r="G20" i="1"/>
  <c r="H20" i="1" s="1"/>
  <c r="G21" i="1"/>
  <c r="I21" i="1" s="1"/>
  <c r="K19" i="1"/>
  <c r="M19" i="1" s="1"/>
  <c r="K20" i="1"/>
  <c r="K21" i="1"/>
  <c r="M21" i="1" s="1"/>
  <c r="K18" i="1"/>
  <c r="K17" i="1"/>
  <c r="M17" i="1" s="1"/>
  <c r="L22" i="1"/>
  <c r="K16" i="1"/>
  <c r="K15" i="1"/>
  <c r="K14" i="1"/>
  <c r="M14" i="1" s="1"/>
  <c r="K13" i="1"/>
  <c r="M13" i="1" s="1"/>
  <c r="K12" i="1"/>
  <c r="K3" i="1"/>
  <c r="M3" i="1" s="1"/>
  <c r="N2" i="1" s="1"/>
  <c r="O2" i="1" s="1"/>
  <c r="K4" i="1"/>
  <c r="M4" i="1" s="1"/>
  <c r="K5" i="1"/>
  <c r="K6" i="1"/>
  <c r="M6" i="1" s="1"/>
  <c r="K7" i="1"/>
  <c r="K8" i="1"/>
  <c r="K9" i="1"/>
  <c r="K2" i="1"/>
  <c r="L6" i="1"/>
  <c r="L10" i="1" s="1"/>
  <c r="I5" i="1"/>
  <c r="I6" i="1"/>
  <c r="I7" i="1"/>
  <c r="I28" i="1" l="1"/>
  <c r="N24" i="1"/>
  <c r="N25" i="1" s="1"/>
  <c r="H25" i="1"/>
  <c r="H26" i="1"/>
  <c r="I24" i="1"/>
  <c r="I15" i="1"/>
  <c r="M30" i="1"/>
  <c r="H28" i="1"/>
  <c r="H27" i="1"/>
  <c r="H29" i="1"/>
  <c r="I20" i="1"/>
  <c r="I13" i="1"/>
  <c r="H12" i="1"/>
  <c r="H21" i="1"/>
  <c r="H17" i="1"/>
  <c r="H15" i="1"/>
  <c r="N12" i="1"/>
  <c r="H14" i="1"/>
  <c r="P2" i="1"/>
  <c r="N3" i="1"/>
  <c r="O3" i="1" s="1"/>
  <c r="H16" i="1"/>
  <c r="I19" i="1"/>
  <c r="I18" i="1"/>
  <c r="M10" i="1"/>
  <c r="M22" i="1"/>
  <c r="I2" i="1"/>
  <c r="I8" i="1"/>
  <c r="H9" i="1"/>
  <c r="H7" i="1"/>
  <c r="H6" i="1"/>
  <c r="H5" i="1"/>
  <c r="H4" i="1"/>
  <c r="H3" i="1"/>
  <c r="P24" i="1" l="1"/>
  <c r="N26" i="1"/>
  <c r="O12" i="1"/>
  <c r="P12" i="1" s="1"/>
  <c r="N13" i="1"/>
  <c r="P3" i="1"/>
  <c r="N4" i="1"/>
  <c r="O4" i="1" s="1"/>
  <c r="P25" i="1" l="1"/>
  <c r="N27" i="1"/>
  <c r="P26" i="1"/>
  <c r="O13" i="1"/>
  <c r="P13" i="1" s="1"/>
  <c r="N14" i="1"/>
  <c r="N15" i="1" s="1"/>
  <c r="O15" i="1" s="1"/>
  <c r="N5" i="1"/>
  <c r="O5" i="1" s="1"/>
  <c r="P4" i="1"/>
  <c r="P27" i="1" l="1"/>
  <c r="O14" i="1"/>
  <c r="P14" i="1" s="1"/>
  <c r="P15" i="1" s="1"/>
  <c r="N16" i="1"/>
  <c r="O16" i="1" s="1"/>
  <c r="P5" i="1"/>
  <c r="N6" i="1"/>
  <c r="O6" i="1" s="1"/>
  <c r="N17" i="1" l="1"/>
  <c r="O17" i="1" s="1"/>
  <c r="P16" i="1"/>
  <c r="P6" i="1"/>
  <c r="N7" i="1"/>
  <c r="O7" i="1" l="1"/>
  <c r="P7" i="1" s="1"/>
  <c r="P17" i="1"/>
</calcChain>
</file>

<file path=xl/sharedStrings.xml><?xml version="1.0" encoding="utf-8"?>
<sst xmlns="http://schemas.openxmlformats.org/spreadsheetml/2006/main" count="147" uniqueCount="48">
  <si>
    <t>Home Team</t>
  </si>
  <si>
    <t>Away Team</t>
  </si>
  <si>
    <t>Model Pred</t>
  </si>
  <si>
    <t>Over Return</t>
  </si>
  <si>
    <t>Under Return</t>
  </si>
  <si>
    <t>BOS</t>
  </si>
  <si>
    <t>DET</t>
  </si>
  <si>
    <t>UTA</t>
  </si>
  <si>
    <t>NOP</t>
  </si>
  <si>
    <t>DAL</t>
  </si>
  <si>
    <t>MIN</t>
  </si>
  <si>
    <t>CHI</t>
  </si>
  <si>
    <t>IND</t>
  </si>
  <si>
    <t>DEN</t>
  </si>
  <si>
    <t>MEM</t>
  </si>
  <si>
    <t>MIA</t>
  </si>
  <si>
    <t>GSW</t>
  </si>
  <si>
    <t>POR</t>
  </si>
  <si>
    <t>SA</t>
  </si>
  <si>
    <t>LAL</t>
  </si>
  <si>
    <t>Over Win Prob</t>
  </si>
  <si>
    <t>CHA</t>
  </si>
  <si>
    <t>Result</t>
  </si>
  <si>
    <t>P/L</t>
  </si>
  <si>
    <t>Day Total</t>
  </si>
  <si>
    <t>Model Corr</t>
  </si>
  <si>
    <t>Over Confidence</t>
  </si>
  <si>
    <t>Over</t>
  </si>
  <si>
    <t>Under</t>
  </si>
  <si>
    <t>SAS</t>
  </si>
  <si>
    <t>WAS</t>
  </si>
  <si>
    <t>BKN</t>
  </si>
  <si>
    <t>ORL</t>
  </si>
  <si>
    <t>NYK</t>
  </si>
  <si>
    <t>TOR</t>
  </si>
  <si>
    <t>ATL</t>
  </si>
  <si>
    <t>SAC</t>
  </si>
  <si>
    <t>CLE</t>
  </si>
  <si>
    <t>MIL</t>
  </si>
  <si>
    <t>PHI</t>
  </si>
  <si>
    <t>HOU</t>
  </si>
  <si>
    <t>OKC</t>
  </si>
  <si>
    <t>PHX</t>
  </si>
  <si>
    <t>LAC</t>
  </si>
  <si>
    <t>Betting 65%+ Overs</t>
  </si>
  <si>
    <t>Trials</t>
  </si>
  <si>
    <t>P(n)</t>
  </si>
  <si>
    <t>P(&gt;=n)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</si>
</sst>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0" fontId="0" fillId="0" borderId="0" xfId="2" applyNumberFormat="1" applyFont="1" applyBorder="1"/>
    <xf numFmtId="164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0" fontId="0" fillId="0" borderId="2" xfId="0" applyBorder="1"/>
    <xf numFmtId="10" fontId="0" fillId="0" borderId="2" xfId="2" applyNumberFormat="1" applyFont="1" applyBorder="1"/>
    <xf numFmtId="164" fontId="0" fillId="0" borderId="2" xfId="0" applyNumberFormat="1" applyBorder="1"/>
    <xf numFmtId="0" fontId="0" fillId="0" borderId="4" xfId="0" applyBorder="1"/>
    <xf numFmtId="0" fontId="0" fillId="0" borderId="5" xfId="0" applyBorder="1"/>
    <xf numFmtId="10" fontId="0" fillId="0" borderId="5" xfId="2" applyNumberFormat="1" applyFont="1" applyBorder="1"/>
    <xf numFmtId="164" fontId="0" fillId="0" borderId="5" xfId="0" applyNumberFormat="1" applyBorder="1"/>
    <xf numFmtId="44" fontId="0" fillId="0" borderId="6" xfId="1" applyFont="1" applyBorder="1"/>
    <xf numFmtId="44" fontId="0" fillId="0" borderId="8" xfId="0" applyNumberFormat="1" applyBorder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0" fillId="2" borderId="9" xfId="0" applyFill="1" applyBorder="1"/>
    <xf numFmtId="0" fontId="0" fillId="0" borderId="0" xfId="0" applyFill="1" applyBorder="1"/>
  </cellXfs>
  <cellStyles count="3">
    <cellStyle name="Currency" xfId="1" builtinId="4"/>
    <cellStyle name="Normal" xfId="0" builtinId="0"/>
    <cellStyle name="Percent" xfId="2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4B43-6E66-9D44-9537-2703A72D2A98}">
  <dimension ref="A1:P30"/>
  <sheetViews>
    <sheetView tabSelected="1" workbookViewId="0">
      <selection activeCell="S27" sqref="S27"/>
    </sheetView>
  </sheetViews>
  <sheetFormatPr baseColWidth="10" defaultRowHeight="16" x14ac:dyDescent="0.2"/>
  <cols>
    <col min="1" max="1" width="11.33203125" bestFit="1" customWidth="1"/>
    <col min="2" max="2" width="11" bestFit="1" customWidth="1"/>
    <col min="3" max="3" width="10.5" bestFit="1" customWidth="1"/>
    <col min="4" max="4" width="14.6640625" bestFit="1" customWidth="1"/>
    <col min="5" max="5" width="5.83203125" bestFit="1" customWidth="1"/>
    <col min="6" max="6" width="6.1640625" bestFit="1" customWidth="1"/>
    <col min="7" max="7" width="13.1640625" bestFit="1" customWidth="1"/>
    <col min="8" max="8" width="11.1640625" bestFit="1" customWidth="1"/>
    <col min="9" max="9" width="12.1640625" bestFit="1" customWidth="1"/>
    <col min="10" max="10" width="6.33203125" bestFit="1" customWidth="1"/>
    <col min="11" max="11" width="10.1640625" bestFit="1" customWidth="1"/>
    <col min="12" max="12" width="9.6640625" bestFit="1" customWidth="1"/>
    <col min="13" max="13" width="17" customWidth="1"/>
  </cols>
  <sheetData>
    <row r="1" spans="1:16" ht="17" thickBot="1" x14ac:dyDescent="0.25">
      <c r="A1" s="21" t="s">
        <v>0</v>
      </c>
      <c r="B1" s="22" t="s">
        <v>1</v>
      </c>
      <c r="C1" s="22" t="s">
        <v>2</v>
      </c>
      <c r="D1" s="22" t="s">
        <v>26</v>
      </c>
      <c r="E1" s="22" t="s">
        <v>27</v>
      </c>
      <c r="F1" s="22" t="s">
        <v>28</v>
      </c>
      <c r="G1" s="22" t="s">
        <v>20</v>
      </c>
      <c r="H1" s="22" t="s">
        <v>3</v>
      </c>
      <c r="I1" s="22" t="s">
        <v>4</v>
      </c>
      <c r="J1" s="22" t="s">
        <v>22</v>
      </c>
      <c r="K1" s="22" t="s">
        <v>25</v>
      </c>
      <c r="L1" s="19" t="s">
        <v>23</v>
      </c>
      <c r="M1" s="19" t="s">
        <v>44</v>
      </c>
      <c r="N1" s="1" t="s">
        <v>45</v>
      </c>
      <c r="O1" s="1" t="s">
        <v>46</v>
      </c>
      <c r="P1" s="1" t="s">
        <v>47</v>
      </c>
    </row>
    <row r="2" spans="1:16" x14ac:dyDescent="0.2">
      <c r="A2" s="6" t="s">
        <v>5</v>
      </c>
      <c r="B2" t="s">
        <v>6</v>
      </c>
      <c r="C2" t="s">
        <v>5</v>
      </c>
      <c r="D2" s="2">
        <v>0.84970000000000001</v>
      </c>
      <c r="E2">
        <v>-3000</v>
      </c>
      <c r="F2">
        <v>900</v>
      </c>
      <c r="G2" s="2">
        <f>IF(E2&lt;0,D2,1-D2)</f>
        <v>0.84970000000000001</v>
      </c>
      <c r="H2" s="3">
        <f t="shared" ref="H2:H9" si="0">G2*100*100/-E2+(1-G2)*-100</f>
        <v>-12.197666666666667</v>
      </c>
      <c r="I2" s="3">
        <f t="shared" ref="I2:I9" si="1">(1-G2)*100*F2/100+G2*-100</f>
        <v>50.300000000000011</v>
      </c>
      <c r="J2" t="s">
        <v>5</v>
      </c>
      <c r="K2" t="str">
        <f t="shared" ref="K2:K9" si="2">IF(C2=J2,"Y","N")</f>
        <v>Y</v>
      </c>
      <c r="L2" s="17">
        <v>-100</v>
      </c>
      <c r="M2" s="17">
        <f>IF(D2&gt;0.65, IF(K2="Y",100^2/-E2, -100), 0)</f>
        <v>3.3333333333333335</v>
      </c>
      <c r="N2">
        <f>COUNTIF(M2:M9, "&lt;&gt;0")</f>
        <v>5</v>
      </c>
      <c r="O2">
        <f>_xlfn.BINOM.DIST(N2,N$2,AVERAGEIF(D$2:D$11, "&gt;0.65"), FALSE)</f>
        <v>0.30957979316041728</v>
      </c>
      <c r="P2">
        <f>O2</f>
        <v>0.30957979316041728</v>
      </c>
    </row>
    <row r="3" spans="1:16" x14ac:dyDescent="0.2">
      <c r="A3" s="6" t="s">
        <v>8</v>
      </c>
      <c r="B3" t="s">
        <v>7</v>
      </c>
      <c r="C3" t="s">
        <v>8</v>
      </c>
      <c r="D3" s="2">
        <v>0.71599999999999997</v>
      </c>
      <c r="E3">
        <v>-350</v>
      </c>
      <c r="F3">
        <v>280</v>
      </c>
      <c r="G3" s="2">
        <f t="shared" ref="G3:G9" si="3">IF(E3&lt;0,D3,1-D3)</f>
        <v>0.71599999999999997</v>
      </c>
      <c r="H3" s="3">
        <f t="shared" si="0"/>
        <v>-7.9428571428571466</v>
      </c>
      <c r="I3" s="3">
        <f t="shared" si="1"/>
        <v>7.9200000000000159</v>
      </c>
      <c r="J3" t="s">
        <v>8</v>
      </c>
      <c r="K3" t="str">
        <f t="shared" si="2"/>
        <v>Y</v>
      </c>
      <c r="L3" s="17"/>
      <c r="M3" s="17">
        <f t="shared" ref="M3:M9" si="4">IF(D3&gt;0.65, IF(K3="Y",100^2/-E3, -100), 0)</f>
        <v>28.571428571428573</v>
      </c>
      <c r="N3">
        <f>N2-1</f>
        <v>4</v>
      </c>
      <c r="O3">
        <f t="shared" ref="O3:O7" si="5">_xlfn.BINOM.DIST(N3,N$2,AVERAGEIF(D$2:D$11, "&gt;0.65"), FALSE)</f>
        <v>0.40908870209779002</v>
      </c>
      <c r="P3">
        <f>O3+P2</f>
        <v>0.71866849525820731</v>
      </c>
    </row>
    <row r="4" spans="1:16" x14ac:dyDescent="0.2">
      <c r="A4" s="6" t="s">
        <v>10</v>
      </c>
      <c r="B4" t="s">
        <v>9</v>
      </c>
      <c r="C4" t="s">
        <v>10</v>
      </c>
      <c r="D4" s="2">
        <v>0.76119999999999999</v>
      </c>
      <c r="E4">
        <v>-450</v>
      </c>
      <c r="F4">
        <v>333</v>
      </c>
      <c r="G4" s="2">
        <f t="shared" si="3"/>
        <v>0.76119999999999999</v>
      </c>
      <c r="H4" s="3">
        <f t="shared" si="0"/>
        <v>-6.964444444444446</v>
      </c>
      <c r="I4" s="3">
        <f t="shared" si="1"/>
        <v>3.4004000000000048</v>
      </c>
      <c r="J4" t="s">
        <v>10</v>
      </c>
      <c r="K4" t="str">
        <f t="shared" si="2"/>
        <v>Y</v>
      </c>
      <c r="L4" s="17"/>
      <c r="M4" s="17">
        <f t="shared" si="4"/>
        <v>22.222222222222221</v>
      </c>
      <c r="N4">
        <f t="shared" ref="N4:N7" si="6">N3-1</f>
        <v>3</v>
      </c>
      <c r="O4">
        <f t="shared" si="5"/>
        <v>0.21623319077202888</v>
      </c>
      <c r="P4">
        <f t="shared" ref="P4:P7" si="7">O4+P3</f>
        <v>0.93490168603023616</v>
      </c>
    </row>
    <row r="5" spans="1:16" x14ac:dyDescent="0.2">
      <c r="A5" s="6" t="s">
        <v>11</v>
      </c>
      <c r="B5" t="s">
        <v>12</v>
      </c>
      <c r="C5" t="s">
        <v>11</v>
      </c>
      <c r="D5" s="2">
        <v>0.49440000000000001</v>
      </c>
      <c r="E5">
        <v>-120</v>
      </c>
      <c r="F5">
        <v>100</v>
      </c>
      <c r="G5" s="2">
        <f t="shared" si="3"/>
        <v>0.49440000000000001</v>
      </c>
      <c r="H5" s="3">
        <f t="shared" si="0"/>
        <v>-9.36</v>
      </c>
      <c r="I5" s="3">
        <f t="shared" si="1"/>
        <v>1.1200000000000045</v>
      </c>
      <c r="J5" t="s">
        <v>12</v>
      </c>
      <c r="K5" t="str">
        <f t="shared" si="2"/>
        <v>N</v>
      </c>
      <c r="L5" s="17"/>
      <c r="M5" s="17">
        <f t="shared" si="4"/>
        <v>0</v>
      </c>
      <c r="N5">
        <f t="shared" si="6"/>
        <v>2</v>
      </c>
      <c r="O5">
        <f t="shared" si="5"/>
        <v>5.7147499493002019E-2</v>
      </c>
      <c r="P5">
        <f t="shared" si="7"/>
        <v>0.99204918552323818</v>
      </c>
    </row>
    <row r="6" spans="1:16" x14ac:dyDescent="0.2">
      <c r="A6" s="6" t="s">
        <v>13</v>
      </c>
      <c r="B6" t="s">
        <v>14</v>
      </c>
      <c r="C6" t="s">
        <v>13</v>
      </c>
      <c r="D6" s="2">
        <v>0.82179999999999997</v>
      </c>
      <c r="E6">
        <v>-300</v>
      </c>
      <c r="F6">
        <v>230</v>
      </c>
      <c r="G6" s="2">
        <f t="shared" si="3"/>
        <v>0.82179999999999997</v>
      </c>
      <c r="H6" s="3">
        <f t="shared" si="0"/>
        <v>9.5733333333333306</v>
      </c>
      <c r="I6" s="3">
        <f t="shared" si="1"/>
        <v>-41.193999999999981</v>
      </c>
      <c r="J6" t="s">
        <v>13</v>
      </c>
      <c r="K6" t="str">
        <f t="shared" si="2"/>
        <v>Y</v>
      </c>
      <c r="L6" s="17">
        <f>100*100/300</f>
        <v>33.333333333333336</v>
      </c>
      <c r="M6" s="17">
        <f t="shared" si="4"/>
        <v>33.333333333333336</v>
      </c>
      <c r="N6">
        <f t="shared" si="6"/>
        <v>1</v>
      </c>
      <c r="O6">
        <f t="shared" si="5"/>
        <v>7.5516545046634088E-3</v>
      </c>
      <c r="P6">
        <f t="shared" si="7"/>
        <v>0.99960084002790162</v>
      </c>
    </row>
    <row r="7" spans="1:16" x14ac:dyDescent="0.2">
      <c r="A7" s="6" t="s">
        <v>15</v>
      </c>
      <c r="B7" t="s">
        <v>16</v>
      </c>
      <c r="C7" t="s">
        <v>16</v>
      </c>
      <c r="D7" s="2">
        <v>0.58099999999999996</v>
      </c>
      <c r="E7">
        <v>-155</v>
      </c>
      <c r="F7">
        <v>125</v>
      </c>
      <c r="G7" s="2">
        <f t="shared" si="3"/>
        <v>0.58099999999999996</v>
      </c>
      <c r="H7" s="3">
        <f t="shared" si="0"/>
        <v>-4.4161290322580768</v>
      </c>
      <c r="I7" s="3">
        <f t="shared" si="1"/>
        <v>-5.7249999999999872</v>
      </c>
      <c r="J7" t="s">
        <v>15</v>
      </c>
      <c r="K7" t="str">
        <f t="shared" si="2"/>
        <v>N</v>
      </c>
      <c r="L7" s="17"/>
      <c r="M7" s="17">
        <f t="shared" si="4"/>
        <v>0</v>
      </c>
      <c r="N7">
        <f t="shared" si="6"/>
        <v>0</v>
      </c>
      <c r="O7">
        <f t="shared" si="5"/>
        <v>3.9915997209842135E-4</v>
      </c>
      <c r="P7">
        <f t="shared" si="7"/>
        <v>1</v>
      </c>
    </row>
    <row r="8" spans="1:16" x14ac:dyDescent="0.2">
      <c r="A8" s="6" t="s">
        <v>17</v>
      </c>
      <c r="B8" t="s">
        <v>18</v>
      </c>
      <c r="C8" t="s">
        <v>17</v>
      </c>
      <c r="D8" s="2">
        <v>0.59119999999999995</v>
      </c>
      <c r="E8">
        <v>-185</v>
      </c>
      <c r="F8">
        <v>150</v>
      </c>
      <c r="G8" s="2">
        <f t="shared" si="3"/>
        <v>0.59119999999999995</v>
      </c>
      <c r="H8" s="3">
        <f t="shared" si="0"/>
        <v>-8.9232432432432454</v>
      </c>
      <c r="I8" s="3">
        <f t="shared" si="1"/>
        <v>2.2000000000000028</v>
      </c>
      <c r="J8" t="s">
        <v>29</v>
      </c>
      <c r="K8" t="str">
        <f t="shared" si="2"/>
        <v>N</v>
      </c>
      <c r="L8" s="17"/>
      <c r="M8" s="17">
        <f t="shared" si="4"/>
        <v>0</v>
      </c>
    </row>
    <row r="9" spans="1:16" ht="17" thickBot="1" x14ac:dyDescent="0.25">
      <c r="A9" s="13" t="s">
        <v>19</v>
      </c>
      <c r="B9" s="14" t="s">
        <v>21</v>
      </c>
      <c r="C9" s="14" t="s">
        <v>19</v>
      </c>
      <c r="D9" s="15">
        <v>0.80610000000000004</v>
      </c>
      <c r="E9" s="14">
        <v>-1000</v>
      </c>
      <c r="F9" s="14">
        <v>535</v>
      </c>
      <c r="G9" s="15">
        <f t="shared" si="3"/>
        <v>0.80610000000000004</v>
      </c>
      <c r="H9" s="16">
        <f t="shared" si="0"/>
        <v>-11.328999999999997</v>
      </c>
      <c r="I9" s="16">
        <f t="shared" si="1"/>
        <v>23.126499999999979</v>
      </c>
      <c r="J9" s="14" t="s">
        <v>19</v>
      </c>
      <c r="K9" s="14" t="str">
        <f t="shared" si="2"/>
        <v>Y</v>
      </c>
      <c r="L9" s="17">
        <v>-100</v>
      </c>
      <c r="M9" s="17">
        <f t="shared" si="4"/>
        <v>10</v>
      </c>
    </row>
    <row r="10" spans="1:16" ht="17" thickBot="1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18">
        <f>SUM(L2:L9)</f>
        <v>-166.66666666666666</v>
      </c>
      <c r="M10" s="18">
        <f>SUM(M2:M9)</f>
        <v>97.460317460317469</v>
      </c>
      <c r="N10" s="1" t="s">
        <v>24</v>
      </c>
    </row>
    <row r="11" spans="1:16" ht="17" thickBot="1" x14ac:dyDescent="0.25">
      <c r="A11" s="4" t="s">
        <v>0</v>
      </c>
      <c r="B11" s="5" t="s">
        <v>1</v>
      </c>
      <c r="C11" s="5" t="s">
        <v>2</v>
      </c>
      <c r="D11" s="5" t="s">
        <v>26</v>
      </c>
      <c r="E11" s="5" t="s">
        <v>27</v>
      </c>
      <c r="F11" s="5" t="s">
        <v>28</v>
      </c>
      <c r="G11" s="5" t="s">
        <v>20</v>
      </c>
      <c r="H11" s="5" t="s">
        <v>3</v>
      </c>
      <c r="I11" s="5" t="s">
        <v>4</v>
      </c>
      <c r="J11" s="5" t="s">
        <v>22</v>
      </c>
      <c r="K11" s="5" t="s">
        <v>25</v>
      </c>
      <c r="L11" s="19" t="s">
        <v>23</v>
      </c>
      <c r="M11" s="20" t="s">
        <v>44</v>
      </c>
      <c r="N11" s="1" t="s">
        <v>45</v>
      </c>
      <c r="O11" s="1" t="s">
        <v>46</v>
      </c>
      <c r="P11" s="1" t="s">
        <v>47</v>
      </c>
    </row>
    <row r="12" spans="1:16" x14ac:dyDescent="0.2">
      <c r="A12" s="9" t="s">
        <v>30</v>
      </c>
      <c r="B12" s="10" t="s">
        <v>31</v>
      </c>
      <c r="C12" s="10" t="s">
        <v>31</v>
      </c>
      <c r="D12" s="11">
        <v>0.5726</v>
      </c>
      <c r="E12" s="10">
        <v>-270</v>
      </c>
      <c r="F12" s="10">
        <v>190</v>
      </c>
      <c r="G12" s="11">
        <f>IF(E12&lt;0,D12,1-D12)</f>
        <v>0.5726</v>
      </c>
      <c r="H12" s="12">
        <f t="shared" ref="H12:H21" si="8">G12*100*100/-E12+(1-G12)*-100</f>
        <v>-21.532592592592593</v>
      </c>
      <c r="I12" s="12">
        <f t="shared" ref="I12:I21" si="9">(1-G12)*100*F12/100+G12*-100</f>
        <v>23.946000000000005</v>
      </c>
      <c r="J12" s="10" t="s">
        <v>30</v>
      </c>
      <c r="K12" s="10" t="str">
        <f t="shared" ref="K12:K21" si="10">IF(C12=J12,"Y","N")</f>
        <v>N</v>
      </c>
      <c r="L12" s="17">
        <v>23.95</v>
      </c>
      <c r="M12" s="17">
        <f>IF(D12&gt;0.65, IF(K12="Y",100^2/-E12, -100), 0)</f>
        <v>0</v>
      </c>
      <c r="N12">
        <f>COUNTIF(M12:M21, "&lt;&gt;0")</f>
        <v>5</v>
      </c>
      <c r="O12">
        <f>_xlfn.BINOM.DIST(N12,N$12,AVERAGEIF(D$12:D$21, "&gt;0.65"), FALSE)</f>
        <v>0.24564611866565805</v>
      </c>
      <c r="P12">
        <f>O12</f>
        <v>0.24564611866565805</v>
      </c>
    </row>
    <row r="13" spans="1:16" x14ac:dyDescent="0.2">
      <c r="A13" s="6" t="s">
        <v>32</v>
      </c>
      <c r="B13" t="s">
        <v>33</v>
      </c>
      <c r="C13" t="s">
        <v>32</v>
      </c>
      <c r="D13" s="2">
        <v>0.67549999999999999</v>
      </c>
      <c r="E13">
        <v>-130</v>
      </c>
      <c r="F13">
        <f>100^2/110</f>
        <v>90.909090909090907</v>
      </c>
      <c r="G13" s="2">
        <f t="shared" ref="G13:G21" si="11">IF(E13&lt;0,D13,1-D13)</f>
        <v>0.67549999999999999</v>
      </c>
      <c r="H13" s="3">
        <f t="shared" si="8"/>
        <v>19.511538461538457</v>
      </c>
      <c r="I13" s="3">
        <f t="shared" si="9"/>
        <v>-38.049999999999997</v>
      </c>
      <c r="J13" s="24" t="s">
        <v>32</v>
      </c>
      <c r="K13" t="str">
        <f t="shared" si="10"/>
        <v>Y</v>
      </c>
      <c r="L13" s="17">
        <v>19.510000000000002</v>
      </c>
      <c r="M13" s="17">
        <f t="shared" ref="M13:M21" si="12">IF(D13&gt;0.65, IF(K13="Y",100^2/-E13, -100), 0)</f>
        <v>76.92307692307692</v>
      </c>
      <c r="N13">
        <f>N12-1</f>
        <v>4</v>
      </c>
      <c r="O13">
        <f t="shared" ref="O13:O17" si="13">_xlfn.BINOM.DIST(N13,N$12,AVERAGEIF(D$12:D$21, "&gt;0.65"), FALSE)</f>
        <v>0.39813406944751772</v>
      </c>
      <c r="P13">
        <f>O13+P12</f>
        <v>0.64378018811317572</v>
      </c>
    </row>
    <row r="14" spans="1:16" x14ac:dyDescent="0.2">
      <c r="A14" s="6" t="s">
        <v>5</v>
      </c>
      <c r="B14" t="s">
        <v>34</v>
      </c>
      <c r="C14" t="s">
        <v>5</v>
      </c>
      <c r="D14" s="2">
        <v>0.79979999999999996</v>
      </c>
      <c r="E14">
        <v>-370</v>
      </c>
      <c r="F14">
        <v>250</v>
      </c>
      <c r="G14" s="2">
        <f t="shared" si="11"/>
        <v>0.79979999999999996</v>
      </c>
      <c r="H14" s="3">
        <f t="shared" si="8"/>
        <v>1.5962162162162095</v>
      </c>
      <c r="I14" s="3">
        <f t="shared" si="9"/>
        <v>-29.929999999999978</v>
      </c>
      <c r="J14" s="24" t="s">
        <v>5</v>
      </c>
      <c r="K14" t="str">
        <f t="shared" si="10"/>
        <v>Y</v>
      </c>
      <c r="L14" s="17"/>
      <c r="M14" s="17">
        <f t="shared" si="12"/>
        <v>27.027027027027028</v>
      </c>
      <c r="N14">
        <f t="shared" ref="N14:N17" si="14">N13-1</f>
        <v>3</v>
      </c>
      <c r="O14">
        <f t="shared" si="13"/>
        <v>0.25811234163334845</v>
      </c>
      <c r="P14">
        <f t="shared" ref="P14:P17" si="15">O14+P13</f>
        <v>0.90189252974652412</v>
      </c>
    </row>
    <row r="15" spans="1:16" x14ac:dyDescent="0.2">
      <c r="A15" s="6" t="s">
        <v>35</v>
      </c>
      <c r="B15" t="s">
        <v>36</v>
      </c>
      <c r="C15" t="s">
        <v>35</v>
      </c>
      <c r="D15" s="2">
        <v>0.53449999999999998</v>
      </c>
      <c r="E15">
        <v>-120</v>
      </c>
      <c r="F15">
        <f>100^2/115</f>
        <v>86.956521739130437</v>
      </c>
      <c r="G15" s="2">
        <f t="shared" si="11"/>
        <v>0.53449999999999998</v>
      </c>
      <c r="H15" s="3">
        <f t="shared" si="8"/>
        <v>-2.00833333333334</v>
      </c>
      <c r="I15" s="3">
        <f t="shared" si="9"/>
        <v>-12.97173913043477</v>
      </c>
      <c r="J15" s="24" t="s">
        <v>36</v>
      </c>
      <c r="K15" t="str">
        <f t="shared" si="10"/>
        <v>N</v>
      </c>
      <c r="L15" s="17"/>
      <c r="M15" s="17">
        <f t="shared" si="12"/>
        <v>0</v>
      </c>
      <c r="N15">
        <f t="shared" si="14"/>
        <v>2</v>
      </c>
      <c r="O15">
        <f t="shared" si="13"/>
        <v>8.3667771758267631E-2</v>
      </c>
      <c r="P15">
        <f t="shared" si="15"/>
        <v>0.98556030150479179</v>
      </c>
    </row>
    <row r="16" spans="1:16" x14ac:dyDescent="0.2">
      <c r="A16" s="6" t="s">
        <v>37</v>
      </c>
      <c r="B16" t="s">
        <v>38</v>
      </c>
      <c r="C16" t="s">
        <v>38</v>
      </c>
      <c r="D16" s="2">
        <v>0.50339999999999996</v>
      </c>
      <c r="E16">
        <v>-265</v>
      </c>
      <c r="F16">
        <v>185</v>
      </c>
      <c r="G16" s="2">
        <f t="shared" si="11"/>
        <v>0.50339999999999996</v>
      </c>
      <c r="H16" s="3">
        <f t="shared" si="8"/>
        <v>-30.663773584905663</v>
      </c>
      <c r="I16" s="3">
        <f t="shared" si="9"/>
        <v>41.531000000000013</v>
      </c>
      <c r="J16" s="24" t="s">
        <v>38</v>
      </c>
      <c r="K16" t="str">
        <f t="shared" si="10"/>
        <v>Y</v>
      </c>
      <c r="L16" s="17">
        <v>-100</v>
      </c>
      <c r="M16" s="17">
        <f t="shared" si="12"/>
        <v>0</v>
      </c>
      <c r="N16">
        <f t="shared" si="14"/>
        <v>1</v>
      </c>
      <c r="O16">
        <f t="shared" si="13"/>
        <v>1.3560560465058212E-2</v>
      </c>
      <c r="P16">
        <f t="shared" si="15"/>
        <v>0.99912086196984995</v>
      </c>
    </row>
    <row r="17" spans="1:16" x14ac:dyDescent="0.2">
      <c r="A17" s="6" t="s">
        <v>39</v>
      </c>
      <c r="B17" t="s">
        <v>40</v>
      </c>
      <c r="C17" t="s">
        <v>39</v>
      </c>
      <c r="D17" s="2">
        <v>0.70809999999999995</v>
      </c>
      <c r="E17">
        <v>-140</v>
      </c>
      <c r="F17">
        <v>100</v>
      </c>
      <c r="G17" s="2">
        <f t="shared" si="11"/>
        <v>0.70809999999999995</v>
      </c>
      <c r="H17" s="3">
        <f t="shared" si="8"/>
        <v>21.388571428571424</v>
      </c>
      <c r="I17" s="3">
        <f t="shared" si="9"/>
        <v>-41.62</v>
      </c>
      <c r="J17" s="24" t="s">
        <v>39</v>
      </c>
      <c r="K17" t="str">
        <f t="shared" si="10"/>
        <v>Y</v>
      </c>
      <c r="L17" s="17">
        <v>21.39</v>
      </c>
      <c r="M17" s="17">
        <f t="shared" si="12"/>
        <v>71.428571428571431</v>
      </c>
      <c r="N17">
        <f t="shared" si="14"/>
        <v>0</v>
      </c>
      <c r="O17">
        <f t="shared" si="13"/>
        <v>8.791380301499598E-4</v>
      </c>
      <c r="P17">
        <f t="shared" si="15"/>
        <v>0.99999999999999989</v>
      </c>
    </row>
    <row r="18" spans="1:16" x14ac:dyDescent="0.2">
      <c r="A18" s="6" t="s">
        <v>13</v>
      </c>
      <c r="B18" t="s">
        <v>41</v>
      </c>
      <c r="C18" t="s">
        <v>13</v>
      </c>
      <c r="D18" s="2">
        <v>0.60040000000000004</v>
      </c>
      <c r="E18">
        <v>-160</v>
      </c>
      <c r="F18">
        <v>115</v>
      </c>
      <c r="G18" s="2">
        <f t="shared" si="11"/>
        <v>0.60040000000000004</v>
      </c>
      <c r="H18" s="3">
        <f t="shared" si="8"/>
        <v>-2.4349999999999881</v>
      </c>
      <c r="I18" s="3">
        <f t="shared" si="9"/>
        <v>-14.086000000000013</v>
      </c>
      <c r="J18" s="24" t="s">
        <v>41</v>
      </c>
      <c r="K18" t="str">
        <f t="shared" si="10"/>
        <v>N</v>
      </c>
      <c r="L18" s="17"/>
      <c r="M18" s="17">
        <f t="shared" si="12"/>
        <v>0</v>
      </c>
    </row>
    <row r="19" spans="1:16" x14ac:dyDescent="0.2">
      <c r="A19" s="6" t="s">
        <v>42</v>
      </c>
      <c r="B19" t="s">
        <v>21</v>
      </c>
      <c r="C19" t="s">
        <v>42</v>
      </c>
      <c r="D19" s="2">
        <v>0.80830000000000002</v>
      </c>
      <c r="E19">
        <v>-2290</v>
      </c>
      <c r="F19">
        <v>800</v>
      </c>
      <c r="G19" s="2">
        <f t="shared" si="11"/>
        <v>0.80830000000000002</v>
      </c>
      <c r="H19" s="3">
        <f t="shared" si="8"/>
        <v>-15.640305676855894</v>
      </c>
      <c r="I19" s="3">
        <f t="shared" si="9"/>
        <v>72.529999999999987</v>
      </c>
      <c r="J19" s="24" t="s">
        <v>42</v>
      </c>
      <c r="K19" t="str">
        <f t="shared" si="10"/>
        <v>Y</v>
      </c>
      <c r="L19" s="17">
        <v>-100</v>
      </c>
      <c r="M19" s="17">
        <f t="shared" si="12"/>
        <v>4.3668122270742362</v>
      </c>
    </row>
    <row r="20" spans="1:16" x14ac:dyDescent="0.2">
      <c r="A20" s="6" t="s">
        <v>17</v>
      </c>
      <c r="B20" t="s">
        <v>29</v>
      </c>
      <c r="C20" t="s">
        <v>17</v>
      </c>
      <c r="D20" s="2">
        <v>0.59619999999999995</v>
      </c>
      <c r="E20">
        <v>-245</v>
      </c>
      <c r="F20">
        <v>175</v>
      </c>
      <c r="G20" s="2">
        <f t="shared" si="11"/>
        <v>0.59619999999999995</v>
      </c>
      <c r="H20" s="3">
        <f t="shared" si="8"/>
        <v>-16.045306122448981</v>
      </c>
      <c r="I20" s="3">
        <f t="shared" si="9"/>
        <v>11.045000000000009</v>
      </c>
      <c r="J20" s="24" t="s">
        <v>17</v>
      </c>
      <c r="K20" t="str">
        <f t="shared" si="10"/>
        <v>Y</v>
      </c>
      <c r="L20" s="17"/>
      <c r="M20" s="17">
        <f t="shared" si="12"/>
        <v>0</v>
      </c>
    </row>
    <row r="21" spans="1:16" ht="17" thickBot="1" x14ac:dyDescent="0.25">
      <c r="A21" s="13" t="s">
        <v>43</v>
      </c>
      <c r="B21" s="14" t="s">
        <v>14</v>
      </c>
      <c r="C21" s="14" t="s">
        <v>43</v>
      </c>
      <c r="D21" s="15">
        <v>0.7843</v>
      </c>
      <c r="E21" s="14">
        <v>-320</v>
      </c>
      <c r="F21" s="14">
        <v>220</v>
      </c>
      <c r="G21" s="15">
        <f t="shared" si="11"/>
        <v>0.7843</v>
      </c>
      <c r="H21" s="16">
        <f t="shared" si="8"/>
        <v>2.9393750000000018</v>
      </c>
      <c r="I21" s="16">
        <f t="shared" si="9"/>
        <v>-30.976000000000013</v>
      </c>
      <c r="J21" s="14" t="s">
        <v>43</v>
      </c>
      <c r="K21" t="str">
        <f t="shared" si="10"/>
        <v>Y</v>
      </c>
      <c r="L21" s="17"/>
      <c r="M21" s="17">
        <f t="shared" si="12"/>
        <v>31.25</v>
      </c>
    </row>
    <row r="22" spans="1:16" ht="17" thickBot="1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23"/>
      <c r="L22" s="18">
        <f>SUM(L12:L21)</f>
        <v>-135.15</v>
      </c>
      <c r="M22" s="18">
        <f>SUM(M12:M21)</f>
        <v>210.99548760574962</v>
      </c>
      <c r="N22" s="1" t="s">
        <v>24</v>
      </c>
    </row>
    <row r="23" spans="1:16" ht="17" thickBot="1" x14ac:dyDescent="0.25">
      <c r="A23" s="4" t="s">
        <v>0</v>
      </c>
      <c r="B23" s="5" t="s">
        <v>1</v>
      </c>
      <c r="C23" s="5" t="s">
        <v>2</v>
      </c>
      <c r="D23" s="5" t="s">
        <v>26</v>
      </c>
      <c r="E23" s="5" t="s">
        <v>27</v>
      </c>
      <c r="F23" s="5" t="s">
        <v>28</v>
      </c>
      <c r="G23" s="5" t="s">
        <v>20</v>
      </c>
      <c r="H23" s="5" t="s">
        <v>3</v>
      </c>
      <c r="I23" s="5" t="s">
        <v>4</v>
      </c>
      <c r="J23" s="5" t="s">
        <v>22</v>
      </c>
      <c r="K23" s="5" t="s">
        <v>25</v>
      </c>
      <c r="L23" s="19" t="s">
        <v>23</v>
      </c>
      <c r="M23" s="20" t="s">
        <v>44</v>
      </c>
      <c r="N23" s="1" t="s">
        <v>45</v>
      </c>
      <c r="O23" s="1" t="s">
        <v>46</v>
      </c>
      <c r="P23" s="1" t="s">
        <v>47</v>
      </c>
    </row>
    <row r="24" spans="1:16" x14ac:dyDescent="0.2">
      <c r="A24" s="9" t="s">
        <v>7</v>
      </c>
      <c r="B24" s="10" t="s">
        <v>15</v>
      </c>
      <c r="C24" s="10" t="s">
        <v>15</v>
      </c>
      <c r="D24" s="11">
        <v>0.50339999999999996</v>
      </c>
      <c r="E24" s="10">
        <v>-110</v>
      </c>
      <c r="F24" s="10">
        <f>100^2/110</f>
        <v>90.909090909090907</v>
      </c>
      <c r="G24" s="11">
        <f>IF(E24&lt;0,D24,1-D24)</f>
        <v>0.50339999999999996</v>
      </c>
      <c r="H24" s="12">
        <f t="shared" ref="H24:H29" si="16">G24*100*100/-E24+(1-G24)*-100</f>
        <v>-3.8963636363636382</v>
      </c>
      <c r="I24" s="12">
        <f t="shared" ref="I24:I29" si="17">(1-G24)*100*F24/100+G24*-100</f>
        <v>-5.1945454545454481</v>
      </c>
      <c r="J24" s="10" t="s">
        <v>30</v>
      </c>
      <c r="K24" s="10" t="str">
        <f t="shared" ref="K24:K29" si="18">IF(C24=J24,"Y","N")</f>
        <v>N</v>
      </c>
      <c r="L24" s="17"/>
      <c r="M24" s="17">
        <f>IF(D24&gt;0.65, IF(K24="Y",100^2/-E24, -100), 0)</f>
        <v>0</v>
      </c>
      <c r="N24">
        <f>COUNTIF(M24:M29, "&lt;&gt;0")</f>
        <v>3</v>
      </c>
      <c r="O24">
        <f>_xlfn.BINOM.DIST(N24,N$24,AVERAGEIF(D$24:D$29, "&gt;0.65"), FALSE)</f>
        <v>0.38371229629629616</v>
      </c>
      <c r="P24">
        <f>O24</f>
        <v>0.38371229629629616</v>
      </c>
    </row>
    <row r="25" spans="1:16" x14ac:dyDescent="0.2">
      <c r="A25" s="6" t="s">
        <v>6</v>
      </c>
      <c r="B25" t="s">
        <v>34</v>
      </c>
      <c r="C25" s="24" t="s">
        <v>34</v>
      </c>
      <c r="D25" s="2">
        <v>0.7218</v>
      </c>
      <c r="E25">
        <v>-110</v>
      </c>
      <c r="F25">
        <f>100^2/110</f>
        <v>90.909090909090907</v>
      </c>
      <c r="G25" s="2">
        <f t="shared" ref="G25:G29" si="19">IF(E25&lt;0,D25,1-D25)</f>
        <v>0.7218</v>
      </c>
      <c r="H25" s="3">
        <f t="shared" si="16"/>
        <v>37.798181818181824</v>
      </c>
      <c r="I25" s="3">
        <f t="shared" si="17"/>
        <v>-46.889090909090918</v>
      </c>
      <c r="J25" s="24" t="s">
        <v>32</v>
      </c>
      <c r="K25" t="str">
        <f t="shared" si="18"/>
        <v>N</v>
      </c>
      <c r="L25" s="17"/>
      <c r="M25" s="17">
        <f t="shared" ref="M25:M29" si="20">IF(D25&gt;0.65, IF(K25="Y",100^2/-E25, -100), 0)</f>
        <v>-100</v>
      </c>
      <c r="N25">
        <f>N24-1</f>
        <v>2</v>
      </c>
      <c r="O25">
        <f t="shared" ref="O25:O27" si="21">_xlfn.BINOM.DIST(N25,N$24,AVERAGEIF(D$24:D$29, "&gt;0.65"), FALSE)</f>
        <v>0.43299644444444452</v>
      </c>
      <c r="P25">
        <f>O25+P24</f>
        <v>0.81670874074074074</v>
      </c>
    </row>
    <row r="26" spans="1:16" x14ac:dyDescent="0.2">
      <c r="A26" s="6" t="s">
        <v>12</v>
      </c>
      <c r="B26" t="s">
        <v>33</v>
      </c>
      <c r="C26" s="24" t="s">
        <v>12</v>
      </c>
      <c r="D26" s="2">
        <v>0.64419999999999999</v>
      </c>
      <c r="E26">
        <v>-112</v>
      </c>
      <c r="F26">
        <f>100^2/108</f>
        <v>92.592592592592595</v>
      </c>
      <c r="G26" s="2">
        <f t="shared" si="19"/>
        <v>0.64419999999999999</v>
      </c>
      <c r="H26" s="3">
        <f t="shared" si="16"/>
        <v>21.937857142857148</v>
      </c>
      <c r="I26" s="3">
        <f t="shared" si="17"/>
        <v>-31.475555555555559</v>
      </c>
      <c r="J26" s="24" t="s">
        <v>5</v>
      </c>
      <c r="K26" t="str">
        <f t="shared" si="18"/>
        <v>N</v>
      </c>
      <c r="L26" s="17"/>
      <c r="M26" s="17">
        <f t="shared" si="20"/>
        <v>0</v>
      </c>
      <c r="N26">
        <f t="shared" ref="N26:N29" si="22">N25-1</f>
        <v>1</v>
      </c>
      <c r="O26">
        <f t="shared" si="21"/>
        <v>0.16287022222222236</v>
      </c>
      <c r="P26">
        <f t="shared" ref="P26:P29" si="23">O26+P25</f>
        <v>0.9795789629629631</v>
      </c>
    </row>
    <row r="27" spans="1:16" x14ac:dyDescent="0.2">
      <c r="A27" s="6" t="s">
        <v>10</v>
      </c>
      <c r="B27" t="s">
        <v>19</v>
      </c>
      <c r="C27" s="24" t="s">
        <v>10</v>
      </c>
      <c r="D27" s="2">
        <v>0.78129999999999999</v>
      </c>
      <c r="E27">
        <v>-110</v>
      </c>
      <c r="F27">
        <f>100^2/110</f>
        <v>90.909090909090907</v>
      </c>
      <c r="G27" s="2">
        <f t="shared" si="19"/>
        <v>0.78129999999999999</v>
      </c>
      <c r="H27" s="3">
        <f t="shared" si="16"/>
        <v>49.157272727272726</v>
      </c>
      <c r="I27" s="3">
        <f t="shared" si="17"/>
        <v>-58.248181818181813</v>
      </c>
      <c r="J27" s="24" t="s">
        <v>36</v>
      </c>
      <c r="K27" t="str">
        <f t="shared" si="18"/>
        <v>N</v>
      </c>
      <c r="L27" s="17"/>
      <c r="M27" s="17">
        <f t="shared" si="20"/>
        <v>-100</v>
      </c>
      <c r="N27">
        <f t="shared" si="22"/>
        <v>0</v>
      </c>
      <c r="O27">
        <f t="shared" si="21"/>
        <v>2.042103703703706E-2</v>
      </c>
      <c r="P27">
        <f t="shared" si="23"/>
        <v>1.0000000000000002</v>
      </c>
    </row>
    <row r="28" spans="1:16" x14ac:dyDescent="0.2">
      <c r="A28" s="6" t="s">
        <v>11</v>
      </c>
      <c r="B28" t="s">
        <v>39</v>
      </c>
      <c r="C28" s="24" t="s">
        <v>39</v>
      </c>
      <c r="D28" s="2">
        <v>0.67689999999999995</v>
      </c>
      <c r="E28">
        <v>-110</v>
      </c>
      <c r="F28">
        <f>100^2/110</f>
        <v>90.909090909090907</v>
      </c>
      <c r="G28" s="2">
        <f t="shared" si="19"/>
        <v>0.67689999999999995</v>
      </c>
      <c r="H28" s="3">
        <f t="shared" si="16"/>
        <v>29.226363636363637</v>
      </c>
      <c r="I28" s="3">
        <f t="shared" si="17"/>
        <v>-38.317272727272723</v>
      </c>
      <c r="J28" s="24" t="s">
        <v>38</v>
      </c>
      <c r="K28" t="str">
        <f t="shared" si="18"/>
        <v>N</v>
      </c>
      <c r="L28" s="17"/>
      <c r="M28" s="17">
        <f t="shared" si="20"/>
        <v>-100</v>
      </c>
    </row>
    <row r="29" spans="1:16" ht="17" thickBot="1" x14ac:dyDescent="0.25">
      <c r="A29" s="6" t="s">
        <v>16</v>
      </c>
      <c r="B29" t="s">
        <v>9</v>
      </c>
      <c r="C29" s="24" t="s">
        <v>16</v>
      </c>
      <c r="D29" s="2">
        <v>0.62570000000000003</v>
      </c>
      <c r="E29">
        <v>-110</v>
      </c>
      <c r="F29">
        <f>100^2/110</f>
        <v>90.909090909090907</v>
      </c>
      <c r="G29" s="2">
        <f t="shared" si="19"/>
        <v>0.62570000000000003</v>
      </c>
      <c r="H29" s="3">
        <f t="shared" si="16"/>
        <v>19.451818181818183</v>
      </c>
      <c r="I29" s="3">
        <f t="shared" si="17"/>
        <v>-28.542727272727276</v>
      </c>
      <c r="J29" s="24" t="s">
        <v>39</v>
      </c>
      <c r="K29" t="str">
        <f t="shared" si="18"/>
        <v>N</v>
      </c>
      <c r="L29" s="17"/>
      <c r="M29" s="17">
        <f t="shared" si="20"/>
        <v>0</v>
      </c>
    </row>
    <row r="30" spans="1:16" ht="17" thickBot="1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23"/>
      <c r="L30" s="18">
        <f>SUM(L24:L29)</f>
        <v>0</v>
      </c>
      <c r="M30" s="18">
        <f>SUM(M24:M29)</f>
        <v>-300</v>
      </c>
      <c r="N30" s="1" t="s">
        <v>24</v>
      </c>
    </row>
  </sheetData>
  <conditionalFormatting sqref="D12:D21">
    <cfRule type="colorScale" priority="5">
      <colorScale>
        <cfvo type="num" val="0.5"/>
        <cfvo type="num" val="1"/>
        <color rgb="FFFCFCFF"/>
        <color rgb="FF63BE7B"/>
      </colorScale>
    </cfRule>
  </conditionalFormatting>
  <conditionalFormatting sqref="H2:I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I2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9">
    <cfRule type="containsText" dxfId="2" priority="10" operator="containsText" text="Y">
      <formula>NOT(ISERROR(SEARCH("Y",K2)))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K21">
    <cfRule type="containsText" dxfId="1" priority="7" operator="containsText" text="Y">
      <formula>NOT(ISERROR(SEARCH("Y",K12)))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9">
    <cfRule type="colorScale" priority="1">
      <colorScale>
        <cfvo type="num" val="0.5"/>
        <cfvo type="num" val="1"/>
        <color rgb="FFFCFCFF"/>
        <color rgb="FF63BE7B"/>
      </colorScale>
    </cfRule>
  </conditionalFormatting>
  <conditionalFormatting sqref="H24:I2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4:K29">
    <cfRule type="containsText" dxfId="0" priority="17" operator="containsText" text="Y">
      <formula>NOT(ISERROR(SEARCH("Y",K24)))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Rex, Atticus</dc:creator>
  <cp:lastModifiedBy>Rex, Atticus</cp:lastModifiedBy>
  <dcterms:created xsi:type="dcterms:W3CDTF">2023-12-28T13:41:26Z</dcterms:created>
  <dcterms:modified xsi:type="dcterms:W3CDTF">2023-12-30T10:02:14Z</dcterms:modified>
</cp:coreProperties>
</file>