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heckCompatibility="1" autoCompressPictures="0"/>
  <bookViews>
    <workbookView xWindow="0" yWindow="0" windowWidth="24480" windowHeight="13176" tabRatio="500" activeTab="1"/>
  </bookViews>
  <sheets>
    <sheet name="Ex1" sheetId="3" r:id="rId1"/>
    <sheet name="Ex2" sheetId="5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5" l="1"/>
  <c r="Y20" i="5"/>
  <c r="T23" i="5"/>
  <c r="Q13" i="5"/>
  <c r="Q20" i="5" s="1"/>
  <c r="G19" i="5"/>
  <c r="F19" i="5"/>
  <c r="E19" i="5"/>
  <c r="D19" i="5"/>
  <c r="C19" i="5"/>
  <c r="B19" i="5"/>
  <c r="D18" i="5"/>
  <c r="C18" i="5"/>
  <c r="B18" i="5"/>
  <c r="H17" i="5"/>
  <c r="I17" i="5" s="1"/>
  <c r="G16" i="5"/>
  <c r="F16" i="5"/>
  <c r="E16" i="5"/>
  <c r="D16" i="5"/>
  <c r="C16" i="5"/>
  <c r="B16" i="5"/>
  <c r="F15" i="5"/>
  <c r="D15" i="5"/>
  <c r="C15" i="5"/>
  <c r="B15" i="5"/>
  <c r="G14" i="5"/>
  <c r="D14" i="5"/>
  <c r="C14" i="5"/>
  <c r="B14" i="5"/>
  <c r="H13" i="5"/>
  <c r="I13" i="5" s="1"/>
  <c r="T13" i="5" s="1"/>
  <c r="H12" i="5"/>
  <c r="G12" i="5"/>
  <c r="F12" i="5"/>
  <c r="E12" i="5"/>
  <c r="D12" i="5"/>
  <c r="C12" i="5"/>
  <c r="G11" i="5"/>
  <c r="F11" i="5"/>
  <c r="E11" i="5"/>
  <c r="E20" i="5" s="1"/>
  <c r="D11" i="5"/>
  <c r="C11" i="5"/>
  <c r="B11" i="5"/>
  <c r="D10" i="5"/>
  <c r="C10" i="5"/>
  <c r="B10" i="5"/>
  <c r="G9" i="5"/>
  <c r="G20" i="5" s="1"/>
  <c r="D9" i="5"/>
  <c r="C9" i="5"/>
  <c r="B9" i="5"/>
  <c r="H8" i="5"/>
  <c r="F8" i="5"/>
  <c r="F20" i="5" s="1"/>
  <c r="D7" i="5"/>
  <c r="C7" i="5"/>
  <c r="B7" i="5"/>
  <c r="D6" i="5"/>
  <c r="C6" i="5"/>
  <c r="B6" i="5"/>
  <c r="D5" i="5"/>
  <c r="D20" i="5" s="1"/>
  <c r="C5" i="5"/>
  <c r="B5" i="5"/>
  <c r="H4" i="5"/>
  <c r="H18" i="5" s="1"/>
  <c r="Y20" i="3"/>
  <c r="Q20" i="3"/>
  <c r="H8" i="3"/>
  <c r="H17" i="3"/>
  <c r="I17" i="3" s="1"/>
  <c r="S17" i="3" s="1"/>
  <c r="H13" i="3"/>
  <c r="F17" i="3"/>
  <c r="F13" i="3"/>
  <c r="F8" i="3"/>
  <c r="C18" i="3"/>
  <c r="D18" i="3"/>
  <c r="E18" i="3"/>
  <c r="F18" i="3"/>
  <c r="G18" i="3"/>
  <c r="B18" i="3"/>
  <c r="B19" i="3"/>
  <c r="C19" i="3"/>
  <c r="D19" i="3"/>
  <c r="E19" i="3"/>
  <c r="F19" i="3"/>
  <c r="G19" i="3"/>
  <c r="C16" i="3"/>
  <c r="D16" i="3"/>
  <c r="E16" i="3"/>
  <c r="F16" i="3"/>
  <c r="G16" i="3"/>
  <c r="B16" i="3"/>
  <c r="C15" i="3"/>
  <c r="D15" i="3"/>
  <c r="E15" i="3"/>
  <c r="F15" i="3"/>
  <c r="G15" i="3"/>
  <c r="B15" i="3"/>
  <c r="C14" i="3"/>
  <c r="D14" i="3"/>
  <c r="E14" i="3"/>
  <c r="F14" i="3"/>
  <c r="G14" i="3"/>
  <c r="B14" i="3"/>
  <c r="C12" i="3"/>
  <c r="D12" i="3"/>
  <c r="E12" i="3"/>
  <c r="F12" i="3"/>
  <c r="G12" i="3"/>
  <c r="B12" i="3"/>
  <c r="C11" i="3"/>
  <c r="D11" i="3"/>
  <c r="E11" i="3"/>
  <c r="F11" i="3"/>
  <c r="G11" i="3"/>
  <c r="B11" i="3"/>
  <c r="C10" i="3"/>
  <c r="D10" i="3"/>
  <c r="E10" i="3"/>
  <c r="F10" i="3"/>
  <c r="G10" i="3"/>
  <c r="B10" i="3"/>
  <c r="H4" i="3"/>
  <c r="H15" i="3" s="1"/>
  <c r="C9" i="3"/>
  <c r="D9" i="3"/>
  <c r="E9" i="3"/>
  <c r="F9" i="3"/>
  <c r="G9" i="3"/>
  <c r="B9" i="3"/>
  <c r="C7" i="3"/>
  <c r="D7" i="3"/>
  <c r="E7" i="3"/>
  <c r="F7" i="3"/>
  <c r="G7" i="3"/>
  <c r="B7" i="3"/>
  <c r="C6" i="3"/>
  <c r="D6" i="3"/>
  <c r="E6" i="3"/>
  <c r="F6" i="3"/>
  <c r="G6" i="3"/>
  <c r="B6" i="3"/>
  <c r="C5" i="3"/>
  <c r="D5" i="3"/>
  <c r="E5" i="3"/>
  <c r="F5" i="3"/>
  <c r="G5" i="3"/>
  <c r="B5" i="3"/>
  <c r="V17" i="3" l="1"/>
  <c r="H9" i="5"/>
  <c r="H5" i="5"/>
  <c r="H6" i="5"/>
  <c r="H16" i="5"/>
  <c r="I16" i="5" s="1"/>
  <c r="I9" i="5"/>
  <c r="H15" i="5"/>
  <c r="I19" i="5"/>
  <c r="V19" i="5" s="1"/>
  <c r="H19" i="5"/>
  <c r="X19" i="5" s="1"/>
  <c r="Z20" i="5"/>
  <c r="AA20" i="5" s="1"/>
  <c r="X13" i="5"/>
  <c r="R9" i="5"/>
  <c r="V9" i="5"/>
  <c r="U9" i="5"/>
  <c r="S9" i="5"/>
  <c r="W9" i="5"/>
  <c r="U17" i="5"/>
  <c r="W17" i="5"/>
  <c r="R17" i="5"/>
  <c r="T17" i="5"/>
  <c r="S17" i="5"/>
  <c r="V17" i="5"/>
  <c r="U19" i="5"/>
  <c r="S19" i="5"/>
  <c r="W19" i="5"/>
  <c r="X9" i="5"/>
  <c r="X17" i="5"/>
  <c r="R19" i="5"/>
  <c r="T9" i="5"/>
  <c r="T19" i="5"/>
  <c r="V13" i="5"/>
  <c r="B20" i="5"/>
  <c r="I5" i="5"/>
  <c r="S5" i="5" s="1"/>
  <c r="I8" i="5"/>
  <c r="H11" i="5"/>
  <c r="I12" i="5"/>
  <c r="R12" i="5" s="1"/>
  <c r="S13" i="5"/>
  <c r="W13" i="5"/>
  <c r="H14" i="5"/>
  <c r="I15" i="5"/>
  <c r="X15" i="5" s="1"/>
  <c r="I18" i="5"/>
  <c r="C20" i="5"/>
  <c r="U13" i="5"/>
  <c r="R13" i="5"/>
  <c r="I4" i="5"/>
  <c r="H7" i="5"/>
  <c r="H10" i="5"/>
  <c r="I10" i="5" s="1"/>
  <c r="H14" i="3"/>
  <c r="I4" i="3"/>
  <c r="U4" i="3" s="1"/>
  <c r="H7" i="3"/>
  <c r="H6" i="3"/>
  <c r="I6" i="3" s="1"/>
  <c r="R6" i="3" s="1"/>
  <c r="H19" i="3"/>
  <c r="I19" i="3" s="1"/>
  <c r="H18" i="3"/>
  <c r="I18" i="3" s="1"/>
  <c r="I13" i="3"/>
  <c r="H12" i="3"/>
  <c r="I12" i="3" s="1"/>
  <c r="R12" i="3" s="1"/>
  <c r="I14" i="3"/>
  <c r="R14" i="3" s="1"/>
  <c r="R17" i="3"/>
  <c r="H5" i="3"/>
  <c r="I5" i="3" s="1"/>
  <c r="R5" i="3" s="1"/>
  <c r="H11" i="3"/>
  <c r="H16" i="3"/>
  <c r="I16" i="3" s="1"/>
  <c r="R16" i="3" s="1"/>
  <c r="I8" i="3"/>
  <c r="X8" i="3" s="1"/>
  <c r="X17" i="3"/>
  <c r="T17" i="3"/>
  <c r="I15" i="3"/>
  <c r="T15" i="3" s="1"/>
  <c r="U17" i="3"/>
  <c r="H9" i="3"/>
  <c r="H10" i="3"/>
  <c r="I10" i="3" s="1"/>
  <c r="W17" i="3"/>
  <c r="D20" i="3"/>
  <c r="I9" i="3"/>
  <c r="R9" i="3" s="1"/>
  <c r="G20" i="3"/>
  <c r="C20" i="3"/>
  <c r="E20" i="3"/>
  <c r="I7" i="3"/>
  <c r="R7" i="3" s="1"/>
  <c r="F20" i="3"/>
  <c r="B20" i="3"/>
  <c r="H20" i="3" l="1"/>
  <c r="W16" i="5"/>
  <c r="X16" i="5"/>
  <c r="S16" i="5"/>
  <c r="R16" i="5"/>
  <c r="S12" i="5"/>
  <c r="U12" i="5"/>
  <c r="X12" i="5"/>
  <c r="V12" i="5"/>
  <c r="I6" i="5"/>
  <c r="V18" i="5"/>
  <c r="W15" i="5"/>
  <c r="S15" i="5"/>
  <c r="R15" i="5"/>
  <c r="W10" i="5"/>
  <c r="R10" i="5"/>
  <c r="V10" i="5"/>
  <c r="S10" i="5"/>
  <c r="T10" i="5"/>
  <c r="U10" i="5"/>
  <c r="W5" i="5"/>
  <c r="R5" i="5"/>
  <c r="S18" i="5"/>
  <c r="R18" i="5"/>
  <c r="I7" i="5"/>
  <c r="U4" i="5"/>
  <c r="S4" i="5"/>
  <c r="R4" i="5"/>
  <c r="T4" i="5"/>
  <c r="W4" i="5"/>
  <c r="V4" i="5"/>
  <c r="X4" i="5"/>
  <c r="V16" i="5"/>
  <c r="U16" i="5"/>
  <c r="T12" i="5"/>
  <c r="T16" i="5"/>
  <c r="X18" i="5"/>
  <c r="T15" i="5"/>
  <c r="W18" i="5"/>
  <c r="W12" i="5"/>
  <c r="I11" i="5"/>
  <c r="T18" i="5"/>
  <c r="I14" i="5"/>
  <c r="X5" i="5"/>
  <c r="X10" i="5"/>
  <c r="T5" i="5"/>
  <c r="R8" i="5"/>
  <c r="S8" i="5"/>
  <c r="U8" i="5"/>
  <c r="T8" i="5"/>
  <c r="W8" i="5"/>
  <c r="U18" i="5"/>
  <c r="U15" i="5"/>
  <c r="V8" i="5"/>
  <c r="V5" i="5"/>
  <c r="U5" i="5"/>
  <c r="V15" i="5"/>
  <c r="X8" i="5"/>
  <c r="H20" i="5"/>
  <c r="I20" i="5" s="1"/>
  <c r="J20" i="5" s="1"/>
  <c r="S19" i="3"/>
  <c r="R19" i="3"/>
  <c r="R18" i="3"/>
  <c r="W18" i="3"/>
  <c r="U18" i="3"/>
  <c r="T18" i="3"/>
  <c r="V18" i="3"/>
  <c r="S18" i="3"/>
  <c r="X18" i="3"/>
  <c r="S4" i="3"/>
  <c r="T4" i="3"/>
  <c r="R4" i="3"/>
  <c r="W4" i="3"/>
  <c r="X4" i="3"/>
  <c r="X19" i="3"/>
  <c r="X15" i="3"/>
  <c r="V4" i="3"/>
  <c r="W15" i="3"/>
  <c r="T10" i="3"/>
  <c r="S10" i="3"/>
  <c r="U10" i="3"/>
  <c r="V10" i="3"/>
  <c r="R10" i="3"/>
  <c r="W10" i="3"/>
  <c r="U13" i="3"/>
  <c r="S13" i="3"/>
  <c r="W13" i="3"/>
  <c r="T13" i="3"/>
  <c r="R13" i="3"/>
  <c r="S15" i="3"/>
  <c r="X13" i="3"/>
  <c r="S14" i="3"/>
  <c r="X14" i="3"/>
  <c r="X10" i="3"/>
  <c r="I11" i="3"/>
  <c r="X11" i="3" s="1"/>
  <c r="U14" i="3"/>
  <c r="V14" i="3"/>
  <c r="U19" i="3"/>
  <c r="V19" i="3"/>
  <c r="R15" i="3"/>
  <c r="U15" i="3"/>
  <c r="V15" i="3"/>
  <c r="S8" i="3"/>
  <c r="W8" i="3"/>
  <c r="R8" i="3"/>
  <c r="U8" i="3"/>
  <c r="T8" i="3"/>
  <c r="V8" i="3"/>
  <c r="T19" i="3"/>
  <c r="T14" i="3"/>
  <c r="W19" i="3"/>
  <c r="V13" i="3"/>
  <c r="W14" i="3"/>
  <c r="T12" i="3"/>
  <c r="S12" i="3"/>
  <c r="X12" i="3"/>
  <c r="W12" i="3"/>
  <c r="V12" i="3"/>
  <c r="U12" i="3"/>
  <c r="T9" i="3"/>
  <c r="S5" i="3"/>
  <c r="T5" i="3"/>
  <c r="W7" i="3"/>
  <c r="V5" i="3"/>
  <c r="X7" i="3"/>
  <c r="S16" i="3"/>
  <c r="X9" i="3"/>
  <c r="W5" i="3"/>
  <c r="T16" i="3"/>
  <c r="T6" i="3"/>
  <c r="V7" i="3"/>
  <c r="S9" i="3"/>
  <c r="U6" i="3"/>
  <c r="W16" i="3"/>
  <c r="U7" i="3"/>
  <c r="X16" i="3"/>
  <c r="V9" i="3"/>
  <c r="X6" i="3"/>
  <c r="W6" i="3"/>
  <c r="W9" i="3"/>
  <c r="S6" i="3"/>
  <c r="V6" i="3"/>
  <c r="U9" i="3"/>
  <c r="U16" i="3"/>
  <c r="S7" i="3"/>
  <c r="U5" i="3"/>
  <c r="V16" i="3"/>
  <c r="T7" i="3"/>
  <c r="X5" i="3"/>
  <c r="I20" i="3"/>
  <c r="N20" i="3" s="1"/>
  <c r="U6" i="5" l="1"/>
  <c r="R6" i="5"/>
  <c r="V6" i="5"/>
  <c r="S6" i="5"/>
  <c r="T6" i="5"/>
  <c r="W6" i="5"/>
  <c r="X6" i="5"/>
  <c r="X14" i="5"/>
  <c r="P20" i="5"/>
  <c r="M20" i="5"/>
  <c r="S7" i="5"/>
  <c r="U7" i="5"/>
  <c r="R7" i="5"/>
  <c r="W7" i="5"/>
  <c r="V7" i="5"/>
  <c r="T7" i="5"/>
  <c r="K20" i="5"/>
  <c r="V14" i="5"/>
  <c r="T14" i="5"/>
  <c r="S14" i="5"/>
  <c r="U14" i="5"/>
  <c r="W14" i="5"/>
  <c r="R14" i="5"/>
  <c r="X7" i="5"/>
  <c r="L20" i="5"/>
  <c r="O20" i="5"/>
  <c r="N20" i="5"/>
  <c r="V11" i="5"/>
  <c r="U11" i="5"/>
  <c r="W11" i="5"/>
  <c r="T11" i="5"/>
  <c r="S11" i="5"/>
  <c r="R11" i="5"/>
  <c r="X11" i="5"/>
  <c r="R11" i="3"/>
  <c r="W11" i="3"/>
  <c r="T11" i="3"/>
  <c r="S11" i="3"/>
  <c r="U11" i="3"/>
  <c r="V11" i="3"/>
  <c r="J20" i="3"/>
  <c r="O20" i="3"/>
  <c r="K20" i="3"/>
  <c r="P20" i="3"/>
  <c r="M20" i="3"/>
  <c r="L20" i="3"/>
</calcChain>
</file>

<file path=xl/sharedStrings.xml><?xml version="1.0" encoding="utf-8"?>
<sst xmlns="http://schemas.openxmlformats.org/spreadsheetml/2006/main" count="70" uniqueCount="24">
  <si>
    <t>total</t>
  </si>
  <si>
    <t>Context</t>
  </si>
  <si>
    <t>s1</t>
  </si>
  <si>
    <t>s2</t>
  </si>
  <si>
    <t>s3</t>
  </si>
  <si>
    <t>p1</t>
  </si>
  <si>
    <t>p2</t>
  </si>
  <si>
    <t>p3</t>
  </si>
  <si>
    <t>same</t>
  </si>
  <si>
    <t>All</t>
  </si>
  <si>
    <t>*this context shows population-specific mutation rate change</t>
  </si>
  <si>
    <t>p2*</t>
  </si>
  <si>
    <t>likelihoods calculated using dmultinom in R</t>
  </si>
  <si>
    <t>log(dmultinom(c(500,500,500,100,300,100,8000),prob=c(0.05,0.05,0.05,0.01,0.03,0.01,0.8)))</t>
  </si>
  <si>
    <t>e.g.</t>
  </si>
  <si>
    <t>Log-Likelihood</t>
  </si>
  <si>
    <t>Chisq</t>
  </si>
  <si>
    <t>p</t>
  </si>
  <si>
    <t>df</t>
  </si>
  <si>
    <t>Data for all of the 5mer mutation types for a specific 3mer subcontext</t>
  </si>
  <si>
    <t>Null model parameters (6)</t>
  </si>
  <si>
    <t>5mer model parameters (96)</t>
  </si>
  <si>
    <t>A Toy example - Version 2, null model is false</t>
  </si>
  <si>
    <t>A Toy Example - version 1, null model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</si>
</sst>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K26" sqref="K26"/>
    </sheetView>
  </sheetViews>
  <sheetFormatPr defaultRowHeight="15.6" x14ac:dyDescent="0.3"/>
  <cols>
    <col min="10" max="10" width="8.19921875" customWidth="1"/>
    <col min="11" max="11" width="9.59765625" customWidth="1"/>
    <col min="17" max="17" width="13.8984375" customWidth="1"/>
    <col min="26" max="26" width="11.296875" customWidth="1"/>
  </cols>
  <sheetData>
    <row r="1" spans="1:25" x14ac:dyDescent="0.3">
      <c r="A1" s="1" t="s">
        <v>23</v>
      </c>
    </row>
    <row r="2" spans="1:25" x14ac:dyDescent="0.3">
      <c r="A2" t="s">
        <v>19</v>
      </c>
      <c r="J2" t="s">
        <v>20</v>
      </c>
      <c r="R2" t="s">
        <v>21</v>
      </c>
    </row>
    <row r="3" spans="1:25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11</v>
      </c>
      <c r="G3" s="4" t="s">
        <v>7</v>
      </c>
      <c r="H3" s="4" t="s">
        <v>8</v>
      </c>
      <c r="I3" s="5" t="s">
        <v>0</v>
      </c>
      <c r="J3" s="3" t="s">
        <v>2</v>
      </c>
      <c r="K3" s="4" t="s">
        <v>3</v>
      </c>
      <c r="L3" s="4" t="s">
        <v>4</v>
      </c>
      <c r="M3" s="4" t="s">
        <v>5</v>
      </c>
      <c r="N3" s="4" t="s">
        <v>6</v>
      </c>
      <c r="O3" s="4" t="s">
        <v>7</v>
      </c>
      <c r="P3" s="4" t="s">
        <v>8</v>
      </c>
      <c r="Q3" s="5" t="s">
        <v>15</v>
      </c>
      <c r="R3" s="3" t="s">
        <v>2</v>
      </c>
      <c r="S3" s="4" t="s">
        <v>3</v>
      </c>
      <c r="T3" s="4" t="s">
        <v>4</v>
      </c>
      <c r="U3" s="4" t="s">
        <v>5</v>
      </c>
      <c r="V3" s="4" t="s">
        <v>6</v>
      </c>
      <c r="W3" s="4" t="s">
        <v>7</v>
      </c>
      <c r="X3" s="4" t="s">
        <v>8</v>
      </c>
      <c r="Y3" s="5" t="s">
        <v>15</v>
      </c>
    </row>
    <row r="4" spans="1:25" x14ac:dyDescent="0.3">
      <c r="A4" s="6">
        <v>1</v>
      </c>
      <c r="B4" s="2">
        <v>500</v>
      </c>
      <c r="C4" s="2">
        <v>500</v>
      </c>
      <c r="D4" s="2">
        <v>500</v>
      </c>
      <c r="E4" s="2">
        <v>100</v>
      </c>
      <c r="F4" s="2">
        <v>300</v>
      </c>
      <c r="G4" s="2">
        <v>100</v>
      </c>
      <c r="H4" s="2">
        <f>8000</f>
        <v>8000</v>
      </c>
      <c r="I4" s="7">
        <f>SUM(B4:H4)</f>
        <v>10000</v>
      </c>
      <c r="J4" s="6"/>
      <c r="K4" s="2"/>
      <c r="L4" s="2"/>
      <c r="M4" s="2"/>
      <c r="N4" s="2"/>
      <c r="O4" s="2"/>
      <c r="P4" s="2"/>
      <c r="Q4" s="7">
        <v>-22.18</v>
      </c>
      <c r="R4" s="6">
        <f>B4/$I4</f>
        <v>0.05</v>
      </c>
      <c r="S4" s="2">
        <f t="shared" ref="S4:X19" si="0">C4/$I4</f>
        <v>0.05</v>
      </c>
      <c r="T4" s="2">
        <f t="shared" si="0"/>
        <v>0.05</v>
      </c>
      <c r="U4" s="2">
        <f t="shared" si="0"/>
        <v>0.01</v>
      </c>
      <c r="V4" s="2">
        <f t="shared" si="0"/>
        <v>0.03</v>
      </c>
      <c r="W4" s="2">
        <f t="shared" si="0"/>
        <v>0.01</v>
      </c>
      <c r="X4" s="2">
        <f t="shared" si="0"/>
        <v>0.8</v>
      </c>
      <c r="Y4" s="7">
        <v>-22.18</v>
      </c>
    </row>
    <row r="5" spans="1:25" x14ac:dyDescent="0.3">
      <c r="A5" s="6">
        <v>2</v>
      </c>
      <c r="B5" s="2">
        <f>2*B4</f>
        <v>1000</v>
      </c>
      <c r="C5" s="2">
        <f t="shared" ref="C5:H5" si="1">2*C4</f>
        <v>1000</v>
      </c>
      <c r="D5" s="2">
        <f t="shared" si="1"/>
        <v>1000</v>
      </c>
      <c r="E5" s="2">
        <f t="shared" si="1"/>
        <v>200</v>
      </c>
      <c r="F5" s="2">
        <f t="shared" si="1"/>
        <v>600</v>
      </c>
      <c r="G5" s="2">
        <f t="shared" si="1"/>
        <v>200</v>
      </c>
      <c r="H5" s="2">
        <f t="shared" si="1"/>
        <v>16000</v>
      </c>
      <c r="I5" s="7">
        <f t="shared" ref="I5:I19" si="2">SUM(B5:H5)</f>
        <v>20000</v>
      </c>
      <c r="J5" s="6"/>
      <c r="K5" s="2"/>
      <c r="L5" s="2"/>
      <c r="M5" s="2"/>
      <c r="N5" s="2"/>
      <c r="O5" s="2"/>
      <c r="P5" s="2"/>
      <c r="Q5" s="7">
        <v>-24.26</v>
      </c>
      <c r="R5" s="6">
        <f t="shared" ref="R5:R19" si="3">B5/$I5</f>
        <v>0.05</v>
      </c>
      <c r="S5" s="2">
        <f t="shared" si="0"/>
        <v>0.05</v>
      </c>
      <c r="T5" s="2">
        <f t="shared" si="0"/>
        <v>0.05</v>
      </c>
      <c r="U5" s="2">
        <f t="shared" si="0"/>
        <v>0.01</v>
      </c>
      <c r="V5" s="2">
        <f t="shared" si="0"/>
        <v>0.03</v>
      </c>
      <c r="W5" s="2">
        <f t="shared" si="0"/>
        <v>0.01</v>
      </c>
      <c r="X5" s="2">
        <f t="shared" si="0"/>
        <v>0.8</v>
      </c>
      <c r="Y5" s="7">
        <v>-24.26</v>
      </c>
    </row>
    <row r="6" spans="1:25" x14ac:dyDescent="0.3">
      <c r="A6" s="6">
        <v>3</v>
      </c>
      <c r="B6" s="2">
        <f>0.5*B4</f>
        <v>250</v>
      </c>
      <c r="C6" s="2">
        <f t="shared" ref="C6:H6" si="4">0.5*C4</f>
        <v>250</v>
      </c>
      <c r="D6" s="2">
        <f t="shared" si="4"/>
        <v>250</v>
      </c>
      <c r="E6" s="2">
        <f t="shared" si="4"/>
        <v>50</v>
      </c>
      <c r="F6" s="2">
        <f t="shared" si="4"/>
        <v>150</v>
      </c>
      <c r="G6" s="2">
        <f t="shared" si="4"/>
        <v>50</v>
      </c>
      <c r="H6" s="2">
        <f t="shared" si="4"/>
        <v>4000</v>
      </c>
      <c r="I6" s="7">
        <f t="shared" si="2"/>
        <v>5000</v>
      </c>
      <c r="J6" s="6"/>
      <c r="K6" s="2"/>
      <c r="L6" s="2"/>
      <c r="M6" s="2"/>
      <c r="N6" s="2"/>
      <c r="O6" s="2"/>
      <c r="P6" s="2"/>
      <c r="Q6" s="7">
        <v>-20.11</v>
      </c>
      <c r="R6" s="6">
        <f t="shared" si="3"/>
        <v>0.05</v>
      </c>
      <c r="S6" s="2">
        <f t="shared" si="0"/>
        <v>0.05</v>
      </c>
      <c r="T6" s="2">
        <f t="shared" si="0"/>
        <v>0.05</v>
      </c>
      <c r="U6" s="2">
        <f t="shared" si="0"/>
        <v>0.01</v>
      </c>
      <c r="V6" s="2">
        <f t="shared" si="0"/>
        <v>0.03</v>
      </c>
      <c r="W6" s="2">
        <f t="shared" si="0"/>
        <v>0.01</v>
      </c>
      <c r="X6" s="2">
        <f t="shared" si="0"/>
        <v>0.8</v>
      </c>
      <c r="Y6" s="7">
        <v>-20.11</v>
      </c>
    </row>
    <row r="7" spans="1:25" x14ac:dyDescent="0.3">
      <c r="A7" s="6">
        <v>4</v>
      </c>
      <c r="B7" s="2">
        <f>0.25*B4</f>
        <v>125</v>
      </c>
      <c r="C7" s="2">
        <f t="shared" ref="C7:H7" si="5">0.25*C4</f>
        <v>125</v>
      </c>
      <c r="D7" s="2">
        <f t="shared" si="5"/>
        <v>125</v>
      </c>
      <c r="E7" s="2">
        <f t="shared" si="5"/>
        <v>25</v>
      </c>
      <c r="F7" s="2">
        <f t="shared" si="5"/>
        <v>75</v>
      </c>
      <c r="G7" s="2">
        <f t="shared" si="5"/>
        <v>25</v>
      </c>
      <c r="H7" s="2">
        <f t="shared" si="5"/>
        <v>2000</v>
      </c>
      <c r="I7" s="7">
        <f t="shared" si="2"/>
        <v>2500</v>
      </c>
      <c r="J7" s="6"/>
      <c r="K7" s="2"/>
      <c r="L7" s="2"/>
      <c r="M7" s="2"/>
      <c r="N7" s="2"/>
      <c r="O7" s="2"/>
      <c r="P7" s="2"/>
      <c r="Q7" s="7">
        <v>-18.03</v>
      </c>
      <c r="R7" s="6">
        <f t="shared" si="3"/>
        <v>0.05</v>
      </c>
      <c r="S7" s="2">
        <f t="shared" si="0"/>
        <v>0.05</v>
      </c>
      <c r="T7" s="2">
        <f t="shared" si="0"/>
        <v>0.05</v>
      </c>
      <c r="U7" s="2">
        <f t="shared" si="0"/>
        <v>0.01</v>
      </c>
      <c r="V7" s="2">
        <f t="shared" si="0"/>
        <v>0.03</v>
      </c>
      <c r="W7" s="2">
        <f t="shared" si="0"/>
        <v>0.01</v>
      </c>
      <c r="X7" s="2">
        <f t="shared" si="0"/>
        <v>0.8</v>
      </c>
      <c r="Y7" s="7">
        <v>-18.03</v>
      </c>
    </row>
    <row r="8" spans="1:25" x14ac:dyDescent="0.3">
      <c r="A8" s="6">
        <v>5</v>
      </c>
      <c r="B8" s="2">
        <v>500</v>
      </c>
      <c r="C8" s="2">
        <v>500</v>
      </c>
      <c r="D8" s="2">
        <v>500</v>
      </c>
      <c r="E8" s="2">
        <v>100</v>
      </c>
      <c r="F8" s="2">
        <f>F4</f>
        <v>300</v>
      </c>
      <c r="G8" s="2">
        <v>100</v>
      </c>
      <c r="H8" s="2">
        <f>8000</f>
        <v>8000</v>
      </c>
      <c r="I8" s="7">
        <f t="shared" si="2"/>
        <v>10000</v>
      </c>
      <c r="J8" s="6"/>
      <c r="K8" s="2"/>
      <c r="L8" s="2"/>
      <c r="M8" s="2"/>
      <c r="N8" s="2"/>
      <c r="O8" s="2"/>
      <c r="P8" s="2"/>
      <c r="Q8" s="7">
        <v>-22.18</v>
      </c>
      <c r="R8" s="6">
        <f t="shared" si="3"/>
        <v>0.05</v>
      </c>
      <c r="S8" s="2">
        <f t="shared" si="0"/>
        <v>0.05</v>
      </c>
      <c r="T8" s="2">
        <f t="shared" si="0"/>
        <v>0.05</v>
      </c>
      <c r="U8" s="2">
        <f t="shared" si="0"/>
        <v>0.01</v>
      </c>
      <c r="V8" s="2">
        <f t="shared" si="0"/>
        <v>0.03</v>
      </c>
      <c r="W8" s="2">
        <f t="shared" si="0"/>
        <v>0.01</v>
      </c>
      <c r="X8" s="2">
        <f t="shared" si="0"/>
        <v>0.8</v>
      </c>
      <c r="Y8" s="7">
        <v>-22.18</v>
      </c>
    </row>
    <row r="9" spans="1:25" x14ac:dyDescent="0.3">
      <c r="A9" s="6">
        <v>6</v>
      </c>
      <c r="B9" s="2">
        <f>1.5*B4</f>
        <v>750</v>
      </c>
      <c r="C9" s="2">
        <f t="shared" ref="C9:H9" si="6">1.5*C4</f>
        <v>750</v>
      </c>
      <c r="D9" s="2">
        <f t="shared" si="6"/>
        <v>750</v>
      </c>
      <c r="E9" s="2">
        <f t="shared" si="6"/>
        <v>150</v>
      </c>
      <c r="F9" s="2">
        <f t="shared" si="6"/>
        <v>450</v>
      </c>
      <c r="G9" s="2">
        <f t="shared" si="6"/>
        <v>150</v>
      </c>
      <c r="H9" s="2">
        <f t="shared" si="6"/>
        <v>12000</v>
      </c>
      <c r="I9" s="7">
        <f t="shared" si="2"/>
        <v>15000</v>
      </c>
      <c r="J9" s="6"/>
      <c r="K9" s="2"/>
      <c r="L9" s="2"/>
      <c r="M9" s="2"/>
      <c r="N9" s="2"/>
      <c r="O9" s="2"/>
      <c r="P9" s="2"/>
      <c r="Q9" s="7">
        <v>-23.4</v>
      </c>
      <c r="R9" s="6">
        <f t="shared" si="3"/>
        <v>0.05</v>
      </c>
      <c r="S9" s="2">
        <f t="shared" si="0"/>
        <v>0.05</v>
      </c>
      <c r="T9" s="2">
        <f t="shared" si="0"/>
        <v>0.05</v>
      </c>
      <c r="U9" s="2">
        <f t="shared" si="0"/>
        <v>0.01</v>
      </c>
      <c r="V9" s="2">
        <f t="shared" si="0"/>
        <v>0.03</v>
      </c>
      <c r="W9" s="2">
        <f t="shared" si="0"/>
        <v>0.01</v>
      </c>
      <c r="X9" s="2">
        <f t="shared" si="0"/>
        <v>0.8</v>
      </c>
      <c r="Y9" s="7">
        <v>-23.4</v>
      </c>
    </row>
    <row r="10" spans="1:25" x14ac:dyDescent="0.3">
      <c r="A10" s="6">
        <v>7</v>
      </c>
      <c r="B10" s="2">
        <f>1.25*B4</f>
        <v>625</v>
      </c>
      <c r="C10" s="2">
        <f t="shared" ref="C10:H10" si="7">1.25*C4</f>
        <v>625</v>
      </c>
      <c r="D10" s="2">
        <f t="shared" si="7"/>
        <v>625</v>
      </c>
      <c r="E10" s="2">
        <f t="shared" si="7"/>
        <v>125</v>
      </c>
      <c r="F10" s="2">
        <f t="shared" si="7"/>
        <v>375</v>
      </c>
      <c r="G10" s="2">
        <f t="shared" si="7"/>
        <v>125</v>
      </c>
      <c r="H10" s="2">
        <f t="shared" si="7"/>
        <v>10000</v>
      </c>
      <c r="I10" s="7">
        <f t="shared" si="2"/>
        <v>12500</v>
      </c>
      <c r="J10" s="6"/>
      <c r="K10" s="2"/>
      <c r="L10" s="2"/>
      <c r="M10" s="2"/>
      <c r="N10" s="2"/>
      <c r="O10" s="2"/>
      <c r="P10" s="2"/>
      <c r="Q10" s="7">
        <v>-22.85</v>
      </c>
      <c r="R10" s="6">
        <f t="shared" si="3"/>
        <v>0.05</v>
      </c>
      <c r="S10" s="2">
        <f t="shared" si="0"/>
        <v>0.05</v>
      </c>
      <c r="T10" s="2">
        <f t="shared" si="0"/>
        <v>0.05</v>
      </c>
      <c r="U10" s="2">
        <f t="shared" si="0"/>
        <v>0.01</v>
      </c>
      <c r="V10" s="2">
        <f t="shared" si="0"/>
        <v>0.03</v>
      </c>
      <c r="W10" s="2">
        <f t="shared" si="0"/>
        <v>0.01</v>
      </c>
      <c r="X10" s="2">
        <f t="shared" si="0"/>
        <v>0.8</v>
      </c>
      <c r="Y10" s="7">
        <v>-22.85</v>
      </c>
    </row>
    <row r="11" spans="1:25" x14ac:dyDescent="0.3">
      <c r="A11" s="6">
        <v>8</v>
      </c>
      <c r="B11" s="2">
        <f>B4*1.25</f>
        <v>625</v>
      </c>
      <c r="C11" s="2">
        <f t="shared" ref="C11:H11" si="8">C4*1.25</f>
        <v>625</v>
      </c>
      <c r="D11" s="2">
        <f t="shared" si="8"/>
        <v>625</v>
      </c>
      <c r="E11" s="2">
        <f t="shared" si="8"/>
        <v>125</v>
      </c>
      <c r="F11" s="2">
        <f t="shared" si="8"/>
        <v>375</v>
      </c>
      <c r="G11" s="2">
        <f t="shared" si="8"/>
        <v>125</v>
      </c>
      <c r="H11" s="2">
        <f t="shared" si="8"/>
        <v>10000</v>
      </c>
      <c r="I11" s="7">
        <f t="shared" si="2"/>
        <v>12500</v>
      </c>
      <c r="J11" s="6"/>
      <c r="K11" s="2"/>
      <c r="L11" s="2"/>
      <c r="M11" s="2"/>
      <c r="N11" s="2"/>
      <c r="O11" s="2"/>
      <c r="P11" s="2"/>
      <c r="Q11" s="7">
        <v>-22.85</v>
      </c>
      <c r="R11" s="6">
        <f t="shared" si="3"/>
        <v>0.05</v>
      </c>
      <c r="S11" s="2">
        <f t="shared" si="0"/>
        <v>0.05</v>
      </c>
      <c r="T11" s="2">
        <f t="shared" si="0"/>
        <v>0.05</v>
      </c>
      <c r="U11" s="2">
        <f t="shared" si="0"/>
        <v>0.01</v>
      </c>
      <c r="V11" s="2">
        <f t="shared" si="0"/>
        <v>0.03</v>
      </c>
      <c r="W11" s="2">
        <f t="shared" si="0"/>
        <v>0.01</v>
      </c>
      <c r="X11" s="2">
        <f t="shared" si="0"/>
        <v>0.8</v>
      </c>
      <c r="Y11" s="7">
        <v>-22.85</v>
      </c>
    </row>
    <row r="12" spans="1:25" x14ac:dyDescent="0.3">
      <c r="A12" s="6">
        <v>9</v>
      </c>
      <c r="B12" s="2">
        <f>B4*0.75</f>
        <v>375</v>
      </c>
      <c r="C12" s="2">
        <f t="shared" ref="C12:H12" si="9">C4*0.75</f>
        <v>375</v>
      </c>
      <c r="D12" s="2">
        <f t="shared" si="9"/>
        <v>375</v>
      </c>
      <c r="E12" s="2">
        <f t="shared" si="9"/>
        <v>75</v>
      </c>
      <c r="F12" s="2">
        <f t="shared" si="9"/>
        <v>225</v>
      </c>
      <c r="G12" s="2">
        <f t="shared" si="9"/>
        <v>75</v>
      </c>
      <c r="H12" s="2">
        <f t="shared" si="9"/>
        <v>6000</v>
      </c>
      <c r="I12" s="7">
        <f t="shared" si="2"/>
        <v>7500</v>
      </c>
      <c r="J12" s="6"/>
      <c r="K12" s="2"/>
      <c r="L12" s="2"/>
      <c r="M12" s="2"/>
      <c r="N12" s="2"/>
      <c r="O12" s="2"/>
      <c r="P12" s="2"/>
      <c r="Q12" s="7">
        <v>-21.32</v>
      </c>
      <c r="R12" s="6">
        <f t="shared" si="3"/>
        <v>0.05</v>
      </c>
      <c r="S12" s="2">
        <f t="shared" si="0"/>
        <v>0.05</v>
      </c>
      <c r="T12" s="2">
        <f t="shared" si="0"/>
        <v>0.05</v>
      </c>
      <c r="U12" s="2">
        <f t="shared" si="0"/>
        <v>0.01</v>
      </c>
      <c r="V12" s="2">
        <f t="shared" si="0"/>
        <v>0.03</v>
      </c>
      <c r="W12" s="2">
        <f t="shared" si="0"/>
        <v>0.01</v>
      </c>
      <c r="X12" s="2">
        <f t="shared" si="0"/>
        <v>0.8</v>
      </c>
      <c r="Y12" s="7">
        <v>-21.32</v>
      </c>
    </row>
    <row r="13" spans="1:25" x14ac:dyDescent="0.3">
      <c r="A13" s="6">
        <v>10</v>
      </c>
      <c r="B13" s="2">
        <v>500</v>
      </c>
      <c r="C13" s="2">
        <v>500</v>
      </c>
      <c r="D13" s="2">
        <v>500</v>
      </c>
      <c r="E13" s="2">
        <v>100</v>
      </c>
      <c r="F13" s="2">
        <f>F4</f>
        <v>300</v>
      </c>
      <c r="G13" s="2">
        <v>100</v>
      </c>
      <c r="H13" s="2">
        <f>8000</f>
        <v>8000</v>
      </c>
      <c r="I13" s="7">
        <f t="shared" si="2"/>
        <v>10000</v>
      </c>
      <c r="J13" s="6"/>
      <c r="K13" s="2"/>
      <c r="L13" s="2"/>
      <c r="M13" s="2"/>
      <c r="N13" s="2"/>
      <c r="O13" s="2"/>
      <c r="P13" s="2"/>
      <c r="Q13" s="7">
        <v>-22.18</v>
      </c>
      <c r="R13" s="6">
        <f t="shared" si="3"/>
        <v>0.05</v>
      </c>
      <c r="S13" s="2">
        <f t="shared" si="0"/>
        <v>0.05</v>
      </c>
      <c r="T13" s="2">
        <f t="shared" si="0"/>
        <v>0.05</v>
      </c>
      <c r="U13" s="2">
        <f t="shared" si="0"/>
        <v>0.01</v>
      </c>
      <c r="V13" s="2">
        <f t="shared" si="0"/>
        <v>0.03</v>
      </c>
      <c r="W13" s="2">
        <f t="shared" si="0"/>
        <v>0.01</v>
      </c>
      <c r="X13" s="2">
        <f t="shared" si="0"/>
        <v>0.8</v>
      </c>
      <c r="Y13" s="7">
        <v>-22.18</v>
      </c>
    </row>
    <row r="14" spans="1:25" x14ac:dyDescent="0.3">
      <c r="A14" s="6">
        <v>11</v>
      </c>
      <c r="B14" s="2">
        <f>B4*0.3</f>
        <v>150</v>
      </c>
      <c r="C14" s="2">
        <f t="shared" ref="C14:H14" si="10">C4*0.3</f>
        <v>150</v>
      </c>
      <c r="D14" s="2">
        <f t="shared" si="10"/>
        <v>150</v>
      </c>
      <c r="E14" s="2">
        <f t="shared" si="10"/>
        <v>30</v>
      </c>
      <c r="F14" s="2">
        <f t="shared" si="10"/>
        <v>90</v>
      </c>
      <c r="G14" s="2">
        <f t="shared" si="10"/>
        <v>30</v>
      </c>
      <c r="H14" s="2">
        <f t="shared" si="10"/>
        <v>2400</v>
      </c>
      <c r="I14" s="7">
        <f t="shared" si="2"/>
        <v>3000</v>
      </c>
      <c r="J14" s="6"/>
      <c r="K14" s="2"/>
      <c r="L14" s="2"/>
      <c r="M14" s="2"/>
      <c r="N14" s="2"/>
      <c r="O14" s="2"/>
      <c r="P14" s="2"/>
      <c r="Q14" s="7">
        <v>-18.579999999999998</v>
      </c>
      <c r="R14" s="6">
        <f t="shared" si="3"/>
        <v>0.05</v>
      </c>
      <c r="S14" s="2">
        <f t="shared" si="0"/>
        <v>0.05</v>
      </c>
      <c r="T14" s="2">
        <f t="shared" si="0"/>
        <v>0.05</v>
      </c>
      <c r="U14" s="2">
        <f t="shared" si="0"/>
        <v>0.01</v>
      </c>
      <c r="V14" s="2">
        <f t="shared" si="0"/>
        <v>0.03</v>
      </c>
      <c r="W14" s="2">
        <f t="shared" si="0"/>
        <v>0.01</v>
      </c>
      <c r="X14" s="2">
        <f t="shared" si="0"/>
        <v>0.8</v>
      </c>
      <c r="Y14" s="7">
        <v>-18.579999999999998</v>
      </c>
    </row>
    <row r="15" spans="1:25" x14ac:dyDescent="0.3">
      <c r="A15" s="6">
        <v>12</v>
      </c>
      <c r="B15" s="2">
        <f>B4*1.6</f>
        <v>800</v>
      </c>
      <c r="C15" s="2">
        <f t="shared" ref="C15:H15" si="11">C4*1.6</f>
        <v>800</v>
      </c>
      <c r="D15" s="2">
        <f t="shared" si="11"/>
        <v>800</v>
      </c>
      <c r="E15" s="2">
        <f t="shared" si="11"/>
        <v>160</v>
      </c>
      <c r="F15" s="2">
        <f t="shared" si="11"/>
        <v>480</v>
      </c>
      <c r="G15" s="2">
        <f t="shared" si="11"/>
        <v>160</v>
      </c>
      <c r="H15" s="2">
        <f t="shared" si="11"/>
        <v>12800</v>
      </c>
      <c r="I15" s="7">
        <f t="shared" si="2"/>
        <v>16000</v>
      </c>
      <c r="J15" s="6"/>
      <c r="K15" s="2"/>
      <c r="L15" s="2"/>
      <c r="M15" s="2"/>
      <c r="N15" s="2"/>
      <c r="O15" s="2"/>
      <c r="P15" s="2"/>
      <c r="Q15" s="7">
        <v>-23.59</v>
      </c>
      <c r="R15" s="6">
        <f t="shared" si="3"/>
        <v>0.05</v>
      </c>
      <c r="S15" s="2">
        <f t="shared" si="0"/>
        <v>0.05</v>
      </c>
      <c r="T15" s="2">
        <f t="shared" si="0"/>
        <v>0.05</v>
      </c>
      <c r="U15" s="2">
        <f t="shared" si="0"/>
        <v>0.01</v>
      </c>
      <c r="V15" s="2">
        <f t="shared" si="0"/>
        <v>0.03</v>
      </c>
      <c r="W15" s="2">
        <f t="shared" si="0"/>
        <v>0.01</v>
      </c>
      <c r="X15" s="2">
        <f t="shared" si="0"/>
        <v>0.8</v>
      </c>
      <c r="Y15" s="7">
        <v>-23.59</v>
      </c>
    </row>
    <row r="16" spans="1:25" x14ac:dyDescent="0.3">
      <c r="A16" s="6">
        <v>13</v>
      </c>
      <c r="B16" s="2">
        <f>B4*0.55</f>
        <v>275</v>
      </c>
      <c r="C16" s="2">
        <f t="shared" ref="C16:H16" si="12">C4*0.55</f>
        <v>275</v>
      </c>
      <c r="D16" s="2">
        <f t="shared" si="12"/>
        <v>275</v>
      </c>
      <c r="E16" s="2">
        <f t="shared" si="12"/>
        <v>55.000000000000007</v>
      </c>
      <c r="F16" s="2">
        <f t="shared" si="12"/>
        <v>165</v>
      </c>
      <c r="G16" s="2">
        <f t="shared" si="12"/>
        <v>55.000000000000007</v>
      </c>
      <c r="H16" s="2">
        <f t="shared" si="12"/>
        <v>4400</v>
      </c>
      <c r="I16" s="7">
        <f t="shared" si="2"/>
        <v>5500</v>
      </c>
      <c r="J16" s="6"/>
      <c r="K16" s="2"/>
      <c r="L16" s="2"/>
      <c r="M16" s="2"/>
      <c r="N16" s="2"/>
      <c r="O16" s="2"/>
      <c r="P16" s="2"/>
      <c r="Q16" s="7">
        <v>-20.39</v>
      </c>
      <c r="R16" s="6">
        <f t="shared" si="3"/>
        <v>0.05</v>
      </c>
      <c r="S16" s="2">
        <f t="shared" si="0"/>
        <v>0.05</v>
      </c>
      <c r="T16" s="2">
        <f t="shared" si="0"/>
        <v>0.05</v>
      </c>
      <c r="U16" s="2">
        <f t="shared" si="0"/>
        <v>1.0000000000000002E-2</v>
      </c>
      <c r="V16" s="2">
        <f t="shared" si="0"/>
        <v>0.03</v>
      </c>
      <c r="W16" s="2">
        <f t="shared" si="0"/>
        <v>1.0000000000000002E-2</v>
      </c>
      <c r="X16" s="2">
        <f t="shared" si="0"/>
        <v>0.8</v>
      </c>
      <c r="Y16" s="7">
        <v>-20.39</v>
      </c>
    </row>
    <row r="17" spans="1:25" x14ac:dyDescent="0.3">
      <c r="A17" s="6">
        <v>14</v>
      </c>
      <c r="B17" s="2">
        <v>500</v>
      </c>
      <c r="C17" s="2">
        <v>500</v>
      </c>
      <c r="D17" s="2">
        <v>500</v>
      </c>
      <c r="E17" s="2">
        <v>100</v>
      </c>
      <c r="F17" s="2">
        <f>F4</f>
        <v>300</v>
      </c>
      <c r="G17" s="2">
        <v>100</v>
      </c>
      <c r="H17" s="2">
        <f>8000</f>
        <v>8000</v>
      </c>
      <c r="I17" s="7">
        <f t="shared" si="2"/>
        <v>10000</v>
      </c>
      <c r="J17" s="6"/>
      <c r="K17" s="2"/>
      <c r="L17" s="2"/>
      <c r="M17" s="2"/>
      <c r="N17" s="2"/>
      <c r="O17" s="2"/>
      <c r="P17" s="2"/>
      <c r="Q17" s="7">
        <v>-22.18</v>
      </c>
      <c r="R17" s="6">
        <f t="shared" si="3"/>
        <v>0.05</v>
      </c>
      <c r="S17" s="2">
        <f t="shared" si="0"/>
        <v>0.05</v>
      </c>
      <c r="T17" s="2">
        <f t="shared" si="0"/>
        <v>0.05</v>
      </c>
      <c r="U17" s="2">
        <f t="shared" si="0"/>
        <v>0.01</v>
      </c>
      <c r="V17" s="2">
        <f t="shared" si="0"/>
        <v>0.03</v>
      </c>
      <c r="W17" s="2">
        <f t="shared" si="0"/>
        <v>0.01</v>
      </c>
      <c r="X17" s="2">
        <f t="shared" si="0"/>
        <v>0.8</v>
      </c>
      <c r="Y17" s="7">
        <v>-22.18</v>
      </c>
    </row>
    <row r="18" spans="1:25" x14ac:dyDescent="0.3">
      <c r="A18" s="6">
        <v>15</v>
      </c>
      <c r="B18" s="2">
        <f>B4*0.55</f>
        <v>275</v>
      </c>
      <c r="C18" s="2">
        <f t="shared" ref="C18:H18" si="13">C4*0.55</f>
        <v>275</v>
      </c>
      <c r="D18" s="2">
        <f t="shared" si="13"/>
        <v>275</v>
      </c>
      <c r="E18" s="2">
        <f t="shared" si="13"/>
        <v>55.000000000000007</v>
      </c>
      <c r="F18" s="2">
        <f t="shared" si="13"/>
        <v>165</v>
      </c>
      <c r="G18" s="2">
        <f t="shared" si="13"/>
        <v>55.000000000000007</v>
      </c>
      <c r="H18" s="2">
        <f t="shared" si="13"/>
        <v>4400</v>
      </c>
      <c r="I18" s="7">
        <f t="shared" si="2"/>
        <v>5500</v>
      </c>
      <c r="J18" s="6"/>
      <c r="K18" s="2"/>
      <c r="L18" s="2"/>
      <c r="M18" s="2"/>
      <c r="N18" s="2"/>
      <c r="O18" s="2"/>
      <c r="P18" s="2"/>
      <c r="Q18" s="7">
        <v>-20.39</v>
      </c>
      <c r="R18" s="6">
        <f t="shared" si="3"/>
        <v>0.05</v>
      </c>
      <c r="S18" s="2">
        <f t="shared" si="0"/>
        <v>0.05</v>
      </c>
      <c r="T18" s="2">
        <f t="shared" si="0"/>
        <v>0.05</v>
      </c>
      <c r="U18" s="2">
        <f t="shared" si="0"/>
        <v>1.0000000000000002E-2</v>
      </c>
      <c r="V18" s="2">
        <f t="shared" si="0"/>
        <v>0.03</v>
      </c>
      <c r="W18" s="2">
        <f t="shared" si="0"/>
        <v>1.0000000000000002E-2</v>
      </c>
      <c r="X18" s="2">
        <f t="shared" si="0"/>
        <v>0.8</v>
      </c>
      <c r="Y18" s="7">
        <v>-20.39</v>
      </c>
    </row>
    <row r="19" spans="1:25" x14ac:dyDescent="0.3">
      <c r="A19" s="6">
        <v>16</v>
      </c>
      <c r="B19" s="2">
        <f>B4*1.6</f>
        <v>800</v>
      </c>
      <c r="C19" s="2">
        <f t="shared" ref="C19:H19" si="14">C4*1.6</f>
        <v>800</v>
      </c>
      <c r="D19" s="2">
        <f t="shared" si="14"/>
        <v>800</v>
      </c>
      <c r="E19" s="2">
        <f t="shared" si="14"/>
        <v>160</v>
      </c>
      <c r="F19" s="2">
        <f t="shared" si="14"/>
        <v>480</v>
      </c>
      <c r="G19" s="2">
        <f t="shared" si="14"/>
        <v>160</v>
      </c>
      <c r="H19" s="2">
        <f t="shared" si="14"/>
        <v>12800</v>
      </c>
      <c r="I19" s="7">
        <f t="shared" si="2"/>
        <v>16000</v>
      </c>
      <c r="J19" s="6"/>
      <c r="K19" s="2"/>
      <c r="L19" s="2"/>
      <c r="M19" s="2"/>
      <c r="N19" s="2"/>
      <c r="O19" s="2"/>
      <c r="P19" s="2"/>
      <c r="Q19" s="7">
        <v>-23.59</v>
      </c>
      <c r="R19" s="6">
        <f t="shared" si="3"/>
        <v>0.05</v>
      </c>
      <c r="S19" s="2">
        <f t="shared" si="0"/>
        <v>0.05</v>
      </c>
      <c r="T19" s="2">
        <f t="shared" si="0"/>
        <v>0.05</v>
      </c>
      <c r="U19" s="2">
        <f t="shared" si="0"/>
        <v>0.01</v>
      </c>
      <c r="V19" s="2">
        <f t="shared" si="0"/>
        <v>0.03</v>
      </c>
      <c r="W19" s="2">
        <f t="shared" si="0"/>
        <v>0.01</v>
      </c>
      <c r="X19" s="2">
        <f t="shared" si="0"/>
        <v>0.8</v>
      </c>
      <c r="Y19" s="7">
        <v>-23.59</v>
      </c>
    </row>
    <row r="20" spans="1:25" x14ac:dyDescent="0.3">
      <c r="A20" s="8" t="s">
        <v>9</v>
      </c>
      <c r="B20" s="9">
        <f>SUM(B4:B19)</f>
        <v>8050</v>
      </c>
      <c r="C20" s="9">
        <f t="shared" ref="C20:G20" si="15">SUM(C4:C19)</f>
        <v>8050</v>
      </c>
      <c r="D20" s="9">
        <f t="shared" si="15"/>
        <v>8050</v>
      </c>
      <c r="E20" s="9">
        <f t="shared" si="15"/>
        <v>1610</v>
      </c>
      <c r="F20" s="9">
        <f t="shared" si="15"/>
        <v>4830</v>
      </c>
      <c r="G20" s="9">
        <f t="shared" si="15"/>
        <v>1610</v>
      </c>
      <c r="H20" s="9">
        <f>SUM(H4:H19)</f>
        <v>128800</v>
      </c>
      <c r="I20" s="10">
        <f>SUM(B20:H20)</f>
        <v>161000</v>
      </c>
      <c r="J20" s="8">
        <f>B20/$I$20</f>
        <v>0.05</v>
      </c>
      <c r="K20" s="9">
        <f t="shared" ref="K20:P20" si="16">C20/$I$20</f>
        <v>0.05</v>
      </c>
      <c r="L20" s="9">
        <f t="shared" si="16"/>
        <v>0.05</v>
      </c>
      <c r="M20" s="9">
        <f t="shared" si="16"/>
        <v>0.01</v>
      </c>
      <c r="N20" s="9">
        <f>F20/$I$20</f>
        <v>0.03</v>
      </c>
      <c r="O20" s="9">
        <f t="shared" si="16"/>
        <v>0.01</v>
      </c>
      <c r="P20" s="9">
        <f t="shared" si="16"/>
        <v>0.8</v>
      </c>
      <c r="Q20" s="10">
        <f>SUM(Q4:Q19)</f>
        <v>-348.07999999999993</v>
      </c>
      <c r="R20" s="8"/>
      <c r="S20" s="9"/>
      <c r="T20" s="9"/>
      <c r="U20" s="9"/>
      <c r="V20" s="9"/>
      <c r="W20" s="9"/>
      <c r="X20" s="9"/>
      <c r="Y20" s="10">
        <f>SUM(Y4:Y19)</f>
        <v>-348.07999999999993</v>
      </c>
    </row>
    <row r="21" spans="1:25" x14ac:dyDescent="0.3">
      <c r="F21" t="s">
        <v>10</v>
      </c>
    </row>
    <row r="25" spans="1:25" x14ac:dyDescent="0.3">
      <c r="A25" t="s">
        <v>12</v>
      </c>
    </row>
    <row r="26" spans="1:25" x14ac:dyDescent="0.3">
      <c r="A26" t="s">
        <v>14</v>
      </c>
    </row>
    <row r="27" spans="1:25" x14ac:dyDescent="0.3">
      <c r="A27" t="s">
        <v>13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topLeftCell="I1" workbookViewId="0">
      <selection activeCell="AA20" sqref="AA20"/>
    </sheetView>
  </sheetViews>
  <sheetFormatPr defaultRowHeight="15.6" x14ac:dyDescent="0.3"/>
  <cols>
    <col min="10" max="10" width="8.19921875" customWidth="1"/>
    <col min="11" max="11" width="9.59765625" customWidth="1"/>
    <col min="17" max="17" width="13.8984375" customWidth="1"/>
    <col min="25" max="25" width="12.59765625" customWidth="1"/>
    <col min="26" max="26" width="11.296875" customWidth="1"/>
    <col min="27" max="27" width="11.8984375" bestFit="1" customWidth="1"/>
  </cols>
  <sheetData>
    <row r="1" spans="1:25" x14ac:dyDescent="0.3">
      <c r="A1" s="1" t="s">
        <v>22</v>
      </c>
    </row>
    <row r="2" spans="1:25" x14ac:dyDescent="0.3">
      <c r="A2" t="s">
        <v>19</v>
      </c>
      <c r="J2" t="s">
        <v>20</v>
      </c>
      <c r="R2" t="s">
        <v>21</v>
      </c>
    </row>
    <row r="3" spans="1:25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5" t="s">
        <v>0</v>
      </c>
      <c r="J3" s="3" t="s">
        <v>2</v>
      </c>
      <c r="K3" s="4" t="s">
        <v>3</v>
      </c>
      <c r="L3" s="4" t="s">
        <v>4</v>
      </c>
      <c r="M3" s="4" t="s">
        <v>5</v>
      </c>
      <c r="N3" s="4" t="s">
        <v>6</v>
      </c>
      <c r="O3" s="4" t="s">
        <v>7</v>
      </c>
      <c r="P3" s="4" t="s">
        <v>8</v>
      </c>
      <c r="Q3" s="5" t="s">
        <v>15</v>
      </c>
      <c r="R3" s="3" t="s">
        <v>2</v>
      </c>
      <c r="S3" s="4" t="s">
        <v>3</v>
      </c>
      <c r="T3" s="4" t="s">
        <v>4</v>
      </c>
      <c r="U3" s="4" t="s">
        <v>5</v>
      </c>
      <c r="V3" s="4" t="s">
        <v>6</v>
      </c>
      <c r="W3" s="4" t="s">
        <v>7</v>
      </c>
      <c r="X3" s="4" t="s">
        <v>8</v>
      </c>
      <c r="Y3" s="5" t="s">
        <v>15</v>
      </c>
    </row>
    <row r="4" spans="1:25" x14ac:dyDescent="0.3">
      <c r="A4" s="6">
        <v>1</v>
      </c>
      <c r="B4" s="2">
        <v>500</v>
      </c>
      <c r="C4" s="2">
        <v>500</v>
      </c>
      <c r="D4" s="2">
        <v>500</v>
      </c>
      <c r="E4" s="2">
        <v>100</v>
      </c>
      <c r="F4" s="2">
        <v>300</v>
      </c>
      <c r="G4" s="2">
        <v>100</v>
      </c>
      <c r="H4" s="2">
        <f>8000</f>
        <v>8000</v>
      </c>
      <c r="I4" s="7">
        <f>SUM(B4:H4)</f>
        <v>10000</v>
      </c>
      <c r="J4" s="6"/>
      <c r="K4" s="2"/>
      <c r="L4" s="2"/>
      <c r="M4" s="2"/>
      <c r="N4" s="2"/>
      <c r="O4" s="2"/>
      <c r="P4" s="2"/>
      <c r="Q4" s="7">
        <v>-23.304269999999999</v>
      </c>
      <c r="R4" s="6">
        <f>B4/$I4</f>
        <v>0.05</v>
      </c>
      <c r="S4" s="2">
        <f>C4/$I4</f>
        <v>0.05</v>
      </c>
      <c r="T4" s="2">
        <f>D4/$I4</f>
        <v>0.05</v>
      </c>
      <c r="U4" s="2">
        <f>E4/$I4</f>
        <v>0.01</v>
      </c>
      <c r="V4" s="2">
        <f>F4/$I4</f>
        <v>0.03</v>
      </c>
      <c r="W4" s="2">
        <f>G4/$I4</f>
        <v>0.01</v>
      </c>
      <c r="X4" s="2">
        <f>H4/$I4</f>
        <v>0.8</v>
      </c>
      <c r="Y4" s="7">
        <v>-22.183479999999999</v>
      </c>
    </row>
    <row r="5" spans="1:25" x14ac:dyDescent="0.3">
      <c r="A5" s="6">
        <v>2</v>
      </c>
      <c r="B5" s="2">
        <f>2*B4</f>
        <v>1000</v>
      </c>
      <c r="C5" s="2">
        <f t="shared" ref="C5:H5" si="0">2*C4</f>
        <v>1000</v>
      </c>
      <c r="D5" s="2">
        <f t="shared" si="0"/>
        <v>1000</v>
      </c>
      <c r="E5" s="2">
        <v>250</v>
      </c>
      <c r="F5" s="2">
        <v>500</v>
      </c>
      <c r="G5" s="2">
        <v>250</v>
      </c>
      <c r="H5" s="2">
        <f t="shared" si="0"/>
        <v>16000</v>
      </c>
      <c r="I5" s="7">
        <f t="shared" ref="I5:I19" si="1">SUM(B5:H5)</f>
        <v>20000</v>
      </c>
      <c r="J5" s="6"/>
      <c r="K5" s="2"/>
      <c r="L5" s="2"/>
      <c r="M5" s="2"/>
      <c r="N5" s="2"/>
      <c r="O5" s="2"/>
      <c r="P5" s="2"/>
      <c r="Q5" s="7">
        <v>-34.045259999999999</v>
      </c>
      <c r="R5" s="6">
        <f t="shared" ref="R5:R19" si="2">B5/$I5</f>
        <v>0.05</v>
      </c>
      <c r="S5" s="2">
        <f>C5/$I5</f>
        <v>0.05</v>
      </c>
      <c r="T5" s="2">
        <f>D5/$I5</f>
        <v>0.05</v>
      </c>
      <c r="U5" s="2">
        <f>E5/$I5</f>
        <v>1.2500000000000001E-2</v>
      </c>
      <c r="V5" s="2">
        <f>F5/$I5</f>
        <v>2.5000000000000001E-2</v>
      </c>
      <c r="W5" s="2">
        <f>G5/$I5</f>
        <v>1.2500000000000001E-2</v>
      </c>
      <c r="X5" s="2">
        <f>H5/$I5</f>
        <v>0.8</v>
      </c>
      <c r="Y5" s="7">
        <v>-24.395399999999999</v>
      </c>
    </row>
    <row r="6" spans="1:25" x14ac:dyDescent="0.3">
      <c r="A6" s="6">
        <v>3</v>
      </c>
      <c r="B6" s="2">
        <f>0.5*B4</f>
        <v>250</v>
      </c>
      <c r="C6" s="2">
        <f t="shared" ref="C6:H6" si="3">0.5*C4</f>
        <v>250</v>
      </c>
      <c r="D6" s="2">
        <f t="shared" si="3"/>
        <v>250</v>
      </c>
      <c r="E6" s="2">
        <v>100</v>
      </c>
      <c r="F6" s="2">
        <v>50</v>
      </c>
      <c r="G6" s="2">
        <v>100</v>
      </c>
      <c r="H6" s="2">
        <f t="shared" si="3"/>
        <v>4000</v>
      </c>
      <c r="I6" s="7">
        <f t="shared" si="1"/>
        <v>5000</v>
      </c>
      <c r="J6" s="6"/>
      <c r="K6" s="2"/>
      <c r="L6" s="2"/>
      <c r="M6" s="2"/>
      <c r="N6" s="2"/>
      <c r="O6" s="2"/>
      <c r="P6" s="2"/>
      <c r="Q6" s="7">
        <v>-91.508129999999994</v>
      </c>
      <c r="R6" s="6">
        <f t="shared" si="2"/>
        <v>0.05</v>
      </c>
      <c r="S6" s="2">
        <f>C6/$I6</f>
        <v>0.05</v>
      </c>
      <c r="T6" s="2">
        <f>D6/$I6</f>
        <v>0.05</v>
      </c>
      <c r="U6" s="2">
        <f>E6/$I6</f>
        <v>0.02</v>
      </c>
      <c r="V6" s="2">
        <f>F6/$I6</f>
        <v>0.01</v>
      </c>
      <c r="W6" s="2">
        <f>G6/$I6</f>
        <v>0.02</v>
      </c>
      <c r="X6" s="2">
        <f>H6/$I6</f>
        <v>0.8</v>
      </c>
      <c r="Y6" s="7">
        <v>-20.249770000000002</v>
      </c>
    </row>
    <row r="7" spans="1:25" x14ac:dyDescent="0.3">
      <c r="A7" s="6">
        <v>4</v>
      </c>
      <c r="B7" s="2">
        <f>0.25*B4</f>
        <v>125</v>
      </c>
      <c r="C7" s="2">
        <f t="shared" ref="C7:H7" si="4">0.25*C4</f>
        <v>125</v>
      </c>
      <c r="D7" s="2">
        <f t="shared" si="4"/>
        <v>125</v>
      </c>
      <c r="E7" s="2">
        <v>75</v>
      </c>
      <c r="F7" s="2">
        <v>25</v>
      </c>
      <c r="G7" s="2">
        <v>25</v>
      </c>
      <c r="H7" s="2">
        <f t="shared" si="4"/>
        <v>2000</v>
      </c>
      <c r="I7" s="7">
        <f t="shared" si="1"/>
        <v>2500</v>
      </c>
      <c r="J7" s="6"/>
      <c r="K7" s="2"/>
      <c r="L7" s="2"/>
      <c r="M7" s="2"/>
      <c r="N7" s="2"/>
      <c r="O7" s="2"/>
      <c r="P7" s="2"/>
      <c r="Q7" s="7">
        <v>-68.253159999999994</v>
      </c>
      <c r="R7" s="6">
        <f t="shared" si="2"/>
        <v>0.05</v>
      </c>
      <c r="S7" s="2">
        <f>C7/$I7</f>
        <v>0.05</v>
      </c>
      <c r="T7" s="2">
        <f>D7/$I7</f>
        <v>0.05</v>
      </c>
      <c r="U7" s="2">
        <f>E7/$I7</f>
        <v>0.03</v>
      </c>
      <c r="V7" s="2">
        <f>F7/$I7</f>
        <v>0.01</v>
      </c>
      <c r="W7" s="2">
        <f>G7/$I7</f>
        <v>0.01</v>
      </c>
      <c r="X7" s="2">
        <f>H7/$I7</f>
        <v>0.8</v>
      </c>
      <c r="Y7" s="7">
        <v>-18.039400000000001</v>
      </c>
    </row>
    <row r="8" spans="1:25" x14ac:dyDescent="0.3">
      <c r="A8" s="6">
        <v>5</v>
      </c>
      <c r="B8" s="2">
        <v>500</v>
      </c>
      <c r="C8" s="2">
        <v>500</v>
      </c>
      <c r="D8" s="2">
        <v>500</v>
      </c>
      <c r="E8" s="2">
        <v>100</v>
      </c>
      <c r="F8" s="2">
        <f>F4</f>
        <v>300</v>
      </c>
      <c r="G8" s="2">
        <v>100</v>
      </c>
      <c r="H8" s="2">
        <f>8000</f>
        <v>8000</v>
      </c>
      <c r="I8" s="7">
        <f t="shared" si="1"/>
        <v>10000</v>
      </c>
      <c r="J8" s="6"/>
      <c r="K8" s="2"/>
      <c r="L8" s="2"/>
      <c r="M8" s="2"/>
      <c r="N8" s="2"/>
      <c r="O8" s="2"/>
      <c r="P8" s="2"/>
      <c r="Q8" s="7">
        <v>-23.304269999999999</v>
      </c>
      <c r="R8" s="6">
        <f t="shared" si="2"/>
        <v>0.05</v>
      </c>
      <c r="S8" s="2">
        <f>C8/$I8</f>
        <v>0.05</v>
      </c>
      <c r="T8" s="2">
        <f>D8/$I8</f>
        <v>0.05</v>
      </c>
      <c r="U8" s="2">
        <f>E8/$I8</f>
        <v>0.01</v>
      </c>
      <c r="V8" s="2">
        <f>F8/$I8</f>
        <v>0.03</v>
      </c>
      <c r="W8" s="2">
        <f>G8/$I8</f>
        <v>0.01</v>
      </c>
      <c r="X8" s="2">
        <f>H8/$I8</f>
        <v>0.8</v>
      </c>
      <c r="Y8" s="7">
        <v>-22.183479999999999</v>
      </c>
    </row>
    <row r="9" spans="1:25" x14ac:dyDescent="0.3">
      <c r="A9" s="6">
        <v>6</v>
      </c>
      <c r="B9" s="2">
        <f>1.5*B4</f>
        <v>750</v>
      </c>
      <c r="C9" s="2">
        <f t="shared" ref="C9:H9" si="5">1.5*C4</f>
        <v>750</v>
      </c>
      <c r="D9" s="2">
        <f t="shared" si="5"/>
        <v>750</v>
      </c>
      <c r="E9" s="2">
        <v>100</v>
      </c>
      <c r="F9" s="2">
        <v>500</v>
      </c>
      <c r="G9" s="2">
        <f t="shared" si="5"/>
        <v>150</v>
      </c>
      <c r="H9" s="2">
        <f t="shared" si="5"/>
        <v>12000</v>
      </c>
      <c r="I9" s="7">
        <f t="shared" si="1"/>
        <v>15000</v>
      </c>
      <c r="J9" s="6"/>
      <c r="K9" s="2"/>
      <c r="L9" s="2"/>
      <c r="M9" s="2"/>
      <c r="N9" s="2"/>
      <c r="O9" s="2"/>
      <c r="P9" s="2"/>
      <c r="Q9" s="7">
        <v>-42.053789999999999</v>
      </c>
      <c r="R9" s="6">
        <f t="shared" si="2"/>
        <v>0.05</v>
      </c>
      <c r="S9" s="2">
        <f>C9/$I9</f>
        <v>0.05</v>
      </c>
      <c r="T9" s="2">
        <f>D9/$I9</f>
        <v>0.05</v>
      </c>
      <c r="U9" s="2">
        <f>E9/$I9</f>
        <v>6.6666666666666671E-3</v>
      </c>
      <c r="V9" s="2">
        <f>F9/$I9</f>
        <v>3.3333333333333333E-2</v>
      </c>
      <c r="W9" s="2">
        <f>G9/$I9</f>
        <v>0.01</v>
      </c>
      <c r="X9" s="2">
        <f>H9/$I9</f>
        <v>0.8</v>
      </c>
      <c r="Y9" s="7">
        <v>-23.249269999999999</v>
      </c>
    </row>
    <row r="10" spans="1:25" x14ac:dyDescent="0.3">
      <c r="A10" s="6">
        <v>7</v>
      </c>
      <c r="B10" s="2">
        <f>1.25*B4</f>
        <v>625</v>
      </c>
      <c r="C10" s="2">
        <f t="shared" ref="C10:H10" si="6">1.25*C4</f>
        <v>625</v>
      </c>
      <c r="D10" s="2">
        <f t="shared" si="6"/>
        <v>625</v>
      </c>
      <c r="E10" s="2">
        <v>175</v>
      </c>
      <c r="F10" s="2">
        <v>300</v>
      </c>
      <c r="G10" s="2">
        <v>150</v>
      </c>
      <c r="H10" s="2">
        <f t="shared" si="6"/>
        <v>10000</v>
      </c>
      <c r="I10" s="7">
        <f t="shared" si="1"/>
        <v>12500</v>
      </c>
      <c r="J10" s="6"/>
      <c r="K10" s="2"/>
      <c r="L10" s="2"/>
      <c r="M10" s="2"/>
      <c r="N10" s="2"/>
      <c r="O10" s="2"/>
      <c r="P10" s="2"/>
      <c r="Q10" s="7">
        <v>-34.693570000000001</v>
      </c>
      <c r="R10" s="6">
        <f t="shared" si="2"/>
        <v>0.05</v>
      </c>
      <c r="S10" s="2">
        <f>C10/$I10</f>
        <v>0.05</v>
      </c>
      <c r="T10" s="2">
        <f>D10/$I10</f>
        <v>0.05</v>
      </c>
      <c r="U10" s="2">
        <f>E10/$I10</f>
        <v>1.4E-2</v>
      </c>
      <c r="V10" s="2">
        <f>F10/$I10</f>
        <v>2.4E-2</v>
      </c>
      <c r="W10" s="2">
        <f>G10/$I10</f>
        <v>1.2E-2</v>
      </c>
      <c r="X10" s="2">
        <f>H10/$I10</f>
        <v>0.8</v>
      </c>
      <c r="Y10" s="7">
        <v>-23</v>
      </c>
    </row>
    <row r="11" spans="1:25" x14ac:dyDescent="0.3">
      <c r="A11" s="6">
        <v>8</v>
      </c>
      <c r="B11" s="2">
        <f>B4*1.25</f>
        <v>625</v>
      </c>
      <c r="C11" s="2">
        <f t="shared" ref="C11:H11" si="7">C4*1.25</f>
        <v>625</v>
      </c>
      <c r="D11" s="2">
        <f t="shared" si="7"/>
        <v>625</v>
      </c>
      <c r="E11" s="2">
        <f t="shared" si="7"/>
        <v>125</v>
      </c>
      <c r="F11" s="2">
        <f t="shared" si="7"/>
        <v>375</v>
      </c>
      <c r="G11" s="2">
        <f t="shared" si="7"/>
        <v>125</v>
      </c>
      <c r="H11" s="2">
        <f t="shared" si="7"/>
        <v>10000</v>
      </c>
      <c r="I11" s="7">
        <f t="shared" si="1"/>
        <v>12500</v>
      </c>
      <c r="J11" s="6"/>
      <c r="K11" s="2"/>
      <c r="L11" s="2"/>
      <c r="M11" s="2"/>
      <c r="N11" s="2"/>
      <c r="O11" s="2"/>
      <c r="P11" s="2"/>
      <c r="Q11" s="7">
        <v>-24.253409999999999</v>
      </c>
      <c r="R11" s="6">
        <f t="shared" si="2"/>
        <v>0.05</v>
      </c>
      <c r="S11" s="2">
        <f>C11/$I11</f>
        <v>0.05</v>
      </c>
      <c r="T11" s="2">
        <f>D11/$I11</f>
        <v>0.05</v>
      </c>
      <c r="U11" s="2">
        <f>E11/$I11</f>
        <v>0.01</v>
      </c>
      <c r="V11" s="2">
        <f>F11/$I11</f>
        <v>0.03</v>
      </c>
      <c r="W11" s="2">
        <f>G11/$I11</f>
        <v>0.01</v>
      </c>
      <c r="X11" s="2">
        <f>H11/$I11</f>
        <v>0.8</v>
      </c>
      <c r="Y11" s="7">
        <v>-22.852419999999999</v>
      </c>
    </row>
    <row r="12" spans="1:25" x14ac:dyDescent="0.3">
      <c r="A12" s="6">
        <v>9</v>
      </c>
      <c r="B12" s="2">
        <f>B4*0.75</f>
        <v>375</v>
      </c>
      <c r="C12" s="2">
        <f t="shared" ref="C12:H12" si="8">C4*0.75</f>
        <v>375</v>
      </c>
      <c r="D12" s="2">
        <f t="shared" si="8"/>
        <v>375</v>
      </c>
      <c r="E12" s="2">
        <f t="shared" si="8"/>
        <v>75</v>
      </c>
      <c r="F12" s="2">
        <f t="shared" si="8"/>
        <v>225</v>
      </c>
      <c r="G12" s="2">
        <f t="shared" si="8"/>
        <v>75</v>
      </c>
      <c r="H12" s="2">
        <f t="shared" si="8"/>
        <v>6000</v>
      </c>
      <c r="I12" s="7">
        <f t="shared" si="1"/>
        <v>7500</v>
      </c>
      <c r="J12" s="6"/>
      <c r="K12" s="2"/>
      <c r="L12" s="2"/>
      <c r="M12" s="2"/>
      <c r="N12" s="2"/>
      <c r="O12" s="2"/>
      <c r="P12" s="2"/>
      <c r="Q12" s="7">
        <v>-22.161840000000002</v>
      </c>
      <c r="R12" s="6">
        <f t="shared" si="2"/>
        <v>0.05</v>
      </c>
      <c r="S12" s="2">
        <f>C12/$I12</f>
        <v>0.05</v>
      </c>
      <c r="T12" s="2">
        <f>D12/$I12</f>
        <v>0.05</v>
      </c>
      <c r="U12" s="2">
        <f>E12/$I12</f>
        <v>0.01</v>
      </c>
      <c r="V12" s="2">
        <f>F12/$I12</f>
        <v>0.03</v>
      </c>
      <c r="W12" s="2">
        <f>G12/$I12</f>
        <v>0.01</v>
      </c>
      <c r="X12" s="2">
        <f>H12/$I12</f>
        <v>0.8</v>
      </c>
      <c r="Y12" s="7">
        <v>-21.321249999999999</v>
      </c>
    </row>
    <row r="13" spans="1:25" x14ac:dyDescent="0.3">
      <c r="A13" s="6">
        <v>10</v>
      </c>
      <c r="B13" s="2">
        <v>500</v>
      </c>
      <c r="C13" s="2">
        <v>500</v>
      </c>
      <c r="D13" s="2">
        <v>500</v>
      </c>
      <c r="E13" s="2">
        <v>50</v>
      </c>
      <c r="F13" s="2">
        <v>350</v>
      </c>
      <c r="G13" s="2">
        <v>100</v>
      </c>
      <c r="H13" s="2">
        <f>8000</f>
        <v>8000</v>
      </c>
      <c r="I13" s="7">
        <f t="shared" si="1"/>
        <v>10000</v>
      </c>
      <c r="J13" s="6"/>
      <c r="K13" s="2"/>
      <c r="L13" s="2"/>
      <c r="M13" s="2"/>
      <c r="N13" s="2"/>
      <c r="O13" s="2"/>
      <c r="P13" s="2"/>
      <c r="Q13" s="7">
        <f>-47.32054</f>
        <v>-47.320540000000001</v>
      </c>
      <c r="R13" s="6">
        <f t="shared" si="2"/>
        <v>0.05</v>
      </c>
      <c r="S13" s="2">
        <f>C13/$I13</f>
        <v>0.05</v>
      </c>
      <c r="T13" s="2">
        <f>D13/$I13</f>
        <v>0.05</v>
      </c>
      <c r="U13" s="2">
        <f>E13/$I13</f>
        <v>5.0000000000000001E-3</v>
      </c>
      <c r="V13" s="2">
        <f>F13/$I13</f>
        <v>3.5000000000000003E-2</v>
      </c>
      <c r="W13" s="2">
        <f>G13/$I13</f>
        <v>0.01</v>
      </c>
      <c r="X13" s="2">
        <f>H13/$I13</f>
        <v>0.8</v>
      </c>
      <c r="Y13" s="7">
        <v>-21.914770000000001</v>
      </c>
    </row>
    <row r="14" spans="1:25" x14ac:dyDescent="0.3">
      <c r="A14" s="6">
        <v>11</v>
      </c>
      <c r="B14" s="2">
        <f>B4*0.3</f>
        <v>150</v>
      </c>
      <c r="C14" s="2">
        <f t="shared" ref="C14:H14" si="9">C4*0.3</f>
        <v>150</v>
      </c>
      <c r="D14" s="2">
        <f t="shared" si="9"/>
        <v>150</v>
      </c>
      <c r="E14" s="2">
        <v>60</v>
      </c>
      <c r="F14" s="2">
        <v>60</v>
      </c>
      <c r="G14" s="2">
        <f t="shared" si="9"/>
        <v>30</v>
      </c>
      <c r="H14" s="2">
        <f t="shared" si="9"/>
        <v>2400</v>
      </c>
      <c r="I14" s="7">
        <f t="shared" si="1"/>
        <v>3000</v>
      </c>
      <c r="J14" s="6"/>
      <c r="K14" s="2"/>
      <c r="L14" s="2"/>
      <c r="M14" s="2"/>
      <c r="N14" s="2"/>
      <c r="O14" s="2"/>
      <c r="P14" s="2"/>
      <c r="Q14" s="7">
        <v>-33.323590000000003</v>
      </c>
      <c r="R14" s="6">
        <f t="shared" si="2"/>
        <v>0.05</v>
      </c>
      <c r="S14" s="2">
        <f>C14/$I14</f>
        <v>0.05</v>
      </c>
      <c r="T14" s="2">
        <f>D14/$I14</f>
        <v>0.05</v>
      </c>
      <c r="U14" s="2">
        <f>E14/$I14</f>
        <v>0.02</v>
      </c>
      <c r="V14" s="2">
        <f>F14/$I14</f>
        <v>0.02</v>
      </c>
      <c r="W14" s="2">
        <f>G14/$I14</f>
        <v>0.01</v>
      </c>
      <c r="X14" s="2">
        <f>H14/$I14</f>
        <v>0.8</v>
      </c>
      <c r="Y14" s="7">
        <v>-18.720179999999999</v>
      </c>
    </row>
    <row r="15" spans="1:25" x14ac:dyDescent="0.3">
      <c r="A15" s="6">
        <v>12</v>
      </c>
      <c r="B15" s="2">
        <f>B4*1.6</f>
        <v>800</v>
      </c>
      <c r="C15" s="2">
        <f t="shared" ref="C15:H15" si="10">C4*1.6</f>
        <v>800</v>
      </c>
      <c r="D15" s="2">
        <f t="shared" si="10"/>
        <v>800</v>
      </c>
      <c r="E15" s="2">
        <v>100</v>
      </c>
      <c r="F15" s="2">
        <f t="shared" si="10"/>
        <v>480</v>
      </c>
      <c r="G15" s="2">
        <v>220</v>
      </c>
      <c r="H15" s="2">
        <f t="shared" si="10"/>
        <v>12800</v>
      </c>
      <c r="I15" s="7">
        <f t="shared" si="1"/>
        <v>16000</v>
      </c>
      <c r="J15" s="6"/>
      <c r="K15" s="2"/>
      <c r="L15" s="2"/>
      <c r="M15" s="2"/>
      <c r="N15" s="2"/>
      <c r="O15" s="2"/>
      <c r="P15" s="2"/>
      <c r="Q15" s="7">
        <v>-44.743679999999998</v>
      </c>
      <c r="R15" s="6">
        <f t="shared" si="2"/>
        <v>0.05</v>
      </c>
      <c r="S15" s="2">
        <f>C15/$I15</f>
        <v>0.05</v>
      </c>
      <c r="T15" s="2">
        <f>D15/$I15</f>
        <v>0.05</v>
      </c>
      <c r="U15" s="2">
        <f>E15/$I15</f>
        <v>6.2500000000000003E-3</v>
      </c>
      <c r="V15" s="2">
        <f>F15/$I15</f>
        <v>0.03</v>
      </c>
      <c r="W15" s="2">
        <f>G15/$I15</f>
        <v>1.375E-2</v>
      </c>
      <c r="X15" s="2">
        <f>H15/$I15</f>
        <v>0.8</v>
      </c>
      <c r="Y15" s="7">
        <v>-23.516970000000001</v>
      </c>
    </row>
    <row r="16" spans="1:25" x14ac:dyDescent="0.3">
      <c r="A16" s="6">
        <v>13</v>
      </c>
      <c r="B16" s="2">
        <f>B4*0.55</f>
        <v>275</v>
      </c>
      <c r="C16" s="2">
        <f t="shared" ref="C16:H16" si="11">C4*0.55</f>
        <v>275</v>
      </c>
      <c r="D16" s="2">
        <f t="shared" si="11"/>
        <v>275</v>
      </c>
      <c r="E16" s="2">
        <f t="shared" si="11"/>
        <v>55.000000000000007</v>
      </c>
      <c r="F16" s="2">
        <f t="shared" si="11"/>
        <v>165</v>
      </c>
      <c r="G16" s="2">
        <f t="shared" si="11"/>
        <v>55.000000000000007</v>
      </c>
      <c r="H16" s="2">
        <f t="shared" si="11"/>
        <v>4400</v>
      </c>
      <c r="I16" s="7">
        <f t="shared" si="1"/>
        <v>5500</v>
      </c>
      <c r="J16" s="6"/>
      <c r="K16" s="2"/>
      <c r="L16" s="2"/>
      <c r="M16" s="2"/>
      <c r="N16" s="2"/>
      <c r="O16" s="2"/>
      <c r="P16" s="2"/>
      <c r="Q16" s="7">
        <v>-21.008410000000001</v>
      </c>
      <c r="R16" s="6">
        <f t="shared" si="2"/>
        <v>0.05</v>
      </c>
      <c r="S16" s="2">
        <f>C16/$I16</f>
        <v>0.05</v>
      </c>
      <c r="T16" s="2">
        <f>D16/$I16</f>
        <v>0.05</v>
      </c>
      <c r="U16" s="2">
        <f>E16/$I16</f>
        <v>1.0000000000000002E-2</v>
      </c>
      <c r="V16" s="2">
        <f>F16/$I16</f>
        <v>0.03</v>
      </c>
      <c r="W16" s="2">
        <f>G16/$I16</f>
        <v>1.0000000000000002E-2</v>
      </c>
      <c r="X16" s="2">
        <f>H16/$I16</f>
        <v>0.8</v>
      </c>
      <c r="Y16" s="7">
        <v>-20.391970000000001</v>
      </c>
    </row>
    <row r="17" spans="1:27" x14ac:dyDescent="0.3">
      <c r="A17" s="6">
        <v>14</v>
      </c>
      <c r="B17" s="2">
        <v>500</v>
      </c>
      <c r="C17" s="2">
        <v>500</v>
      </c>
      <c r="D17" s="2">
        <v>500</v>
      </c>
      <c r="E17" s="2">
        <v>110</v>
      </c>
      <c r="F17" s="2">
        <v>290</v>
      </c>
      <c r="G17" s="2">
        <v>100</v>
      </c>
      <c r="H17" s="2">
        <f>8000</f>
        <v>8000</v>
      </c>
      <c r="I17" s="7">
        <f t="shared" si="1"/>
        <v>10000</v>
      </c>
      <c r="J17" s="6"/>
      <c r="K17" s="2"/>
      <c r="L17" s="2"/>
      <c r="M17" s="2"/>
      <c r="N17" s="2"/>
      <c r="O17" s="2"/>
      <c r="P17" s="2"/>
      <c r="Q17" s="7">
        <v>-22.989660000000001</v>
      </c>
      <c r="R17" s="6">
        <f t="shared" si="2"/>
        <v>0.05</v>
      </c>
      <c r="S17" s="2">
        <f>C17/$I17</f>
        <v>0.05</v>
      </c>
      <c r="T17" s="2">
        <f>D17/$I17</f>
        <v>0.05</v>
      </c>
      <c r="U17" s="2">
        <f>E17/$I17</f>
        <v>1.0999999999999999E-2</v>
      </c>
      <c r="V17" s="2">
        <f>F17/$I17</f>
        <v>2.9000000000000001E-2</v>
      </c>
      <c r="W17" s="2">
        <f>G17/$I17</f>
        <v>0.01</v>
      </c>
      <c r="X17" s="2">
        <f>H17/$I17</f>
        <v>0.8</v>
      </c>
      <c r="Y17" s="7">
        <v>-22.214120000000001</v>
      </c>
    </row>
    <row r="18" spans="1:27" x14ac:dyDescent="0.3">
      <c r="A18" s="6">
        <v>15</v>
      </c>
      <c r="B18" s="2">
        <f>B4*0.55</f>
        <v>275</v>
      </c>
      <c r="C18" s="2">
        <f t="shared" ref="C18:H18" si="12">C4*0.55</f>
        <v>275</v>
      </c>
      <c r="D18" s="2">
        <f t="shared" si="12"/>
        <v>275</v>
      </c>
      <c r="E18" s="2">
        <v>50</v>
      </c>
      <c r="F18" s="2">
        <v>175</v>
      </c>
      <c r="G18" s="2">
        <v>50</v>
      </c>
      <c r="H18" s="2">
        <f t="shared" si="12"/>
        <v>4400</v>
      </c>
      <c r="I18" s="7">
        <f t="shared" si="1"/>
        <v>5500</v>
      </c>
      <c r="J18" s="6"/>
      <c r="K18" s="2"/>
      <c r="L18" s="2"/>
      <c r="M18" s="2"/>
      <c r="N18" s="2"/>
      <c r="O18" s="2"/>
      <c r="P18" s="2"/>
      <c r="Q18" s="7">
        <v>-23.008939999999999</v>
      </c>
      <c r="R18" s="6">
        <f t="shared" si="2"/>
        <v>0.05</v>
      </c>
      <c r="S18" s="2">
        <f>C18/$I18</f>
        <v>0.05</v>
      </c>
      <c r="T18" s="2">
        <f>D18/$I18</f>
        <v>0.05</v>
      </c>
      <c r="U18" s="2">
        <f>E18/$I18</f>
        <v>9.0909090909090905E-3</v>
      </c>
      <c r="V18" s="2">
        <f>F18/$I18</f>
        <v>3.1818181818181815E-2</v>
      </c>
      <c r="W18" s="2">
        <f>G18/$I18</f>
        <v>9.0909090909090905E-3</v>
      </c>
      <c r="X18" s="2">
        <f>H18/$I18</f>
        <v>0.8</v>
      </c>
      <c r="Y18" s="7">
        <v>-20.326329999999999</v>
      </c>
    </row>
    <row r="19" spans="1:27" x14ac:dyDescent="0.3">
      <c r="A19" s="6">
        <v>16</v>
      </c>
      <c r="B19" s="2">
        <f>B4*1.6</f>
        <v>800</v>
      </c>
      <c r="C19" s="2">
        <f t="shared" ref="C19:H19" si="13">C4*1.6</f>
        <v>800</v>
      </c>
      <c r="D19" s="2">
        <f t="shared" si="13"/>
        <v>800</v>
      </c>
      <c r="E19" s="2">
        <f t="shared" si="13"/>
        <v>160</v>
      </c>
      <c r="F19" s="2">
        <f t="shared" si="13"/>
        <v>480</v>
      </c>
      <c r="G19" s="2">
        <f t="shared" si="13"/>
        <v>160</v>
      </c>
      <c r="H19" s="2">
        <f t="shared" si="13"/>
        <v>12800</v>
      </c>
      <c r="I19" s="7">
        <f t="shared" si="1"/>
        <v>16000</v>
      </c>
      <c r="J19" s="6"/>
      <c r="K19" s="2"/>
      <c r="L19" s="2"/>
      <c r="M19" s="2"/>
      <c r="N19" s="2"/>
      <c r="O19" s="2"/>
      <c r="P19" s="2"/>
      <c r="Q19" s="7">
        <v>-24.70505</v>
      </c>
      <c r="R19" s="6">
        <f t="shared" si="2"/>
        <v>0.05</v>
      </c>
      <c r="S19" s="2">
        <f>C19/$I19</f>
        <v>0.05</v>
      </c>
      <c r="T19" s="2">
        <f>D19/$I19</f>
        <v>0.05</v>
      </c>
      <c r="U19" s="2">
        <f>E19/$I19</f>
        <v>0.01</v>
      </c>
      <c r="V19" s="2">
        <f>F19/$I19</f>
        <v>0.03</v>
      </c>
      <c r="W19" s="2">
        <f>G19/$I19</f>
        <v>0.01</v>
      </c>
      <c r="X19" s="2">
        <f>H19/$I19</f>
        <v>0.8</v>
      </c>
      <c r="Y19" s="7">
        <v>-23.865600000000001</v>
      </c>
      <c r="Z19" s="3" t="s">
        <v>16</v>
      </c>
      <c r="AA19" s="5" t="s">
        <v>17</v>
      </c>
    </row>
    <row r="20" spans="1:27" x14ac:dyDescent="0.3">
      <c r="A20" s="8" t="s">
        <v>9</v>
      </c>
      <c r="B20" s="9">
        <f>SUM(B4:B19)</f>
        <v>8050</v>
      </c>
      <c r="C20" s="9">
        <f t="shared" ref="C20:G20" si="14">SUM(C4:C19)</f>
        <v>8050</v>
      </c>
      <c r="D20" s="9">
        <f t="shared" si="14"/>
        <v>8050</v>
      </c>
      <c r="E20" s="9">
        <f t="shared" si="14"/>
        <v>1685</v>
      </c>
      <c r="F20" s="9">
        <f t="shared" si="14"/>
        <v>4575</v>
      </c>
      <c r="G20" s="9">
        <f t="shared" si="14"/>
        <v>1790</v>
      </c>
      <c r="H20" s="9">
        <f>SUM(H4:H19)</f>
        <v>128800</v>
      </c>
      <c r="I20" s="10">
        <f>SUM(B20:H20)</f>
        <v>161000</v>
      </c>
      <c r="J20" s="8">
        <f>B20/$I$20</f>
        <v>0.05</v>
      </c>
      <c r="K20" s="9">
        <f t="shared" ref="K20:P20" si="15">C20/$I$20</f>
        <v>0.05</v>
      </c>
      <c r="L20" s="9">
        <f t="shared" si="15"/>
        <v>0.05</v>
      </c>
      <c r="M20" s="9">
        <f t="shared" si="15"/>
        <v>1.0465838509316771E-2</v>
      </c>
      <c r="N20" s="9">
        <f>F20/$I$20</f>
        <v>2.8416149068322981E-2</v>
      </c>
      <c r="O20" s="9">
        <f t="shared" si="15"/>
        <v>1.1118012422360249E-2</v>
      </c>
      <c r="P20" s="9">
        <f t="shared" si="15"/>
        <v>0.8</v>
      </c>
      <c r="Q20" s="10">
        <f>SUM(Q4:Q19)</f>
        <v>-580.67757000000006</v>
      </c>
      <c r="R20" s="8"/>
      <c r="S20" s="9"/>
      <c r="T20" s="9"/>
      <c r="U20" s="9"/>
      <c r="V20" s="9"/>
      <c r="W20" s="9"/>
      <c r="X20" s="9"/>
      <c r="Y20" s="10">
        <f>SUM(Y4:Y19)</f>
        <v>-348.42440999999997</v>
      </c>
      <c r="Z20" s="8">
        <f>-2*(Q20-Y20)</f>
        <v>464.50632000000019</v>
      </c>
      <c r="AA20" s="10">
        <f>_xlfn.CHISQ.DIST(Z20,90,FALSE)</f>
        <v>3.2390425778311192E-52</v>
      </c>
    </row>
    <row r="23" spans="1:27" x14ac:dyDescent="0.3">
      <c r="S23" t="s">
        <v>18</v>
      </c>
      <c r="T23">
        <f>6*16-6</f>
        <v>90</v>
      </c>
    </row>
    <row r="25" spans="1:27" x14ac:dyDescent="0.3">
      <c r="A25" t="s">
        <v>12</v>
      </c>
    </row>
    <row r="26" spans="1:27" x14ac:dyDescent="0.3">
      <c r="A26" t="s">
        <v>14</v>
      </c>
    </row>
    <row r="27" spans="1:27" x14ac:dyDescent="0.3">
      <c r="A27" t="s">
        <v>13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Voight</dc:creator>
  <cp:lastModifiedBy>VoightLab</cp:lastModifiedBy>
  <cp:lastPrinted>2016-07-26T16:33:30Z</cp:lastPrinted>
  <dcterms:created xsi:type="dcterms:W3CDTF">2016-07-26T15:41:42Z</dcterms:created>
  <dcterms:modified xsi:type="dcterms:W3CDTF">2017-01-11T19:39:52Z</dcterms:modified>
</cp:coreProperties>
</file>