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\Desktop\insight application\github page\"/>
    </mc:Choice>
  </mc:AlternateContent>
  <bookViews>
    <workbookView xWindow="360" yWindow="495" windowWidth="10185" windowHeight="5250" activeTab="3"/>
  </bookViews>
  <sheets>
    <sheet name="1-cell glass (2013)" sheetId="6" r:id="rId1"/>
    <sheet name="Rating scales (Width, Shift)" sheetId="9" r:id="rId2"/>
    <sheet name="1-cell stacks 2013" sheetId="10" r:id="rId3"/>
    <sheet name="1-cell Stacks 2014" sheetId="1" r:id="rId4"/>
    <sheet name="3-cell Stacks 2013-14" sheetId="7" r:id="rId5"/>
  </sheets>
  <definedNames>
    <definedName name="_xlnm._FilterDatabase" localSheetId="4" hidden="1">'3-cell Stacks 2013-14'!$A$3:$BD$22</definedName>
  </definedNames>
  <calcPr calcId="171027"/>
</workbook>
</file>

<file path=xl/calcChain.xml><?xml version="1.0" encoding="utf-8"?>
<calcChain xmlns="http://schemas.openxmlformats.org/spreadsheetml/2006/main">
  <c r="G40" i="10" l="1" a="1"/>
  <c r="G40" i="10" s="1"/>
  <c r="G40" i="7" a="1"/>
  <c r="G40" i="7" s="1"/>
  <c r="G40" i="1" a="1"/>
  <c r="G40" i="1" s="1"/>
  <c r="J43" i="10" a="1"/>
  <c r="J43" i="10" s="1"/>
  <c r="H43" i="10" a="1"/>
  <c r="H43" i="10" s="1"/>
  <c r="F43" i="10" a="1"/>
  <c r="F43" i="10" s="1"/>
  <c r="I43" i="10" s="1" a="1"/>
  <c r="I43" i="10" s="1"/>
  <c r="D43" i="10" a="1"/>
  <c r="D43" i="10" s="1"/>
  <c r="J42" i="10" a="1"/>
  <c r="J42" i="10" s="1"/>
  <c r="H42" i="10" a="1"/>
  <c r="H42" i="10" s="1"/>
  <c r="F42" i="10" a="1"/>
  <c r="F42" i="10" s="1"/>
  <c r="I42" i="10" s="1" a="1"/>
  <c r="I42" i="10" s="1"/>
  <c r="D42" i="10" a="1"/>
  <c r="D42" i="10" s="1"/>
  <c r="J41" i="10"/>
  <c r="M41" i="10" s="1" a="1"/>
  <c r="M41" i="10" s="1"/>
  <c r="J41" i="10" a="1"/>
  <c r="H41" i="10"/>
  <c r="H41" i="10" a="1"/>
  <c r="F41" i="10"/>
  <c r="I41" i="10" s="1" a="1"/>
  <c r="I41" i="10" s="1"/>
  <c r="F41" i="10" a="1"/>
  <c r="D41" i="10"/>
  <c r="E41" i="10" s="1" a="1"/>
  <c r="E41" i="10" s="1"/>
  <c r="D41" i="10" a="1"/>
  <c r="J40" i="10" a="1"/>
  <c r="J40" i="10" s="1"/>
  <c r="H40" i="10" a="1"/>
  <c r="H40" i="10" s="1"/>
  <c r="F40" i="10" a="1"/>
  <c r="F40" i="10" s="1"/>
  <c r="I40" i="10" s="1" a="1"/>
  <c r="I40" i="10" s="1"/>
  <c r="D40" i="10" a="1"/>
  <c r="D40" i="10" s="1"/>
  <c r="E40" i="10" s="1" a="1"/>
  <c r="E40" i="10" s="1"/>
  <c r="M39" i="10"/>
  <c r="L39" i="10"/>
  <c r="K39" i="10"/>
  <c r="J39" i="10"/>
  <c r="J43" i="7" a="1"/>
  <c r="J43" i="7" s="1"/>
  <c r="H43" i="7" a="1"/>
  <c r="H43" i="7" s="1"/>
  <c r="F43" i="7" a="1"/>
  <c r="F43" i="7" s="1"/>
  <c r="I43" i="7" s="1" a="1"/>
  <c r="I43" i="7" s="1"/>
  <c r="D43" i="7" a="1"/>
  <c r="D43" i="7" s="1"/>
  <c r="G43" i="7" s="1" a="1"/>
  <c r="G43" i="7" s="1"/>
  <c r="J42" i="7" a="1"/>
  <c r="J42" i="7" s="1"/>
  <c r="M42" i="7" s="1" a="1"/>
  <c r="M42" i="7" s="1"/>
  <c r="H42" i="7" a="1"/>
  <c r="H42" i="7" s="1"/>
  <c r="F42" i="7" a="1"/>
  <c r="F42" i="7" s="1"/>
  <c r="I42" i="7" s="1" a="1"/>
  <c r="I42" i="7" s="1"/>
  <c r="D42" i="7" a="1"/>
  <c r="D42" i="7" s="1"/>
  <c r="J41" i="7" a="1"/>
  <c r="J41" i="7" s="1"/>
  <c r="H41" i="7" a="1"/>
  <c r="H41" i="7" s="1"/>
  <c r="F41" i="7" a="1"/>
  <c r="F41" i="7" s="1"/>
  <c r="I41" i="7" s="1" a="1"/>
  <c r="I41" i="7" s="1"/>
  <c r="D41" i="7" a="1"/>
  <c r="D41" i="7" s="1"/>
  <c r="G41" i="7" s="1" a="1"/>
  <c r="G41" i="7" s="1"/>
  <c r="J40" i="7" a="1"/>
  <c r="J40" i="7" s="1"/>
  <c r="M40" i="7" s="1" a="1"/>
  <c r="M40" i="7" s="1"/>
  <c r="H40" i="7" a="1"/>
  <c r="H40" i="7" s="1"/>
  <c r="F40" i="7" a="1"/>
  <c r="F40" i="7" s="1"/>
  <c r="I40" i="7" s="1" a="1"/>
  <c r="I40" i="7" s="1"/>
  <c r="D40" i="7" a="1"/>
  <c r="D40" i="7" s="1"/>
  <c r="E40" i="7" s="1" a="1"/>
  <c r="E40" i="7" s="1"/>
  <c r="M39" i="7"/>
  <c r="L39" i="7"/>
  <c r="K39" i="7"/>
  <c r="J39" i="7"/>
  <c r="J43" i="1" a="1"/>
  <c r="J43" i="1" s="1"/>
  <c r="L43" i="1" s="1" a="1"/>
  <c r="L43" i="1" s="1"/>
  <c r="J42" i="1" a="1"/>
  <c r="J42" i="1" s="1"/>
  <c r="M42" i="1" s="1" a="1"/>
  <c r="M42" i="1" s="1"/>
  <c r="J41" i="1" a="1"/>
  <c r="J41" i="1" s="1"/>
  <c r="M41" i="1" s="1" a="1"/>
  <c r="M41" i="1" s="1"/>
  <c r="J40" i="1" a="1"/>
  <c r="J40" i="1" s="1"/>
  <c r="M40" i="1" s="1" a="1"/>
  <c r="M40" i="1" s="1"/>
  <c r="H43" i="1" a="1"/>
  <c r="H43" i="1" s="1"/>
  <c r="H42" i="1" a="1"/>
  <c r="H42" i="1" s="1"/>
  <c r="H41" i="1" a="1"/>
  <c r="H41" i="1" s="1"/>
  <c r="H40" i="1" a="1"/>
  <c r="H40" i="1" s="1"/>
  <c r="F43" i="1" a="1"/>
  <c r="F43" i="1" s="1"/>
  <c r="I43" i="1" s="1" a="1"/>
  <c r="I43" i="1" s="1"/>
  <c r="F42" i="1" a="1"/>
  <c r="F42" i="1" s="1"/>
  <c r="I42" i="1" s="1" a="1"/>
  <c r="I42" i="1" s="1"/>
  <c r="F41" i="1" a="1"/>
  <c r="F41" i="1" s="1"/>
  <c r="I41" i="1" s="1" a="1"/>
  <c r="I41" i="1" s="1"/>
  <c r="F40" i="1" a="1"/>
  <c r="F40" i="1" s="1"/>
  <c r="I40" i="1" s="1" a="1"/>
  <c r="I40" i="1" s="1"/>
  <c r="D43" i="1" a="1"/>
  <c r="D43" i="1" s="1"/>
  <c r="E43" i="1" s="1" a="1"/>
  <c r="E43" i="1" s="1"/>
  <c r="D42" i="1" a="1"/>
  <c r="D42" i="1" s="1"/>
  <c r="E42" i="1" s="1" a="1"/>
  <c r="E42" i="1" s="1"/>
  <c r="D41" i="1" a="1"/>
  <c r="D41" i="1" s="1"/>
  <c r="G41" i="1" s="1" a="1"/>
  <c r="G41" i="1" s="1"/>
  <c r="D40" i="1" a="1"/>
  <c r="D40" i="1" s="1"/>
  <c r="E40" i="1" s="1" a="1"/>
  <c r="E40" i="1" s="1"/>
  <c r="K39" i="1"/>
  <c r="M39" i="1"/>
  <c r="L39" i="1"/>
  <c r="J39" i="1"/>
  <c r="G43" i="1" l="1" a="1"/>
  <c r="G43" i="1" s="1"/>
  <c r="M43" i="1" a="1"/>
  <c r="M43" i="1" s="1"/>
  <c r="G42" i="1" a="1"/>
  <c r="G42" i="1" s="1"/>
  <c r="L40" i="1" a="1"/>
  <c r="L40" i="1" s="1"/>
  <c r="L41" i="1" a="1"/>
  <c r="L41" i="1" s="1"/>
  <c r="E41" i="1" a="1"/>
  <c r="E41" i="1" s="1"/>
  <c r="L42" i="1" a="1"/>
  <c r="L42" i="1" s="1"/>
  <c r="K41" i="7"/>
  <c r="L41" i="7" a="1"/>
  <c r="L41" i="7" s="1"/>
  <c r="M41" i="7" a="1"/>
  <c r="M41" i="7" s="1"/>
  <c r="L42" i="7" a="1"/>
  <c r="L42" i="7" s="1"/>
  <c r="K43" i="7"/>
  <c r="L40" i="7" a="1"/>
  <c r="L40" i="7" s="1"/>
  <c r="L43" i="7" a="1"/>
  <c r="L43" i="7" s="1"/>
  <c r="M43" i="7" a="1"/>
  <c r="M43" i="7" s="1"/>
  <c r="M42" i="10" a="1"/>
  <c r="M42" i="10" s="1"/>
  <c r="L42" i="10" a="1"/>
  <c r="L42" i="10" s="1"/>
  <c r="K42" i="10"/>
  <c r="K43" i="10"/>
  <c r="M43" i="10" a="1"/>
  <c r="M43" i="10" s="1"/>
  <c r="L43" i="10" a="1"/>
  <c r="L43" i="10" s="1"/>
  <c r="E42" i="10" a="1"/>
  <c r="E42" i="10" s="1"/>
  <c r="G42" i="10" a="1"/>
  <c r="G42" i="10" s="1"/>
  <c r="G43" i="10" a="1"/>
  <c r="G43" i="10" s="1"/>
  <c r="E43" i="10" a="1"/>
  <c r="E43" i="10" s="1"/>
  <c r="L40" i="10" a="1"/>
  <c r="L40" i="10" s="1"/>
  <c r="K40" i="10"/>
  <c r="M40" i="10" a="1"/>
  <c r="M40" i="10" s="1"/>
  <c r="G41" i="10" a="1"/>
  <c r="G41" i="10" s="1"/>
  <c r="K41" i="10"/>
  <c r="L41" i="10" a="1"/>
  <c r="L41" i="10" s="1"/>
  <c r="G42" i="7" a="1"/>
  <c r="G42" i="7" s="1"/>
  <c r="E42" i="7" a="1"/>
  <c r="E42" i="7" s="1"/>
  <c r="K40" i="7"/>
  <c r="K42" i="7"/>
  <c r="E41" i="7" a="1"/>
  <c r="E41" i="7" s="1"/>
  <c r="E43" i="7" a="1"/>
  <c r="E43" i="7" s="1"/>
  <c r="K42" i="1"/>
  <c r="K41" i="1"/>
  <c r="K40" i="1"/>
  <c r="K43" i="1"/>
</calcChain>
</file>

<file path=xl/sharedStrings.xml><?xml version="1.0" encoding="utf-8"?>
<sst xmlns="http://schemas.openxmlformats.org/spreadsheetml/2006/main" count="1194" uniqueCount="311">
  <si>
    <t>OCV</t>
  </si>
  <si>
    <t>Test Date</t>
  </si>
  <si>
    <t>Cell ID</t>
  </si>
  <si>
    <t>Pt</t>
  </si>
  <si>
    <t>Notes</t>
  </si>
  <si>
    <t>Cell Qty</t>
  </si>
  <si>
    <t>Seal</t>
  </si>
  <si>
    <t>Power (mW)</t>
  </si>
  <si>
    <t>Tot Res (Ohm)</t>
  </si>
  <si>
    <t>Ohmic (Ohm)</t>
  </si>
  <si>
    <t>OCV 50%</t>
  </si>
  <si>
    <t>N/A</t>
  </si>
  <si>
    <t>&gt; 4 hr</t>
  </si>
  <si>
    <t>Yes</t>
  </si>
  <si>
    <t>&lt; 1h</t>
  </si>
  <si>
    <t>C2 Silicon, C1 Kovar</t>
  </si>
  <si>
    <t>C1 Kovar, C2 Kovar</t>
  </si>
  <si>
    <t>Anode</t>
  </si>
  <si>
    <t>NiGDC</t>
  </si>
  <si>
    <t>#</t>
  </si>
  <si>
    <t>Large resistance C2</t>
  </si>
  <si>
    <t>Large resistance C3</t>
  </si>
  <si>
    <t>inlet air not connected</t>
  </si>
  <si>
    <t>C2 cracked</t>
  </si>
  <si>
    <t>131127 (L)</t>
  </si>
  <si>
    <t>131127(H)</t>
  </si>
  <si>
    <t>Grid</t>
  </si>
  <si>
    <t>poor contact</t>
  </si>
  <si>
    <t>membrane failure</t>
  </si>
  <si>
    <t>electronic shorting</t>
  </si>
  <si>
    <t>Ag</t>
  </si>
  <si>
    <t>cell quality</t>
  </si>
  <si>
    <t>Stable</t>
  </si>
  <si>
    <t>poor sealing</t>
  </si>
  <si>
    <t>Sealess</t>
  </si>
  <si>
    <t>926</t>
  </si>
  <si>
    <t>No test (low resistance</t>
  </si>
  <si>
    <t>912</t>
  </si>
  <si>
    <t>0926</t>
  </si>
  <si>
    <t>0916</t>
  </si>
  <si>
    <t>cell cracked</t>
  </si>
  <si>
    <t>1007</t>
  </si>
  <si>
    <t>1114</t>
  </si>
  <si>
    <t>OCV 4h</t>
  </si>
  <si>
    <t>Power after 2h</t>
  </si>
  <si>
    <t>Pillar/Dot</t>
  </si>
  <si>
    <t>Pwr after 2h</t>
  </si>
  <si>
    <t>20140421-2</t>
  </si>
  <si>
    <t>shift</t>
  </si>
  <si>
    <t>Glass paste WF to cell</t>
  </si>
  <si>
    <t>glass WF to cell</t>
  </si>
  <si>
    <t>Glass paste sealing WF to anode IC</t>
  </si>
  <si>
    <t>Glass paste sealing WF to cathode IC</t>
  </si>
  <si>
    <t>width</t>
  </si>
  <si>
    <t>WF ID</t>
  </si>
  <si>
    <t>IC ID</t>
  </si>
  <si>
    <t>Anode CC paste ID</t>
  </si>
  <si>
    <t>Mica</t>
  </si>
  <si>
    <t>sealing configuration</t>
  </si>
  <si>
    <t>Dispensing Jig</t>
  </si>
  <si>
    <t>Shorting Check</t>
  </si>
  <si>
    <t>Alignment rod used</t>
  </si>
  <si>
    <t>conncetion at  1sccm</t>
  </si>
  <si>
    <t>TC placed</t>
  </si>
  <si>
    <t>How many SS block on top</t>
  </si>
  <si>
    <t>Reistance measured after installation</t>
  </si>
  <si>
    <t>RT impedance measurements</t>
  </si>
  <si>
    <t>OCV (highest)</t>
  </si>
  <si>
    <t>Flow conditions at highest point</t>
  </si>
  <si>
    <t>Temp recorded</t>
  </si>
  <si>
    <t>Leakage identified</t>
  </si>
  <si>
    <t>Report ID</t>
  </si>
  <si>
    <t>Width</t>
  </si>
  <si>
    <t>Shift</t>
  </si>
  <si>
    <t>Ag bead/dot on cathode</t>
  </si>
  <si>
    <t>Ag bead/dot on Anode</t>
  </si>
  <si>
    <t>Ag bead/dot on anode</t>
  </si>
  <si>
    <t>Nextech#3</t>
  </si>
  <si>
    <t>Installations</t>
  </si>
  <si>
    <t>Measurements</t>
  </si>
  <si>
    <t>Post test Analysis</t>
  </si>
  <si>
    <t>membranes broken?</t>
  </si>
  <si>
    <t>Stack ID #</t>
  </si>
  <si>
    <t>No.</t>
  </si>
  <si>
    <t>dots</t>
  </si>
  <si>
    <t>leaked</t>
  </si>
  <si>
    <t>60 mil</t>
  </si>
  <si>
    <t>Cathode CC paste ID</t>
  </si>
  <si>
    <t>Rating</t>
  </si>
  <si>
    <t>Explanation</t>
  </si>
  <si>
    <t>Off-center but no spillage and membrane breakage</t>
  </si>
  <si>
    <t xml:space="preserve">Dispensed material appeared to be in correct location  </t>
  </si>
  <si>
    <t>Visible sign of misalignment causing spillage and membrane breakage</t>
  </si>
  <si>
    <t>Visible sign of smearing and causing spillage and membrane breakage</t>
  </si>
  <si>
    <t>Excessive smaring but no spillage and membrane breakage</t>
  </si>
  <si>
    <t xml:space="preserve">Dispensed material appeared to be of correct width (only little smearing as I ntended for contacts)  </t>
  </si>
  <si>
    <t>Stack Design</t>
  </si>
  <si>
    <t>Sealing Paste ID</t>
  </si>
  <si>
    <t>Raw Material IDs/Stack Assembly</t>
  </si>
  <si>
    <t>Sealing Configuration</t>
  </si>
  <si>
    <t>Aremco 552(05/20/14)</t>
  </si>
  <si>
    <t>Ni/YSZ</t>
  </si>
  <si>
    <t>40 mil</t>
  </si>
  <si>
    <t>40 mil SS440</t>
  </si>
  <si>
    <t>125 mil SS440</t>
  </si>
  <si>
    <t>Ag powder in QPAC40 with Ag mesh</t>
  </si>
  <si>
    <t>4 mil transparent</t>
  </si>
  <si>
    <t>cathode in smaller opening</t>
  </si>
  <si>
    <t>New Al Jig</t>
  </si>
  <si>
    <t>Pass</t>
  </si>
  <si>
    <t>NO</t>
  </si>
  <si>
    <t>2 blocks</t>
  </si>
  <si>
    <t>3M.ohms</t>
  </si>
  <si>
    <t>~3M.ohms</t>
  </si>
  <si>
    <t>125 sccm H2</t>
  </si>
  <si>
    <t>&gt;200 hrs</t>
  </si>
  <si>
    <t>550 m.ohms</t>
  </si>
  <si>
    <t>280 m.ohms</t>
  </si>
  <si>
    <t>1W</t>
  </si>
  <si>
    <t>0.7W</t>
  </si>
  <si>
    <t>yes, in small files</t>
  </si>
  <si>
    <t>yes</t>
  </si>
  <si>
    <t>2014w21 - Weekly Update -Stack Development - week starting May 19th 2014- final</t>
  </si>
  <si>
    <t>05/15 - 05/24</t>
  </si>
  <si>
    <t>N/A
Ag mesh used</t>
  </si>
  <si>
    <t>20140430-1</t>
  </si>
  <si>
    <t>cathode side in smaller opening</t>
  </si>
  <si>
    <t>pass</t>
  </si>
  <si>
    <t>0.92 ohms (TEST TERMINATED)</t>
  </si>
  <si>
    <t>After assembly resistance</t>
  </si>
  <si>
    <t>could not be measured</t>
  </si>
  <si>
    <t>2014w20 - Weekly Update -Stack Development - week starting May 12th 2014- final</t>
  </si>
  <si>
    <t>2014w19 - Weekly Update -Stack Development - week starting May 5th 2014- final</t>
  </si>
  <si>
    <t>Resistance</t>
  </si>
  <si>
    <t>dots/beads</t>
  </si>
  <si>
    <t>raised ribs</t>
  </si>
  <si>
    <t>sensor voltage</t>
  </si>
  <si>
    <t>Cathode side - how many broadened dots/beads</t>
  </si>
  <si>
    <t>Anode side - how many broadened dots/beads</t>
  </si>
  <si>
    <t>Summary of imped measurements</t>
  </si>
  <si>
    <t>Noise free imped data for first 100 hrs. Clear correlation with the VJ. The total imepd is a lot smaller than imped at OCV (gas conversion imped diminishes). The imped under heat up indicates the zero error;machine needs to be zeroed for accurate ohmic resistance measurements</t>
  </si>
  <si>
    <t>A3x3-MAR16 - 1
CATHODE - n/a</t>
  </si>
  <si>
    <t>v24575-140429</t>
  </si>
  <si>
    <t>Ag-140429</t>
  </si>
  <si>
    <t>new</t>
  </si>
  <si>
    <t>50 sccm mixture</t>
  </si>
  <si>
    <t>purely resistive bahavior</t>
  </si>
  <si>
    <t>no raised ribs</t>
  </si>
  <si>
    <t>??</t>
  </si>
  <si>
    <t>ANODE - n/a
CATHODE - n/a</t>
  </si>
  <si>
    <t>used</t>
  </si>
  <si>
    <t>matched well with RT measurements initially. Showed very high resistance at intermediate temps. At high temp the lowest imped was ~1000 ohms</t>
  </si>
  <si>
    <t>n/a</t>
  </si>
  <si>
    <t>3 x3 Sealed design</t>
  </si>
  <si>
    <t>4 x3 Sealed design</t>
  </si>
  <si>
    <t>5 x3 Sealed design</t>
  </si>
  <si>
    <t>4 x4 Sealed Design with ARE552 and 440 SS</t>
  </si>
  <si>
    <t>The resistance drops to low but OCV was low. The imped imprint does look like FC mode</t>
  </si>
  <si>
    <t>2014w18 - Weekly Update -Stack Development - week starting April 28th 2014- final</t>
  </si>
  <si>
    <t>not performed</t>
  </si>
  <si>
    <t xml:space="preserve">shorting behavior was observed. Confirmed by measuing resistance between the plumbing and test stand. </t>
  </si>
  <si>
    <t>No imped collected</t>
  </si>
  <si>
    <t>25/25</t>
  </si>
  <si>
    <t>10/25</t>
  </si>
  <si>
    <t>V24575-140410</t>
  </si>
  <si>
    <t>Ag-140311</t>
  </si>
  <si>
    <t>beads</t>
  </si>
  <si>
    <t>the imped behavior showed only one clear relaxation, not typical FC imprint</t>
  </si>
  <si>
    <t>21/24</t>
  </si>
  <si>
    <t>5/24</t>
  </si>
  <si>
    <t>2014w14 - Weekly Update -Stack Development - week starting March 31st 2014- final</t>
  </si>
  <si>
    <t>2014w151617 - Weekly Update -Stack Development - week starting April 21st 2014- final</t>
  </si>
  <si>
    <t>2014w11 - Weekly Update -Stack Development - week starting March 10th 2014- final</t>
  </si>
  <si>
    <t>8/24</t>
  </si>
  <si>
    <t>4/24</t>
  </si>
  <si>
    <t>3x3 Sealed design</t>
  </si>
  <si>
    <t>15/24 (the side channel mem were intact)</t>
  </si>
  <si>
    <t>V24575-140207</t>
  </si>
  <si>
    <t>Ag140211</t>
  </si>
  <si>
    <t>Initially showed some capacitive behavior but at high temp showed pure resistive behavior (shorted)</t>
  </si>
  <si>
    <t>2014w10 - Weekly Update -Stack Development - week starting March 3rd 2014- final</t>
  </si>
  <si>
    <t>Most probable cause for failure</t>
  </si>
  <si>
    <t>small rail defect resulting into crack and massive failure</t>
  </si>
  <si>
    <t xml:space="preserve">appeared usual </t>
  </si>
  <si>
    <t>cracked and leaked at high temp</t>
  </si>
  <si>
    <t>smalll cracked portion, cell could be 625 microns</t>
  </si>
  <si>
    <t>2014w9 - Weekly Update -Stack Development - week starting Feb 24th 2014- final</t>
  </si>
  <si>
    <t>definitely leaked, could be related to cell thickness issue</t>
  </si>
  <si>
    <t>&gt;2h</t>
  </si>
  <si>
    <t>imprint of FC mode was recorded</t>
  </si>
  <si>
    <t>Ni/GDC</t>
  </si>
  <si>
    <t>from high resistance quickly went to shorting at 500 C</t>
  </si>
  <si>
    <t>0/24</t>
  </si>
  <si>
    <t>no</t>
  </si>
  <si>
    <t>no leakage</t>
  </si>
  <si>
    <t>The cell shorted at high temp</t>
  </si>
  <si>
    <t>&lt;1</t>
  </si>
  <si>
    <t xml:space="preserve">does not look a typical FC spectrum. The size of one semicircle whci was observed is very small. </t>
  </si>
  <si>
    <t>24/24</t>
  </si>
  <si>
    <t>leaked at high temp</t>
  </si>
  <si>
    <t>leaked at high temp; low resistance could be due to shorting</t>
  </si>
  <si>
    <t>2014w8 - Weekly Update -Stack Development - week starting Feb 17th 2014- final</t>
  </si>
  <si>
    <t>2014w7 - Weekly Update -Stack Development - week starting Feb 10th 2014- final</t>
  </si>
  <si>
    <t>cell cracking at high temp</t>
  </si>
  <si>
    <t>30000</t>
  </si>
  <si>
    <t>3x3 sealed design</t>
  </si>
  <si>
    <t>V24575-140108</t>
  </si>
  <si>
    <t>FC imprint onserved. Has high electrode resistances</t>
  </si>
  <si>
    <t>signs of high temp leakage</t>
  </si>
  <si>
    <t>10/24</t>
  </si>
  <si>
    <t>FC imprint onserved. Has low electrode resistances</t>
  </si>
  <si>
    <t>2014w3 - Weekly Update -Stack Development - week starting Jan 13th 2014- final</t>
  </si>
  <si>
    <t>2014w4 - Weekly Update -Stack Development - week starting Jan 20th 2014- final</t>
  </si>
  <si>
    <t>C1 – 131127 – 40 K.ohms
C2 – 131127 – 1 M.ohms
C3 – 131127 – 160 K.ohms</t>
  </si>
  <si>
    <t>each cell &gt; 1000000</t>
  </si>
  <si>
    <t>3 x3 sealed 3-cell design</t>
  </si>
  <si>
    <t>V24575-131217</t>
  </si>
  <si>
    <t>not measured</t>
  </si>
  <si>
    <t>sealed</t>
  </si>
  <si>
    <t>3 blocks</t>
  </si>
  <si>
    <t>each cell &gt;1 M.ohms</t>
  </si>
  <si>
    <t>all</t>
  </si>
  <si>
    <t>No leakage</t>
  </si>
  <si>
    <t>Sensor voltage</t>
  </si>
  <si>
    <t>no sensor voltage recorded</t>
  </si>
  <si>
    <t>noisy impedance</t>
  </si>
  <si>
    <t xml:space="preserve">120513 cell 1 – 280 k.ohms, cell 2  - 8 k.ohms, cell 3 – 1 m.ohms </t>
  </si>
  <si>
    <t>heat up in 100 sccm</t>
  </si>
  <si>
    <t>No sensor voltage recorded</t>
  </si>
  <si>
    <t>C3 was found broken; oxidation marks observed</t>
  </si>
  <si>
    <t>2014w2 - Weekly Update -Stack Development - week starting Jan 6th 2014- final</t>
  </si>
  <si>
    <t xml:space="preserve">1127 cells </t>
  </si>
  <si>
    <t>3x3 sealed 3-cell stack</t>
  </si>
  <si>
    <t>Air inlet was not connected</t>
  </si>
  <si>
    <t>None</t>
  </si>
  <si>
    <t>131214</t>
  </si>
  <si>
    <t>Sensor fixed &gt;1.2 V</t>
  </si>
  <si>
    <t>hairline crack (C1 and C3)
Runny Ag paste</t>
  </si>
  <si>
    <t>2014w5 - Weekly Update -Stack Development - week starting Jan 27th 2014- final</t>
  </si>
  <si>
    <t>500 ohms
9000 ohms
400000 ohms</t>
  </si>
  <si>
    <t xml:space="preserve">C1 - 20140128-2
C2 - 20140128-2
C3 - 20140128-2
</t>
  </si>
  <si>
    <t>Runny Ag paste may have seeped into membranes</t>
  </si>
  <si>
    <t>2014w6 - Weekly Update -Stack Development - week starting Feb 3rd 2014- final</t>
  </si>
  <si>
    <t>130724</t>
  </si>
  <si>
    <t>44 k.ohms</t>
  </si>
  <si>
    <t>9</t>
  </si>
  <si>
    <t>Poor adhesion between Ag and anode surface</t>
  </si>
  <si>
    <t>130730</t>
  </si>
  <si>
    <t>?</t>
  </si>
  <si>
    <t>w/ binder</t>
  </si>
  <si>
    <t>No</t>
  </si>
  <si>
    <t>2013w33 Weekly Update -Stack Development - Aug 12 2013 final</t>
  </si>
  <si>
    <t>2013w32 Weekly Update -Stack Development - Aug 5 2013 final</t>
  </si>
  <si>
    <t>950 ohms</t>
  </si>
  <si>
    <t>450 k.ohms</t>
  </si>
  <si>
    <t>170 ohms</t>
  </si>
  <si>
    <t>Ag paint did not conduct well</t>
  </si>
  <si>
    <r>
      <t>membrane failure at ~200</t>
    </r>
    <r>
      <rPr>
        <sz val="11"/>
        <color theme="1"/>
        <rFont val="Calibri"/>
        <family val="2"/>
      </rPr>
      <t>°C during heat up</t>
    </r>
  </si>
  <si>
    <t>130725</t>
  </si>
  <si>
    <t>34 k.ohms</t>
  </si>
  <si>
    <t>25 k.ohms</t>
  </si>
  <si>
    <t xml:space="preserve">3 x 3 </t>
  </si>
  <si>
    <t>8</t>
  </si>
  <si>
    <t>electronic shorting?</t>
  </si>
  <si>
    <t>2013w34 Weekly Update -Stack Development - Aug 19 2013 final</t>
  </si>
  <si>
    <t>130802</t>
  </si>
  <si>
    <t>6 k.ohms</t>
  </si>
  <si>
    <t>130805</t>
  </si>
  <si>
    <t>w/binder</t>
  </si>
  <si>
    <t>33 k.ohms</t>
  </si>
  <si>
    <t>membrane failure at high temperature</t>
  </si>
  <si>
    <t>130807</t>
  </si>
  <si>
    <t>9.8 k.ohms</t>
  </si>
  <si>
    <t>20</t>
  </si>
  <si>
    <t>130820</t>
  </si>
  <si>
    <t>435 k.ohms</t>
  </si>
  <si>
    <t>25</t>
  </si>
  <si>
    <t>130827</t>
  </si>
  <si>
    <t>152 k.ohms</t>
  </si>
  <si>
    <t>122 k.ohms</t>
  </si>
  <si>
    <r>
      <t xml:space="preserve">150 </t>
    </r>
    <r>
      <rPr>
        <sz val="11"/>
        <rFont val="Calibri"/>
        <family val="2"/>
      </rPr>
      <t>μ</t>
    </r>
  </si>
  <si>
    <t>130904</t>
  </si>
  <si>
    <t>144 k.ohms</t>
  </si>
  <si>
    <t>8.1 k.ohms</t>
  </si>
  <si>
    <t>2013w39 Weekly Update -Stack Development - Sept 16th   2013 final.pptx</t>
  </si>
  <si>
    <t>2013w36 Weekly Update -Stack Development - Sept 3 2013.pptx</t>
  </si>
  <si>
    <t>2013w35 Weekly Update -Stack Development - Aug 26 2013 final.pptx</t>
  </si>
  <si>
    <t>31.5 k.ohms</t>
  </si>
  <si>
    <t>Contamination from glass causing eletrode poisoning and rapid degradation</t>
  </si>
  <si>
    <t>4 k.ohms</t>
  </si>
  <si>
    <t>60 ohms</t>
  </si>
  <si>
    <t>130906</t>
  </si>
  <si>
    <t>Seal less</t>
  </si>
  <si>
    <t>Silicone free mica</t>
  </si>
  <si>
    <t>23</t>
  </si>
  <si>
    <t>Shorting caused by ?</t>
  </si>
  <si>
    <t>130925</t>
  </si>
  <si>
    <t>Cut-off</t>
  </si>
  <si>
    <t>V</t>
  </si>
  <si>
    <t>Glass Paste Quality (anode &amp; cathode)</t>
  </si>
  <si>
    <t>Number of cases</t>
  </si>
  <si>
    <t>Avg OCV</t>
  </si>
  <si>
    <t>Max OCV</t>
  </si>
  <si>
    <t>Avg Power, mW</t>
  </si>
  <si>
    <t>Max Power, mW</t>
  </si>
  <si>
    <t>Power at max OCV</t>
  </si>
  <si>
    <t>All runs w/ scores</t>
  </si>
  <si>
    <t>All scores = 1</t>
  </si>
  <si>
    <t>At least one score &gt; 1 and no score =3</t>
  </si>
  <si>
    <t>Any score = 3</t>
  </si>
  <si>
    <t>End of Data - do not delete!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</si>
</sst>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143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4" fillId="0" borderId="0" xfId="0" applyFont="1"/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10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2" fillId="0" borderId="0" xfId="0" applyFont="1" applyFill="1" applyAlignment="1">
      <alignment horizontal="right" wrapText="1"/>
    </xf>
    <xf numFmtId="0" fontId="2" fillId="0" borderId="2" xfId="0" applyFont="1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2" fontId="0" fillId="0" borderId="0" xfId="0" applyNumberFormat="1" applyAlignment="1">
      <alignment wrapText="1"/>
    </xf>
    <xf numFmtId="2" fontId="0" fillId="3" borderId="0" xfId="0" applyNumberFormat="1" applyFill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Border="1"/>
    <xf numFmtId="0" fontId="4" fillId="0" borderId="0" xfId="0" applyFont="1" applyBorder="1"/>
    <xf numFmtId="0" fontId="0" fillId="8" borderId="0" xfId="0" applyFill="1" applyAlignment="1">
      <alignment wrapText="1"/>
    </xf>
    <xf numFmtId="2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0" fontId="6" fillId="0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4" fillId="0" borderId="3" xfId="0" applyFont="1" applyBorder="1"/>
    <xf numFmtId="0" fontId="9" fillId="6" borderId="0" xfId="0" applyFont="1" applyFill="1" applyAlignment="1">
      <alignment wrapText="1"/>
    </xf>
    <xf numFmtId="0" fontId="0" fillId="0" borderId="0" xfId="0" applyFont="1"/>
    <xf numFmtId="0" fontId="11" fillId="9" borderId="6" xfId="0" applyFont="1" applyFill="1" applyBorder="1" applyAlignment="1">
      <alignment horizontal="left" wrapText="1" readingOrder="1"/>
    </xf>
    <xf numFmtId="0" fontId="12" fillId="9" borderId="6" xfId="0" applyFont="1" applyFill="1" applyBorder="1" applyAlignment="1">
      <alignment horizontal="right" wrapText="1" readingOrder="1"/>
    </xf>
    <xf numFmtId="0" fontId="13" fillId="0" borderId="0" xfId="1" applyBorder="1" applyAlignment="1">
      <alignment wrapText="1"/>
    </xf>
    <xf numFmtId="14" fontId="0" fillId="0" borderId="0" xfId="0" applyNumberFormat="1" applyAlignment="1">
      <alignment wrapText="1"/>
    </xf>
    <xf numFmtId="0" fontId="0" fillId="8" borderId="4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6" borderId="0" xfId="0" applyFill="1" applyAlignment="1">
      <alignment wrapText="1"/>
    </xf>
    <xf numFmtId="0" fontId="10" fillId="6" borderId="0" xfId="0" applyFont="1" applyFill="1" applyAlignment="1">
      <alignment horizontal="center" wrapText="1"/>
    </xf>
    <xf numFmtId="0" fontId="13" fillId="0" borderId="0" xfId="1"/>
    <xf numFmtId="0" fontId="0" fillId="6" borderId="0" xfId="0" applyFill="1" applyAlignment="1">
      <alignment wrapText="1"/>
    </xf>
    <xf numFmtId="0" fontId="10" fillId="6" borderId="0" xfId="0" applyFont="1" applyFill="1" applyAlignment="1">
      <alignment horizontal="center" wrapText="1"/>
    </xf>
    <xf numFmtId="0" fontId="14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11" fontId="0" fillId="0" borderId="0" xfId="0" applyNumberFormat="1" applyAlignment="1">
      <alignment wrapText="1"/>
    </xf>
    <xf numFmtId="11" fontId="0" fillId="0" borderId="0" xfId="0" applyNumberFormat="1" applyAlignment="1">
      <alignment horizontal="center" wrapText="1"/>
    </xf>
    <xf numFmtId="11" fontId="0" fillId="0" borderId="0" xfId="0" applyNumberFormat="1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11" fontId="2" fillId="0" borderId="0" xfId="0" applyNumberFormat="1" applyFont="1" applyFill="1" applyAlignment="1">
      <alignment horizontal="center" wrapText="1"/>
    </xf>
    <xf numFmtId="11" fontId="2" fillId="0" borderId="0" xfId="0" applyNumberFormat="1" applyFont="1" applyFill="1" applyAlignment="1">
      <alignment wrapText="1"/>
    </xf>
    <xf numFmtId="14" fontId="2" fillId="0" borderId="0" xfId="0" applyNumberFormat="1" applyFont="1" applyFill="1" applyAlignment="1">
      <alignment horizontal="center" wrapText="1"/>
    </xf>
    <xf numFmtId="14" fontId="0" fillId="0" borderId="0" xfId="0" applyNumberFormat="1"/>
    <xf numFmtId="49" fontId="6" fillId="0" borderId="0" xfId="0" applyNumberFormat="1" applyFont="1" applyFill="1" applyAlignment="1">
      <alignment horizontal="center" wrapText="1"/>
    </xf>
    <xf numFmtId="49" fontId="15" fillId="0" borderId="0" xfId="0" applyNumberFormat="1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13" fillId="0" borderId="0" xfId="1" applyBorder="1" applyAlignment="1">
      <alignment horizontal="right" wrapText="1"/>
    </xf>
    <xf numFmtId="49" fontId="4" fillId="0" borderId="0" xfId="0" applyNumberFormat="1" applyFont="1" applyAlignment="1">
      <alignment horizontal="center" wrapText="1"/>
    </xf>
    <xf numFmtId="0" fontId="9" fillId="7" borderId="0" xfId="0" applyFont="1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8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6" borderId="0" xfId="0" applyFill="1" applyAlignment="1">
      <alignment wrapText="1"/>
    </xf>
    <xf numFmtId="0" fontId="10" fillId="6" borderId="0" xfId="0" applyFont="1" applyFill="1" applyAlignment="1">
      <alignment horizont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5" xfId="0" applyFill="1" applyBorder="1" applyAlignment="1">
      <alignment wrapText="1"/>
    </xf>
    <xf numFmtId="0" fontId="13" fillId="0" borderId="0" xfId="1" applyFill="1"/>
    <xf numFmtId="0" fontId="0" fillId="0" borderId="0" xfId="0" applyFill="1" applyBorder="1" applyAlignment="1">
      <alignment wrapText="1"/>
    </xf>
    <xf numFmtId="0" fontId="0" fillId="7" borderId="0" xfId="0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10" fillId="0" borderId="0" xfId="0" applyNumberFormat="1" applyFont="1" applyAlignment="1">
      <alignment horizontal="center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2" fontId="0" fillId="0" borderId="3" xfId="0" applyNumberFormat="1" applyBorder="1" applyAlignment="1">
      <alignment wrapText="1"/>
    </xf>
    <xf numFmtId="0" fontId="19" fillId="11" borderId="8" xfId="0" applyFont="1" applyFill="1" applyBorder="1"/>
    <xf numFmtId="0" fontId="4" fillId="11" borderId="8" xfId="0" applyFont="1" applyFill="1" applyBorder="1" applyAlignment="1">
      <alignment horizontal="center"/>
    </xf>
    <xf numFmtId="14" fontId="4" fillId="11" borderId="8" xfId="0" applyNumberFormat="1" applyFont="1" applyFill="1" applyBorder="1"/>
    <xf numFmtId="49" fontId="4" fillId="11" borderId="8" xfId="0" applyNumberFormat="1" applyFont="1" applyFill="1" applyBorder="1" applyAlignment="1">
      <alignment horizontal="center"/>
    </xf>
    <xf numFmtId="0" fontId="4" fillId="11" borderId="8" xfId="0" applyFont="1" applyFill="1" applyBorder="1"/>
    <xf numFmtId="0" fontId="0" fillId="11" borderId="8" xfId="0" applyFill="1" applyBorder="1" applyAlignment="1">
      <alignment wrapText="1"/>
    </xf>
    <xf numFmtId="2" fontId="4" fillId="11" borderId="8" xfId="0" applyNumberFormat="1" applyFont="1" applyFill="1" applyBorder="1" applyAlignment="1">
      <alignment horizontal="center"/>
    </xf>
    <xf numFmtId="2" fontId="0" fillId="0" borderId="3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1" fontId="0" fillId="0" borderId="3" xfId="0" applyNumberFormat="1" applyFill="1" applyBorder="1" applyAlignment="1">
      <alignment wrapText="1"/>
    </xf>
    <xf numFmtId="9" fontId="0" fillId="0" borderId="3" xfId="2" applyFont="1" applyFill="1" applyBorder="1" applyAlignment="1">
      <alignment wrapText="1"/>
    </xf>
    <xf numFmtId="0" fontId="8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0" fillId="6" borderId="0" xfId="0" applyFill="1" applyAlignment="1">
      <alignment wrapText="1"/>
    </xf>
    <xf numFmtId="0" fontId="9" fillId="7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0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10" fillId="6" borderId="0" xfId="0" applyFont="1" applyFill="1" applyAlignment="1">
      <alignment horizontal="center" wrapText="1"/>
    </xf>
  </cellXfs>
  <cellStyles count="3">
    <cellStyle name="Hyperlink" xfId="1" builtinId="8"/>
    <cellStyle name="Normal" xfId="0" builtinId="0"/>
    <cellStyle name="Percent" xfId="2" builtinId="5"/>
  </cellStyles>
  <dxfs count="61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81281975317452"/>
          <c:y val="4.3589882829633032E-2"/>
          <c:w val="0.81053646054647033"/>
          <c:h val="0.7993216232586311"/>
        </c:manualLayout>
      </c:layout>
      <c:scatterChart>
        <c:scatterStyle val="lineMarker"/>
        <c:varyColors val="0"/>
        <c:ser>
          <c:idx val="1"/>
          <c:order val="0"/>
          <c:tx>
            <c:v>Glass</c:v>
          </c:tx>
          <c:spPr>
            <a:ln w="28575">
              <a:noFill/>
            </a:ln>
          </c:spPr>
          <c:xVal>
            <c:numRef>
              <c:f>'1-cell glass (2013)'!$A$2:$A$14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'1-cell glass (2013)'!$H$2:$H$14</c:f>
              <c:numCache>
                <c:formatCode>0.00</c:formatCode>
                <c:ptCount val="13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  <c:pt idx="3">
                  <c:v>0.05</c:v>
                </c:pt>
                <c:pt idx="4">
                  <c:v>0</c:v>
                </c:pt>
                <c:pt idx="5">
                  <c:v>0.2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0.96</c:v>
                </c:pt>
                <c:pt idx="10">
                  <c:v>0.9</c:v>
                </c:pt>
                <c:pt idx="11">
                  <c:v>0</c:v>
                </c:pt>
                <c:pt idx="12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A-4517-B406-3F2A2CF4ECB1}"/>
            </c:ext>
          </c:extLst>
        </c:ser>
        <c:ser>
          <c:idx val="0"/>
          <c:order val="1"/>
          <c:tx>
            <c:v>O-ring</c:v>
          </c:tx>
          <c:spPr>
            <a:ln w="28575">
              <a:noFill/>
            </a:ln>
          </c:spPr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A-4517-B406-3F2A2CF4ECB1}"/>
            </c:ext>
          </c:extLst>
        </c:ser>
        <c:ser>
          <c:idx val="2"/>
          <c:order val="2"/>
          <c:tx>
            <c:v>graphite</c:v>
          </c:tx>
          <c:spPr>
            <a:ln w="28575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FA-4517-B406-3F2A2CF4ECB1}"/>
            </c:ext>
          </c:extLst>
        </c:ser>
        <c:ser>
          <c:idx val="3"/>
          <c:order val="3"/>
          <c:tx>
            <c:v>3-cell (glass)</c:v>
          </c:tx>
          <c:spPr>
            <a:ln w="28575">
              <a:noFill/>
            </a:ln>
          </c:spP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FA-4517-B406-3F2A2CF4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18112"/>
        <c:axId val="119820288"/>
      </c:scatterChart>
      <c:valAx>
        <c:axId val="1198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Test Number</a:t>
                </a:r>
              </a:p>
            </c:rich>
          </c:tx>
          <c:layout>
            <c:manualLayout>
              <c:xMode val="edge"/>
              <c:yMode val="edge"/>
              <c:x val="0.45341525510520042"/>
              <c:y val="0.92854097481846598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20288"/>
        <c:crosses val="autoZero"/>
        <c:crossBetween val="midCat"/>
      </c:valAx>
      <c:valAx>
        <c:axId val="119820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Open Circuit Voltage (V)</a:t>
                </a:r>
              </a:p>
            </c:rich>
          </c:tx>
          <c:layout>
            <c:manualLayout>
              <c:xMode val="edge"/>
              <c:yMode val="edge"/>
              <c:x val="1.893897741770411E-2"/>
              <c:y val="0.19535969144440499"/>
            </c:manualLayout>
          </c:layout>
          <c:overlay val="0"/>
        </c:title>
        <c:numFmt formatCode="#,##0.0" sourceLinked="0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181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5810581748995287"/>
          <c:y val="5.7473492206047187E-2"/>
          <c:w val="0.17476109056643327"/>
          <c:h val="0.290058968093179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708890770590203"/>
          <c:y val="3.7194360992795737E-2"/>
          <c:w val="0.82423975012287565"/>
          <c:h val="0.8078418845297658"/>
        </c:manualLayout>
      </c:layout>
      <c:scatterChart>
        <c:scatterStyle val="lineMarker"/>
        <c:varyColors val="0"/>
        <c:ser>
          <c:idx val="0"/>
          <c:order val="0"/>
          <c:tx>
            <c:v>2013</c:v>
          </c:tx>
          <c:spPr>
            <a:ln w="28575">
              <a:noFill/>
            </a:ln>
          </c:spPr>
          <c:xVal>
            <c:numRef>
              <c:f>'1-cell glass (2013)'!$B$2:$B$33</c:f>
              <c:numCache>
                <c:formatCode>General</c:formatCode>
                <c:ptCount val="32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</c:numCache>
            </c:numRef>
          </c:xVal>
          <c:yVal>
            <c:numRef>
              <c:f>'1-cell glass (2013)'!$H$2:$H$33</c:f>
              <c:numCache>
                <c:formatCode>0.00</c:formatCode>
                <c:ptCount val="32"/>
                <c:pt idx="0">
                  <c:v>0.15</c:v>
                </c:pt>
                <c:pt idx="1">
                  <c:v>0.8</c:v>
                </c:pt>
                <c:pt idx="2">
                  <c:v>0.3</c:v>
                </c:pt>
                <c:pt idx="3">
                  <c:v>0.05</c:v>
                </c:pt>
                <c:pt idx="4">
                  <c:v>0</c:v>
                </c:pt>
                <c:pt idx="5">
                  <c:v>0.2</c:v>
                </c:pt>
                <c:pt idx="6">
                  <c:v>1</c:v>
                </c:pt>
                <c:pt idx="7">
                  <c:v>1</c:v>
                </c:pt>
                <c:pt idx="8">
                  <c:v>0.96</c:v>
                </c:pt>
                <c:pt idx="9">
                  <c:v>0.96</c:v>
                </c:pt>
                <c:pt idx="10">
                  <c:v>0.9</c:v>
                </c:pt>
                <c:pt idx="11">
                  <c:v>0</c:v>
                </c:pt>
                <c:pt idx="12">
                  <c:v>0.15</c:v>
                </c:pt>
                <c:pt idx="13">
                  <c:v>0.7</c:v>
                </c:pt>
                <c:pt idx="14">
                  <c:v>0.96</c:v>
                </c:pt>
                <c:pt idx="15">
                  <c:v>1.05</c:v>
                </c:pt>
                <c:pt idx="16">
                  <c:v>1.05</c:v>
                </c:pt>
                <c:pt idx="17">
                  <c:v>1.1499999999999999</c:v>
                </c:pt>
                <c:pt idx="18">
                  <c:v>0</c:v>
                </c:pt>
                <c:pt idx="19">
                  <c:v>0</c:v>
                </c:pt>
                <c:pt idx="20">
                  <c:v>0.6</c:v>
                </c:pt>
                <c:pt idx="21">
                  <c:v>1</c:v>
                </c:pt>
                <c:pt idx="22">
                  <c:v>0</c:v>
                </c:pt>
                <c:pt idx="23">
                  <c:v>0.2</c:v>
                </c:pt>
                <c:pt idx="24">
                  <c:v>0.6</c:v>
                </c:pt>
                <c:pt idx="25">
                  <c:v>0.3</c:v>
                </c:pt>
                <c:pt idx="26">
                  <c:v>1</c:v>
                </c:pt>
                <c:pt idx="27">
                  <c:v>0.05</c:v>
                </c:pt>
                <c:pt idx="28">
                  <c:v>0.45</c:v>
                </c:pt>
                <c:pt idx="29">
                  <c:v>0.8</c:v>
                </c:pt>
                <c:pt idx="30">
                  <c:v>0.9</c:v>
                </c:pt>
                <c:pt idx="31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1-4090-916D-077C81D4A825}"/>
            </c:ext>
          </c:extLst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xVal>
            <c:numRef>
              <c:f>'1-cell Stacks 2014'!$B$4:$B$16</c:f>
              <c:numCache>
                <c:formatCode>General</c:formatCode>
                <c:ptCount val="13"/>
                <c:pt idx="0">
                  <c:v>112</c:v>
                </c:pt>
                <c:pt idx="1">
                  <c:v>113</c:v>
                </c:pt>
                <c:pt idx="2">
                  <c:v>114</c:v>
                </c:pt>
                <c:pt idx="3">
                  <c:v>115</c:v>
                </c:pt>
                <c:pt idx="4">
                  <c:v>116</c:v>
                </c:pt>
                <c:pt idx="5">
                  <c:v>117</c:v>
                </c:pt>
                <c:pt idx="6">
                  <c:v>118</c:v>
                </c:pt>
                <c:pt idx="7">
                  <c:v>119</c:v>
                </c:pt>
                <c:pt idx="8">
                  <c:v>120</c:v>
                </c:pt>
                <c:pt idx="9">
                  <c:v>121</c:v>
                </c:pt>
                <c:pt idx="10">
                  <c:v>122</c:v>
                </c:pt>
                <c:pt idx="11">
                  <c:v>123</c:v>
                </c:pt>
                <c:pt idx="12">
                  <c:v>124</c:v>
                </c:pt>
              </c:numCache>
            </c:numRef>
          </c:xVal>
          <c:yVal>
            <c:numRef>
              <c:f>'1-cell Stacks 2014'!$AC$4:$AC$16</c:f>
              <c:numCache>
                <c:formatCode>0.00</c:formatCode>
                <c:ptCount val="13"/>
                <c:pt idx="0">
                  <c:v>1</c:v>
                </c:pt>
                <c:pt idx="1">
                  <c:v>0.6</c:v>
                </c:pt>
                <c:pt idx="2">
                  <c:v>0.38</c:v>
                </c:pt>
                <c:pt idx="3">
                  <c:v>0.45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</c:v>
                </c:pt>
                <c:pt idx="8">
                  <c:v>1.04</c:v>
                </c:pt>
                <c:pt idx="9">
                  <c:v>0</c:v>
                </c:pt>
                <c:pt idx="10">
                  <c:v>0.8</c:v>
                </c:pt>
                <c:pt idx="11">
                  <c:v>0.4</c:v>
                </c:pt>
                <c:pt idx="12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71-4090-916D-077C81D4A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33344"/>
        <c:axId val="119835264"/>
      </c:scatterChart>
      <c:valAx>
        <c:axId val="119833344"/>
        <c:scaling>
          <c:orientation val="minMax"/>
          <c:min val="8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Stack #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35264"/>
        <c:crosses val="autoZero"/>
        <c:crossBetween val="midCat"/>
        <c:majorUnit val="10"/>
      </c:valAx>
      <c:valAx>
        <c:axId val="119835264"/>
        <c:scaling>
          <c:orientation val="minMax"/>
          <c:max val="1.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Open</a:t>
                </a:r>
                <a:r>
                  <a:rPr lang="en-US" sz="1200" baseline="0"/>
                  <a:t> Circuit Voltage (V)</a:t>
                </a:r>
                <a:endParaRPr lang="en-US" sz="120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33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4809331950042676"/>
          <c:y val="0.41261994681545605"/>
          <c:w val="0.11361992206673142"/>
          <c:h val="0.13598434799078121"/>
        </c:manualLayout>
      </c:layout>
      <c:overlay val="0"/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1200" b="1">
              <a:solidFill>
                <a:sysClr val="windowText" lastClr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74580925321189"/>
          <c:y val="3.7101151829705498E-2"/>
          <c:w val="0.81865973311347917"/>
          <c:h val="0.80832343325505362"/>
        </c:manualLayout>
      </c:layout>
      <c:scatterChart>
        <c:scatterStyle val="lineMarker"/>
        <c:varyColors val="0"/>
        <c:ser>
          <c:idx val="0"/>
          <c:order val="0"/>
          <c:tx>
            <c:v>2013</c:v>
          </c:tx>
          <c:spPr>
            <a:ln w="28575">
              <a:noFill/>
            </a:ln>
          </c:spPr>
          <c:xVal>
            <c:numRef>
              <c:f>'1-cell glass (2013)'!$B$2:$B$33</c:f>
              <c:numCache>
                <c:formatCode>General</c:formatCode>
                <c:ptCount val="32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</c:numCache>
            </c:numRef>
          </c:xVal>
          <c:yVal>
            <c:numRef>
              <c:f>'1-cell glass (2013)'!$J$2:$J$33</c:f>
              <c:numCache>
                <c:formatCode>General</c:formatCode>
                <c:ptCount val="32"/>
                <c:pt idx="0">
                  <c:v>0.06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35</c:v>
                </c:pt>
                <c:pt idx="7">
                  <c:v>25</c:v>
                </c:pt>
                <c:pt idx="8">
                  <c:v>18</c:v>
                </c:pt>
                <c:pt idx="9">
                  <c:v>14</c:v>
                </c:pt>
                <c:pt idx="10">
                  <c:v>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55</c:v>
                </c:pt>
                <c:pt idx="15">
                  <c:v>65</c:v>
                </c:pt>
                <c:pt idx="16">
                  <c:v>525</c:v>
                </c:pt>
                <c:pt idx="17">
                  <c:v>125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363</c:v>
                </c:pt>
                <c:pt idx="22">
                  <c:v>0</c:v>
                </c:pt>
                <c:pt idx="23">
                  <c:v>0</c:v>
                </c:pt>
                <c:pt idx="24">
                  <c:v>10</c:v>
                </c:pt>
                <c:pt idx="26">
                  <c:v>12.5</c:v>
                </c:pt>
                <c:pt idx="27">
                  <c:v>0</c:v>
                </c:pt>
                <c:pt idx="28">
                  <c:v>0</c:v>
                </c:pt>
                <c:pt idx="29">
                  <c:v>54</c:v>
                </c:pt>
                <c:pt idx="30">
                  <c:v>60</c:v>
                </c:pt>
                <c:pt idx="31">
                  <c:v>1.4E-2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9-4C64-AF86-554D468AD64A}"/>
            </c:ext>
          </c:extLst>
        </c:ser>
        <c:ser>
          <c:idx val="1"/>
          <c:order val="1"/>
          <c:tx>
            <c:v>2014</c:v>
          </c:tx>
          <c:spPr>
            <a:ln w="28575">
              <a:noFill/>
            </a:ln>
          </c:spPr>
          <c:xVal>
            <c:numRef>
              <c:f>'1-cell Stacks 2014'!$B$4:$B$16</c:f>
              <c:numCache>
                <c:formatCode>General</c:formatCode>
                <c:ptCount val="13"/>
                <c:pt idx="0">
                  <c:v>112</c:v>
                </c:pt>
                <c:pt idx="1">
                  <c:v>113</c:v>
                </c:pt>
                <c:pt idx="2">
                  <c:v>114</c:v>
                </c:pt>
                <c:pt idx="3">
                  <c:v>115</c:v>
                </c:pt>
                <c:pt idx="4">
                  <c:v>116</c:v>
                </c:pt>
                <c:pt idx="5">
                  <c:v>117</c:v>
                </c:pt>
                <c:pt idx="6">
                  <c:v>118</c:v>
                </c:pt>
                <c:pt idx="7">
                  <c:v>119</c:v>
                </c:pt>
                <c:pt idx="8">
                  <c:v>120</c:v>
                </c:pt>
                <c:pt idx="9">
                  <c:v>121</c:v>
                </c:pt>
                <c:pt idx="10">
                  <c:v>122</c:v>
                </c:pt>
                <c:pt idx="11">
                  <c:v>123</c:v>
                </c:pt>
                <c:pt idx="12">
                  <c:v>124</c:v>
                </c:pt>
              </c:numCache>
            </c:numRef>
          </c:xVal>
          <c:yVal>
            <c:numRef>
              <c:f>'1-cell Stacks 2014'!$AH$4:$AH$16</c:f>
              <c:numCache>
                <c:formatCode>General</c:formatCode>
                <c:ptCount val="13"/>
                <c:pt idx="0">
                  <c:v>167</c:v>
                </c:pt>
                <c:pt idx="1">
                  <c:v>8</c:v>
                </c:pt>
                <c:pt idx="2">
                  <c:v>0</c:v>
                </c:pt>
                <c:pt idx="3">
                  <c:v>38</c:v>
                </c:pt>
                <c:pt idx="4">
                  <c:v>100</c:v>
                </c:pt>
                <c:pt idx="5">
                  <c:v>6</c:v>
                </c:pt>
                <c:pt idx="6">
                  <c:v>4</c:v>
                </c:pt>
                <c:pt idx="7">
                  <c:v>0</c:v>
                </c:pt>
                <c:pt idx="8">
                  <c:v>145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9-4C64-AF86-554D468AD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53056"/>
        <c:axId val="119854976"/>
      </c:scatterChart>
      <c:valAx>
        <c:axId val="119853056"/>
        <c:scaling>
          <c:orientation val="minMax"/>
          <c:max val="130"/>
          <c:min val="8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Stack #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54976"/>
        <c:crosses val="autoZero"/>
        <c:crossBetween val="midCat"/>
        <c:majorUnit val="10"/>
      </c:valAx>
      <c:valAx>
        <c:axId val="11985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Total</a:t>
                </a:r>
                <a:r>
                  <a:rPr lang="en-US" sz="1200" baseline="0"/>
                  <a:t> Power (mW)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6602359762385596E-2"/>
              <c:y val="0.3044793085074892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985305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6421658144631118"/>
          <c:y val="0.38954920108670626"/>
          <c:w val="9.2736553624371595E-2"/>
          <c:h val="0.13703287089113858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811529</xdr:colOff>
      <xdr:row>50</xdr:row>
      <xdr:rowOff>175259</xdr:rowOff>
    </xdr:from>
    <xdr:to>
      <xdr:col>11</xdr:col>
      <xdr:colOff>133350</xdr:colOff>
      <xdr:row>69</xdr:row>
      <xdr:rowOff>146684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225742</xdr:colOff>
      <xdr:row>47</xdr:row>
      <xdr:rowOff>11429</xdr:rowOff>
    </xdr:from>
    <xdr:to>
      <xdr:col>29</xdr:col>
      <xdr:colOff>154305</xdr:colOff>
      <xdr:row>66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265747</xdr:colOff>
      <xdr:row>47</xdr:row>
      <xdr:rowOff>131444</xdr:rowOff>
    </xdr:from>
    <xdr:to>
      <xdr:col>18</xdr:col>
      <xdr:colOff>398145</xdr:colOff>
      <xdr:row>67</xdr:row>
      <xdr:rowOff>121919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SiE\gpellegrinie06\greg\2013\2013w36%20Weekly%20Update%20-Stack%20Development%20-%20Sept%203%202013.pptx" TargetMode="External"/><Relationship Id="rId3" Type="http://schemas.openxmlformats.org/officeDocument/2006/relationships/hyperlink" Target="file:///\\SiE\gpellegrinie06\greg\2013\2013w34%20Weekly%20Update%20-Stack%20Development%20-%20Aug%2019%202013%20final.pptx" TargetMode="External"/><Relationship Id="rId7" Type="http://schemas.openxmlformats.org/officeDocument/2006/relationships/hyperlink" Target="file:///\\SiE\gpellegrinie06\greg\2013\2013w36%20Weekly%20Update%20-Stack%20Development%20-%20Sept%203%202013.pptx" TargetMode="External"/><Relationship Id="rId2" Type="http://schemas.openxmlformats.org/officeDocument/2006/relationships/hyperlink" Target="file:///\\SiE\gpellegrinie06\greg\2013\2013w33%20Weekly%20Update%20-Stack%20Development%20-%20Aug%2012%202013%20final.pptx" TargetMode="External"/><Relationship Id="rId1" Type="http://schemas.openxmlformats.org/officeDocument/2006/relationships/hyperlink" Target="file:///\\SiE\gpellegrinie06\greg\2013\2013w32%20Weekly%20Update%20-Stack%20Development%20-%20Aug%205%202013%20final.pptx" TargetMode="External"/><Relationship Id="rId6" Type="http://schemas.openxmlformats.org/officeDocument/2006/relationships/hyperlink" Target="file:///\\SiE\gpellegrinie06\greg\2013\2013w35%20Weekly%20Update%20-Stack%20Development%20-%20Aug%2026%202013%20final.pptx" TargetMode="External"/><Relationship Id="rId5" Type="http://schemas.openxmlformats.org/officeDocument/2006/relationships/hyperlink" Target="file:///\\SiE\gpellegrinie06\greg\2013\2013w35%20Weekly%20Update%20-Stack%20Development%20-%20Aug%2026%202013%20final.pptx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file:///\\SiE\gpellegrinie06\greg\2013\2013w34%20Weekly%20Update%20-Stack%20Development%20-%20Aug%2019%202013%20final.pptx" TargetMode="External"/><Relationship Id="rId9" Type="http://schemas.openxmlformats.org/officeDocument/2006/relationships/hyperlink" Target="file:///\\SiE\gpellegrinie06\greg\2013\2013w39%20Weekly%20Update%20-Stack%20Development%20-%20Sept%2016th%20%20%202013%20final.ppt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SiE\SiEnergy_Private\Stack%20Development\Weekly%20Reports\2014w14%20-%20Weekly%20Update%20-Stack%20Development%20-%20week%20starting%20March31st%202014-%20final.pptx" TargetMode="External"/><Relationship Id="rId13" Type="http://schemas.openxmlformats.org/officeDocument/2006/relationships/hyperlink" Target="file:///\\SiE\SiEnergy_Private\Stack%20Development\Weekly%20Reports\2014w9%20-%20Weekly%20Update%20-Stack%20Development%20-%20week%20starting%20Feb%2024th%202014-%20final.pptx" TargetMode="External"/><Relationship Id="rId18" Type="http://schemas.openxmlformats.org/officeDocument/2006/relationships/hyperlink" Target="file:///\\SiE\SiEnergy_Private\Stack%20Development\Weekly%20Reports\2014w3%20-%20Weekly%20Update%20-Stack%20Development%20-%20week%20starting%20Jan%2013th%202014-%20final.pptx" TargetMode="External"/><Relationship Id="rId3" Type="http://schemas.openxmlformats.org/officeDocument/2006/relationships/hyperlink" Target="file:///\\SiE\SiEnergy_Private\Stack%20Development\Weekly%20Reports\2014w19%20-%20Weekly%20Update%20-Stack%20Development%20-%20week%20starting%20May%205th%202014-%20final.pptx" TargetMode="External"/><Relationship Id="rId7" Type="http://schemas.openxmlformats.org/officeDocument/2006/relationships/hyperlink" Target="file:///\\SiE\SiEnergy_Private\Stack%20Development\Weekly%20Reports\2014w151617%20-%20Weekly%20Update%20-Stack%20Development%20-%20week%20starting%20April%2021st%202014-%20final.pptx" TargetMode="External"/><Relationship Id="rId12" Type="http://schemas.openxmlformats.org/officeDocument/2006/relationships/hyperlink" Target="file:///\\SiE\SiEnergy_Private\Stack%20Development\Weekly%20Reports\2014w9%20-%20Weekly%20Update%20-Stack%20Development%20-%20week%20starting%20Feb%2024th%202014-%20final.pptx" TargetMode="External"/><Relationship Id="rId17" Type="http://schemas.openxmlformats.org/officeDocument/2006/relationships/hyperlink" Target="file:///\\SiE\SiEnergy_Private\Stack%20Development\Weekly%20Reports\2014w7%20-%20Weekly%20Update%20-Stack%20Development%20-%20week%20starting%20Feb%2010th%202014-%20final.pptx" TargetMode="External"/><Relationship Id="rId2" Type="http://schemas.openxmlformats.org/officeDocument/2006/relationships/hyperlink" Target="file:///\\SiE\SiEnergy_Private\Stack%20Development\Weekly%20Reports\2014w20%20-%20Weekly%20Update%20-Stack%20Development%20-%20week%20starting%20May%2012th%202014-%20final.pptx" TargetMode="External"/><Relationship Id="rId16" Type="http://schemas.openxmlformats.org/officeDocument/2006/relationships/hyperlink" Target="file:///\\SiE\SiEnergy_Private\Stack%20Development\Weekly%20Reports\2014w7%20-%20Weekly%20Update%20-Stack%20Development%20-%20week%20starting%20Feb%2010th%202014-%20final.pptx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file:///\\SiE\SiEnergy_Private\Stack%20Development\Weekly%20Reports\2014w21%20-%20Weekly%20Update%20-Stack%20Development%20-%20week%20starting%20May%2019th%202014-%20final.pptx" TargetMode="External"/><Relationship Id="rId6" Type="http://schemas.openxmlformats.org/officeDocument/2006/relationships/hyperlink" Target="file:///\\SiE\SiEnergy_Private\Stack%20Development\Weekly%20Reports\2014w18%20-%20Weekly%20Update%20-Stack%20Development%20-%20week%20starting%20April%2028th%202014-%20final.pptx" TargetMode="External"/><Relationship Id="rId11" Type="http://schemas.openxmlformats.org/officeDocument/2006/relationships/hyperlink" Target="file:///\\SiE\SiEnergy_Private\Stack%20Development\Weekly%20Reports\2014w10%20-%20Weekly%20Update%20-Stack%20Development%20-%20week%20starting%20March%203rd%202014-%20final.pptx" TargetMode="External"/><Relationship Id="rId5" Type="http://schemas.openxmlformats.org/officeDocument/2006/relationships/hyperlink" Target="file:///\\SiE\SiEnergy_Private\Stack%20Development\Weekly%20Reports\2014w18%20-%20Weekly%20Update%20-Stack%20Development%20-%20week%20starting%20April%2028th%202014-%20final.pptx" TargetMode="External"/><Relationship Id="rId15" Type="http://schemas.openxmlformats.org/officeDocument/2006/relationships/hyperlink" Target="file:///\\SiE\SiEnergy_Private\Stack%20Development\Weekly%20Reports\2014w8%20-%20Weekly%20Update%20-Stack%20Development%20-%20week%20starting%20Feb%2017th%202014-%20final.pptx" TargetMode="External"/><Relationship Id="rId10" Type="http://schemas.openxmlformats.org/officeDocument/2006/relationships/hyperlink" Target="file:///\\SiE\SiEnergy_Private\Stack%20Development\Weekly%20Reports\2014w11%20-%20Weekly%20Update%20-Stack%20Development%20-%20week%20starting%20March%2010th%202014-%20final.pptx" TargetMode="External"/><Relationship Id="rId19" Type="http://schemas.openxmlformats.org/officeDocument/2006/relationships/hyperlink" Target="file:///\\SiE\SiEnergy_Private\Stack%20Development\Weekly%20Reports\2014w4%20-%20Weekly%20Update%20-Stack%20Development%20-%20week%20starting%20Jan%2020th%202014-%20final.pptx" TargetMode="External"/><Relationship Id="rId4" Type="http://schemas.openxmlformats.org/officeDocument/2006/relationships/hyperlink" Target="file:///\\SiE\SiEnergy_Private\Stack%20Development\Weekly%20Reports\2014w19%20-%20Weekly%20Update%20-Stack%20Development%20-%20week%20starting%20May%205th%202014-%20final.pptx" TargetMode="External"/><Relationship Id="rId9" Type="http://schemas.openxmlformats.org/officeDocument/2006/relationships/hyperlink" Target="file:///\\SiE\SiEnergy_Private\Stack%20Development\Weekly%20Reports\2014w11%20-%20Weekly%20Update%20-Stack%20Development%20-%20week%20starting%20March%2010th%202014-%20final.pptx" TargetMode="External"/><Relationship Id="rId14" Type="http://schemas.openxmlformats.org/officeDocument/2006/relationships/hyperlink" Target="file:///\\SiE\SiEnergy_Private\Stack%20Development\Weekly%20Reports\2014w9%20-%20Weekly%20Update%20-Stack%20Development%20-%20week%20starting%20Feb%2024th%202014-%20final.ppt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13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3" Type="http://schemas.openxmlformats.org/officeDocument/2006/relationships/hyperlink" Target="file:///\\SiE\SiEnergy_Private\Stack%20Development\Weekly%20Reports\2014w4%20-%20Weekly%20Update%20-Stack%20Development%20-%20week%20starting%20Jan%2020th%202014-%20final.pptx" TargetMode="External"/><Relationship Id="rId7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12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2" Type="http://schemas.openxmlformats.org/officeDocument/2006/relationships/hyperlink" Target="file:///\\SiE\SiEnergy_Private\Stack%20Development\Weekly%20Reports\2014w3%20-%20Weekly%20Update%20-Stack%20Development%20-%20week%20starting%20Jan%2013th%202014-%20final.pptx" TargetMode="External"/><Relationship Id="rId1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6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11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5" Type="http://schemas.openxmlformats.org/officeDocument/2006/relationships/hyperlink" Target="file:///\\SiE\SiEnergy_Private\Stack%20Development\Weekly%20Reports\2014w6%20-%20Weekly%20Update%20-Stack%20Development%20-%20week%20starting%20Feb%203rd%202014-%20final.pptx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4" Type="http://schemas.openxmlformats.org/officeDocument/2006/relationships/hyperlink" Target="file:///\\SiE\SiEnergy_Private\Stack%20Development\Weekly%20Reports\2014w5%20-%20Weekly%20Update%20-%20Stack%20Development%20-%20week%20starting%20Jan%2027th%202014%20-%20final.pptx" TargetMode="External"/><Relationship Id="rId9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Relationship Id="rId14" Type="http://schemas.openxmlformats.org/officeDocument/2006/relationships/hyperlink" Target="file:///\\SiE\SiEnergy_Private\Stack%20Development\Weekly%20Reports\2014w2%20-%20Weekly%20Update%20-Stack%20Development%20-%20week%20starting%20Jan%206th%202014-%20final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50" zoomScaleNormal="5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2" sqref="J2:K33"/>
    </sheetView>
  </sheetViews>
  <sheetFormatPr defaultColWidth="8.85546875" defaultRowHeight="15.75" x14ac:dyDescent="0.25"/>
  <cols>
    <col min="1" max="1" width="4.140625" style="5" customWidth="1"/>
    <col min="2" max="2" width="5.42578125" style="5" bestFit="1" customWidth="1"/>
    <col min="3" max="3" width="12.5703125" style="5" bestFit="1" customWidth="1"/>
    <col min="4" max="4" width="9.28515625" style="14" bestFit="1" customWidth="1"/>
    <col min="5" max="5" width="9.140625" style="18"/>
    <col min="6" max="6" width="9.140625" style="13"/>
    <col min="7" max="7" width="8.85546875" style="5"/>
    <col min="8" max="8" width="7.42578125" style="5" bestFit="1" customWidth="1"/>
    <col min="9" max="9" width="11.28515625" style="5" bestFit="1" customWidth="1"/>
    <col min="10" max="10" width="16.28515625" style="5" bestFit="1" customWidth="1"/>
    <col min="11" max="11" width="20.140625" style="5" bestFit="1" customWidth="1"/>
    <col min="12" max="13" width="13.5703125" style="5" customWidth="1"/>
    <col min="14" max="14" width="36.7109375" style="5" customWidth="1"/>
    <col min="15" max="16384" width="8.85546875" style="5"/>
  </cols>
  <sheetData>
    <row r="1" spans="1:14" x14ac:dyDescent="0.25">
      <c r="B1" s="6" t="s">
        <v>19</v>
      </c>
      <c r="C1" s="6" t="s">
        <v>1</v>
      </c>
      <c r="D1" s="7" t="s">
        <v>2</v>
      </c>
      <c r="E1" s="7" t="s">
        <v>26</v>
      </c>
      <c r="F1" s="7" t="s">
        <v>17</v>
      </c>
      <c r="G1" s="6" t="s">
        <v>5</v>
      </c>
      <c r="H1" s="6" t="s">
        <v>0</v>
      </c>
      <c r="I1" s="6" t="s">
        <v>43</v>
      </c>
      <c r="J1" s="6" t="s">
        <v>7</v>
      </c>
      <c r="K1" s="6" t="s">
        <v>44</v>
      </c>
      <c r="L1" s="6" t="s">
        <v>6</v>
      </c>
      <c r="M1" s="6" t="s">
        <v>45</v>
      </c>
      <c r="N1" s="6" t="s">
        <v>4</v>
      </c>
    </row>
    <row r="2" spans="1:14" x14ac:dyDescent="0.25">
      <c r="A2" s="5">
        <v>1</v>
      </c>
      <c r="B2" s="8">
        <v>80</v>
      </c>
      <c r="C2" s="9">
        <v>41491</v>
      </c>
      <c r="D2" s="10"/>
      <c r="E2" s="10" t="s">
        <v>3</v>
      </c>
      <c r="F2" s="10" t="s">
        <v>18</v>
      </c>
      <c r="G2" s="11"/>
      <c r="H2" s="12">
        <v>0.15</v>
      </c>
      <c r="I2" s="11"/>
      <c r="J2" s="8">
        <v>0.06</v>
      </c>
      <c r="K2" s="8"/>
      <c r="L2" s="11"/>
      <c r="M2" s="11"/>
      <c r="N2" s="11"/>
    </row>
    <row r="3" spans="1:14" x14ac:dyDescent="0.25">
      <c r="A3" s="5">
        <v>2</v>
      </c>
      <c r="B3" s="13">
        <v>81</v>
      </c>
      <c r="E3" s="13" t="s">
        <v>3</v>
      </c>
      <c r="F3" s="13" t="s">
        <v>18</v>
      </c>
      <c r="H3" s="15">
        <v>0.8</v>
      </c>
      <c r="I3" s="13">
        <v>0</v>
      </c>
      <c r="J3" s="13">
        <v>4</v>
      </c>
      <c r="K3" s="13">
        <v>0.12</v>
      </c>
      <c r="N3" s="5" t="s">
        <v>27</v>
      </c>
    </row>
    <row r="4" spans="1:14" x14ac:dyDescent="0.25">
      <c r="A4" s="5">
        <v>3</v>
      </c>
      <c r="B4" s="8">
        <v>82</v>
      </c>
      <c r="E4" s="13" t="s">
        <v>3</v>
      </c>
      <c r="F4" s="13" t="s">
        <v>18</v>
      </c>
      <c r="H4" s="16">
        <v>0.3</v>
      </c>
      <c r="I4" s="13"/>
      <c r="J4" s="13">
        <v>1</v>
      </c>
      <c r="K4" s="13"/>
      <c r="N4" s="5" t="s">
        <v>28</v>
      </c>
    </row>
    <row r="5" spans="1:14" x14ac:dyDescent="0.25">
      <c r="A5" s="5">
        <v>4</v>
      </c>
      <c r="B5" s="13">
        <v>83</v>
      </c>
      <c r="E5" s="13" t="s">
        <v>3</v>
      </c>
      <c r="F5" s="13" t="s">
        <v>18</v>
      </c>
      <c r="H5" s="16">
        <v>0.05</v>
      </c>
      <c r="I5" s="13"/>
      <c r="J5" s="13">
        <v>0</v>
      </c>
      <c r="K5" s="13"/>
      <c r="N5" s="5" t="s">
        <v>29</v>
      </c>
    </row>
    <row r="6" spans="1:14" x14ac:dyDescent="0.25">
      <c r="A6" s="5">
        <v>5</v>
      </c>
      <c r="B6" s="8">
        <v>84</v>
      </c>
      <c r="E6" s="13" t="s">
        <v>30</v>
      </c>
      <c r="F6" s="13" t="s">
        <v>18</v>
      </c>
      <c r="H6" s="16">
        <v>0</v>
      </c>
      <c r="I6" s="13"/>
      <c r="J6" s="13">
        <v>0</v>
      </c>
      <c r="K6" s="13"/>
      <c r="N6" s="5" t="s">
        <v>28</v>
      </c>
    </row>
    <row r="7" spans="1:14" x14ac:dyDescent="0.25">
      <c r="A7" s="5">
        <v>6</v>
      </c>
      <c r="B7" s="13">
        <v>85</v>
      </c>
      <c r="E7" s="13" t="s">
        <v>3</v>
      </c>
      <c r="F7" s="13" t="s">
        <v>18</v>
      </c>
      <c r="H7" s="16">
        <v>0.2</v>
      </c>
      <c r="I7" s="13"/>
      <c r="J7" s="13">
        <v>0</v>
      </c>
      <c r="K7" s="13"/>
      <c r="N7" s="5" t="s">
        <v>31</v>
      </c>
    </row>
    <row r="8" spans="1:14" x14ac:dyDescent="0.25">
      <c r="A8" s="5">
        <v>7</v>
      </c>
      <c r="B8" s="8">
        <v>86</v>
      </c>
      <c r="E8" s="13" t="s">
        <v>3</v>
      </c>
      <c r="F8" s="13" t="s">
        <v>18</v>
      </c>
      <c r="H8" s="15">
        <v>1</v>
      </c>
      <c r="I8" s="13">
        <v>0</v>
      </c>
      <c r="J8" s="13">
        <v>35</v>
      </c>
      <c r="K8" s="13">
        <v>0</v>
      </c>
      <c r="N8" s="5" t="s">
        <v>32</v>
      </c>
    </row>
    <row r="9" spans="1:14" x14ac:dyDescent="0.25">
      <c r="A9" s="5">
        <v>8</v>
      </c>
      <c r="B9" s="13">
        <v>87</v>
      </c>
      <c r="E9" s="13" t="s">
        <v>30</v>
      </c>
      <c r="F9" s="13" t="s">
        <v>18</v>
      </c>
      <c r="H9" s="15">
        <v>1</v>
      </c>
      <c r="I9" s="13">
        <v>0.9</v>
      </c>
      <c r="J9" s="13">
        <v>25</v>
      </c>
      <c r="K9" s="13">
        <v>10</v>
      </c>
      <c r="N9" s="5" t="s">
        <v>32</v>
      </c>
    </row>
    <row r="10" spans="1:14" x14ac:dyDescent="0.25">
      <c r="A10" s="5">
        <v>9</v>
      </c>
      <c r="B10" s="8">
        <v>88</v>
      </c>
      <c r="E10" s="13" t="s">
        <v>30</v>
      </c>
      <c r="F10" s="13" t="s">
        <v>18</v>
      </c>
      <c r="H10" s="15">
        <v>0.96</v>
      </c>
      <c r="I10" s="13">
        <v>0.28999999999999998</v>
      </c>
      <c r="J10" s="13">
        <v>18</v>
      </c>
      <c r="K10" s="13">
        <v>2.4900000000000002</v>
      </c>
      <c r="N10" s="5" t="s">
        <v>32</v>
      </c>
    </row>
    <row r="11" spans="1:14" x14ac:dyDescent="0.25">
      <c r="A11" s="5">
        <v>10</v>
      </c>
      <c r="B11" s="13">
        <v>89</v>
      </c>
      <c r="E11" s="13" t="s">
        <v>30</v>
      </c>
      <c r="F11" s="13" t="s">
        <v>18</v>
      </c>
      <c r="G11" s="13"/>
      <c r="H11" s="16">
        <v>0.96</v>
      </c>
      <c r="I11" s="13"/>
      <c r="J11" s="13">
        <v>14</v>
      </c>
      <c r="K11" s="13"/>
    </row>
    <row r="12" spans="1:14" x14ac:dyDescent="0.25">
      <c r="A12" s="5">
        <v>11</v>
      </c>
      <c r="B12" s="8">
        <v>90</v>
      </c>
      <c r="E12" s="13" t="s">
        <v>30</v>
      </c>
      <c r="F12" s="13" t="s">
        <v>18</v>
      </c>
      <c r="G12" s="13"/>
      <c r="H12" s="16">
        <v>0.9</v>
      </c>
      <c r="I12" s="13"/>
      <c r="J12" s="13">
        <v>14</v>
      </c>
      <c r="K12" s="13"/>
    </row>
    <row r="13" spans="1:14" x14ac:dyDescent="0.25">
      <c r="A13" s="5">
        <v>12</v>
      </c>
      <c r="B13" s="13">
        <v>91</v>
      </c>
      <c r="E13" s="13" t="s">
        <v>30</v>
      </c>
      <c r="F13" s="13" t="s">
        <v>18</v>
      </c>
      <c r="G13" s="13"/>
      <c r="H13" s="16">
        <v>0</v>
      </c>
      <c r="I13" s="13"/>
      <c r="J13" s="13">
        <v>0</v>
      </c>
      <c r="K13" s="13"/>
      <c r="N13" s="5" t="s">
        <v>33</v>
      </c>
    </row>
    <row r="14" spans="1:14" x14ac:dyDescent="0.25">
      <c r="A14" s="5">
        <v>13</v>
      </c>
      <c r="B14" s="8">
        <v>92</v>
      </c>
      <c r="E14" s="13" t="s">
        <v>30</v>
      </c>
      <c r="F14" s="13" t="s">
        <v>18</v>
      </c>
      <c r="G14" s="13"/>
      <c r="H14" s="16">
        <v>0.15</v>
      </c>
      <c r="I14" s="13"/>
      <c r="J14" s="13">
        <v>0</v>
      </c>
      <c r="K14" s="13"/>
      <c r="L14" s="5" t="s">
        <v>34</v>
      </c>
    </row>
    <row r="15" spans="1:14" x14ac:dyDescent="0.25">
      <c r="A15" s="5">
        <v>14</v>
      </c>
      <c r="B15" s="13">
        <v>93</v>
      </c>
      <c r="E15" s="13" t="s">
        <v>30</v>
      </c>
      <c r="F15" s="13" t="s">
        <v>3</v>
      </c>
      <c r="G15" s="13"/>
      <c r="H15" s="16">
        <v>0.7</v>
      </c>
      <c r="J15" s="13">
        <v>0</v>
      </c>
      <c r="K15" s="13"/>
      <c r="L15" s="5" t="s">
        <v>34</v>
      </c>
    </row>
    <row r="16" spans="1:14" x14ac:dyDescent="0.25">
      <c r="A16" s="5">
        <v>15</v>
      </c>
      <c r="B16" s="8">
        <v>94</v>
      </c>
      <c r="D16" s="14">
        <v>925</v>
      </c>
      <c r="E16" s="13" t="s">
        <v>30</v>
      </c>
      <c r="F16" s="13" t="s">
        <v>18</v>
      </c>
      <c r="G16" s="13"/>
      <c r="H16" s="15">
        <v>0.96</v>
      </c>
      <c r="I16" s="5">
        <v>0</v>
      </c>
      <c r="J16" s="13">
        <v>55</v>
      </c>
      <c r="K16" s="13">
        <v>0</v>
      </c>
      <c r="L16" s="5" t="s">
        <v>34</v>
      </c>
    </row>
    <row r="17" spans="1:14" x14ac:dyDescent="0.25">
      <c r="A17" s="5">
        <v>16</v>
      </c>
      <c r="B17" s="13">
        <v>95</v>
      </c>
      <c r="D17" s="14">
        <v>925</v>
      </c>
      <c r="E17" s="13" t="s">
        <v>30</v>
      </c>
      <c r="F17" s="13" t="s">
        <v>18</v>
      </c>
      <c r="G17" s="13"/>
      <c r="H17" s="15">
        <v>1.05</v>
      </c>
      <c r="I17" s="5">
        <v>0</v>
      </c>
      <c r="J17" s="13">
        <v>65</v>
      </c>
      <c r="K17" s="13">
        <v>0</v>
      </c>
      <c r="L17" s="5" t="s">
        <v>34</v>
      </c>
    </row>
    <row r="18" spans="1:14" x14ac:dyDescent="0.25">
      <c r="A18" s="5">
        <v>17</v>
      </c>
      <c r="B18" s="8">
        <v>96</v>
      </c>
      <c r="D18" s="14">
        <v>925</v>
      </c>
      <c r="E18" s="13" t="s">
        <v>30</v>
      </c>
      <c r="F18" s="13" t="s">
        <v>18</v>
      </c>
      <c r="G18" s="13"/>
      <c r="H18" s="15">
        <v>1.05</v>
      </c>
      <c r="I18" s="5">
        <v>0</v>
      </c>
      <c r="J18" s="13">
        <v>525</v>
      </c>
      <c r="K18" s="13">
        <v>0</v>
      </c>
      <c r="L18" s="5" t="s">
        <v>34</v>
      </c>
    </row>
    <row r="19" spans="1:14" x14ac:dyDescent="0.25">
      <c r="A19" s="5">
        <v>18</v>
      </c>
      <c r="B19" s="13">
        <v>97</v>
      </c>
      <c r="D19" s="14">
        <v>926</v>
      </c>
      <c r="E19" s="13" t="s">
        <v>30</v>
      </c>
      <c r="F19" s="13" t="s">
        <v>18</v>
      </c>
      <c r="G19" s="13"/>
      <c r="H19" s="15">
        <v>1.1499999999999999</v>
      </c>
      <c r="I19" s="5">
        <v>0</v>
      </c>
      <c r="J19" s="13">
        <v>125</v>
      </c>
      <c r="K19" s="13">
        <v>0</v>
      </c>
      <c r="L19" s="5" t="s">
        <v>34</v>
      </c>
    </row>
    <row r="20" spans="1:14" x14ac:dyDescent="0.25">
      <c r="A20" s="5">
        <v>19</v>
      </c>
      <c r="B20" s="8">
        <v>98</v>
      </c>
      <c r="D20" s="14">
        <v>912</v>
      </c>
      <c r="E20" s="13" t="s">
        <v>30</v>
      </c>
      <c r="F20" s="13" t="s">
        <v>18</v>
      </c>
      <c r="G20" s="13"/>
      <c r="H20" s="16">
        <v>0</v>
      </c>
      <c r="J20" s="13">
        <v>0</v>
      </c>
      <c r="K20" s="13"/>
      <c r="L20" s="5" t="s">
        <v>34</v>
      </c>
      <c r="N20" s="5" t="s">
        <v>28</v>
      </c>
    </row>
    <row r="21" spans="1:14" x14ac:dyDescent="0.25">
      <c r="A21" s="5">
        <v>20</v>
      </c>
      <c r="B21" s="13">
        <v>99</v>
      </c>
      <c r="D21" s="14" t="s">
        <v>35</v>
      </c>
      <c r="E21" s="13" t="s">
        <v>30</v>
      </c>
      <c r="F21" s="13" t="s">
        <v>18</v>
      </c>
      <c r="H21" s="16">
        <v>0</v>
      </c>
      <c r="J21" s="13">
        <v>0</v>
      </c>
      <c r="K21" s="13"/>
      <c r="L21" s="5" t="s">
        <v>34</v>
      </c>
      <c r="N21" s="5" t="s">
        <v>36</v>
      </c>
    </row>
    <row r="22" spans="1:14" x14ac:dyDescent="0.25">
      <c r="A22" s="5">
        <v>21</v>
      </c>
      <c r="B22" s="8">
        <v>100</v>
      </c>
      <c r="C22" s="17">
        <v>41568</v>
      </c>
      <c r="D22" s="14" t="s">
        <v>37</v>
      </c>
      <c r="E22" s="13" t="s">
        <v>30</v>
      </c>
      <c r="F22" s="13" t="s">
        <v>18</v>
      </c>
      <c r="H22" s="16">
        <v>0.6</v>
      </c>
      <c r="J22" s="13">
        <v>100</v>
      </c>
      <c r="K22" s="13"/>
    </row>
    <row r="23" spans="1:14" x14ac:dyDescent="0.25">
      <c r="A23" s="5">
        <v>22</v>
      </c>
      <c r="B23" s="13">
        <v>101</v>
      </c>
      <c r="D23" s="14" t="s">
        <v>38</v>
      </c>
      <c r="E23" s="13" t="s">
        <v>30</v>
      </c>
      <c r="F23" s="13" t="s">
        <v>18</v>
      </c>
      <c r="H23" s="15">
        <v>1</v>
      </c>
      <c r="I23" s="5">
        <v>0</v>
      </c>
      <c r="J23" s="13">
        <v>363</v>
      </c>
      <c r="K23" s="13">
        <v>0</v>
      </c>
      <c r="L23" s="5" t="s">
        <v>34</v>
      </c>
    </row>
    <row r="24" spans="1:14" x14ac:dyDescent="0.25">
      <c r="A24" s="5">
        <v>23</v>
      </c>
      <c r="B24" s="8">
        <v>102</v>
      </c>
      <c r="D24" s="14" t="s">
        <v>38</v>
      </c>
      <c r="E24" s="13" t="s">
        <v>30</v>
      </c>
      <c r="F24" s="13" t="s">
        <v>18</v>
      </c>
      <c r="H24" s="16">
        <v>0</v>
      </c>
      <c r="J24" s="13">
        <v>0</v>
      </c>
      <c r="K24" s="13"/>
      <c r="L24" s="5" t="s">
        <v>34</v>
      </c>
      <c r="N24" s="5" t="s">
        <v>40</v>
      </c>
    </row>
    <row r="25" spans="1:14" x14ac:dyDescent="0.25">
      <c r="A25" s="5">
        <v>24</v>
      </c>
      <c r="B25" s="13">
        <v>103</v>
      </c>
      <c r="D25" s="14" t="s">
        <v>39</v>
      </c>
      <c r="E25" s="13" t="s">
        <v>30</v>
      </c>
      <c r="F25" s="13" t="s">
        <v>18</v>
      </c>
      <c r="H25" s="16">
        <v>0.2</v>
      </c>
      <c r="J25" s="13">
        <v>0</v>
      </c>
      <c r="K25" s="13"/>
    </row>
    <row r="26" spans="1:14" x14ac:dyDescent="0.25">
      <c r="A26" s="5">
        <v>25</v>
      </c>
      <c r="B26" s="8">
        <v>104</v>
      </c>
      <c r="D26" s="14" t="s">
        <v>39</v>
      </c>
      <c r="E26" s="13" t="s">
        <v>30</v>
      </c>
      <c r="F26" s="13" t="s">
        <v>18</v>
      </c>
      <c r="H26" s="16">
        <v>0.6</v>
      </c>
      <c r="J26" s="13">
        <v>10</v>
      </c>
      <c r="K26" s="13"/>
    </row>
    <row r="27" spans="1:14" x14ac:dyDescent="0.25">
      <c r="A27" s="5">
        <v>26</v>
      </c>
      <c r="B27" s="13">
        <v>105</v>
      </c>
      <c r="D27" s="14" t="s">
        <v>41</v>
      </c>
      <c r="E27" s="13" t="s">
        <v>30</v>
      </c>
      <c r="F27" s="13" t="s">
        <v>18</v>
      </c>
      <c r="H27" s="16">
        <v>0.3</v>
      </c>
      <c r="J27" s="13"/>
      <c r="K27" s="13"/>
      <c r="L27" s="5" t="s">
        <v>34</v>
      </c>
    </row>
    <row r="28" spans="1:14" x14ac:dyDescent="0.25">
      <c r="A28" s="5">
        <v>27</v>
      </c>
      <c r="B28" s="8">
        <v>106</v>
      </c>
      <c r="D28" s="14" t="s">
        <v>41</v>
      </c>
      <c r="E28" s="13" t="s">
        <v>30</v>
      </c>
      <c r="F28" s="13" t="s">
        <v>18</v>
      </c>
      <c r="H28" s="15">
        <v>1</v>
      </c>
      <c r="I28" s="5">
        <v>1.012</v>
      </c>
      <c r="J28" s="13">
        <v>12.5</v>
      </c>
      <c r="K28" s="13">
        <v>5.0199999999999996</v>
      </c>
    </row>
    <row r="29" spans="1:14" x14ac:dyDescent="0.25">
      <c r="A29" s="5">
        <v>28</v>
      </c>
      <c r="B29" s="13">
        <v>107</v>
      </c>
      <c r="D29" s="14" t="s">
        <v>38</v>
      </c>
      <c r="E29" s="13" t="s">
        <v>30</v>
      </c>
      <c r="F29" s="13" t="s">
        <v>18</v>
      </c>
      <c r="H29" s="16">
        <v>0.05</v>
      </c>
      <c r="J29" s="13">
        <v>0</v>
      </c>
      <c r="K29" s="13"/>
    </row>
    <row r="30" spans="1:14" ht="15.6" x14ac:dyDescent="0.3">
      <c r="A30" s="5">
        <v>29</v>
      </c>
      <c r="B30" s="8">
        <v>108</v>
      </c>
      <c r="E30" s="13" t="s">
        <v>30</v>
      </c>
      <c r="F30" s="13" t="s">
        <v>18</v>
      </c>
      <c r="H30" s="16">
        <v>0.45</v>
      </c>
      <c r="J30" s="13">
        <v>0</v>
      </c>
      <c r="K30" s="13"/>
    </row>
    <row r="31" spans="1:14" ht="15.6" x14ac:dyDescent="0.3">
      <c r="A31" s="5">
        <v>30</v>
      </c>
      <c r="B31" s="13">
        <v>109</v>
      </c>
      <c r="D31" s="14" t="s">
        <v>42</v>
      </c>
      <c r="E31" s="13" t="s">
        <v>30</v>
      </c>
      <c r="F31" s="13" t="s">
        <v>18</v>
      </c>
      <c r="H31" s="16">
        <v>0.8</v>
      </c>
      <c r="J31" s="13">
        <v>54</v>
      </c>
      <c r="K31" s="13"/>
    </row>
    <row r="32" spans="1:14" ht="15.6" x14ac:dyDescent="0.3">
      <c r="A32" s="5">
        <v>31</v>
      </c>
      <c r="B32" s="8">
        <v>110</v>
      </c>
      <c r="E32" s="13" t="s">
        <v>30</v>
      </c>
      <c r="F32" s="13" t="s">
        <v>18</v>
      </c>
      <c r="H32" s="15">
        <v>0.9</v>
      </c>
      <c r="I32" s="5">
        <v>0.59</v>
      </c>
      <c r="J32" s="13">
        <v>60</v>
      </c>
      <c r="K32" s="13">
        <v>5.29</v>
      </c>
    </row>
    <row r="33" spans="1:11" ht="15.6" x14ac:dyDescent="0.3">
      <c r="A33" s="5">
        <v>32</v>
      </c>
      <c r="B33" s="13">
        <v>111</v>
      </c>
      <c r="C33" s="17">
        <v>41610</v>
      </c>
      <c r="E33" s="13" t="s">
        <v>30</v>
      </c>
      <c r="F33" s="13" t="s">
        <v>18</v>
      </c>
      <c r="H33" s="16">
        <v>0.65</v>
      </c>
      <c r="J33" s="13">
        <v>1.4E-2</v>
      </c>
      <c r="K33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9" sqref="D29"/>
    </sheetView>
  </sheetViews>
  <sheetFormatPr defaultColWidth="8.85546875" defaultRowHeight="15" x14ac:dyDescent="0.25"/>
  <cols>
    <col min="1" max="1" width="8.85546875" style="68"/>
    <col min="2" max="2" width="45.7109375" style="68" customWidth="1"/>
    <col min="3" max="4" width="8.85546875" style="68"/>
    <col min="5" max="5" width="35.5703125" style="68" customWidth="1"/>
    <col min="6" max="16384" width="8.85546875" style="68"/>
  </cols>
  <sheetData>
    <row r="1" spans="1:5" x14ac:dyDescent="0.25">
      <c r="A1" s="130" t="s">
        <v>72</v>
      </c>
      <c r="B1" s="131"/>
      <c r="D1" s="133" t="s">
        <v>73</v>
      </c>
      <c r="E1" s="134"/>
    </row>
    <row r="2" spans="1:5" ht="15.75" thickBot="1" x14ac:dyDescent="0.3">
      <c r="A2" s="132"/>
      <c r="B2" s="132"/>
      <c r="D2" s="135"/>
      <c r="E2" s="135"/>
    </row>
    <row r="3" spans="1:5" ht="15.75" thickBot="1" x14ac:dyDescent="0.3">
      <c r="A3" s="69" t="s">
        <v>88</v>
      </c>
      <c r="B3" s="69" t="s">
        <v>89</v>
      </c>
      <c r="D3" s="69" t="s">
        <v>88</v>
      </c>
      <c r="E3" s="69" t="s">
        <v>89</v>
      </c>
    </row>
    <row r="4" spans="1:5" ht="48" customHeight="1" thickBot="1" x14ac:dyDescent="0.3">
      <c r="A4" s="70">
        <v>3</v>
      </c>
      <c r="B4" s="69" t="s">
        <v>93</v>
      </c>
      <c r="D4" s="70">
        <v>3</v>
      </c>
      <c r="E4" s="69" t="s">
        <v>92</v>
      </c>
    </row>
    <row r="5" spans="1:5" ht="38.450000000000003" customHeight="1" thickBot="1" x14ac:dyDescent="0.3">
      <c r="A5" s="70">
        <v>2</v>
      </c>
      <c r="B5" s="69" t="s">
        <v>94</v>
      </c>
      <c r="D5" s="70">
        <v>2</v>
      </c>
      <c r="E5" s="69" t="s">
        <v>90</v>
      </c>
    </row>
    <row r="6" spans="1:5" ht="38.450000000000003" customHeight="1" thickBot="1" x14ac:dyDescent="0.3">
      <c r="A6" s="70">
        <v>1</v>
      </c>
      <c r="B6" s="69" t="s">
        <v>95</v>
      </c>
      <c r="D6" s="70">
        <v>1</v>
      </c>
      <c r="E6" s="69" t="s">
        <v>91</v>
      </c>
    </row>
  </sheetData>
  <mergeCells count="2">
    <mergeCell ref="A1:B2"/>
    <mergeCell ref="D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0"/>
  <sheetViews>
    <sheetView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J40" sqref="J40"/>
    </sheetView>
  </sheetViews>
  <sheetFormatPr defaultColWidth="8.85546875" defaultRowHeight="15" x14ac:dyDescent="0.25"/>
  <cols>
    <col min="1" max="1" width="4.28515625" style="19" customWidth="1"/>
    <col min="2" max="2" width="8.28515625" style="19" customWidth="1"/>
    <col min="3" max="3" width="11.7109375" style="19" bestFit="1" customWidth="1"/>
    <col min="4" max="8" width="11.7109375" style="22" customWidth="1"/>
    <col min="9" max="9" width="11" style="22" customWidth="1"/>
    <col min="10" max="10" width="8.85546875" style="22" customWidth="1"/>
    <col min="11" max="11" width="17.140625" style="22" customWidth="1"/>
    <col min="12" max="12" width="13.140625" style="22" customWidth="1"/>
    <col min="13" max="13" width="8.85546875" style="23" customWidth="1"/>
    <col min="14" max="14" width="11.7109375" style="19" customWidth="1"/>
    <col min="15" max="15" width="7.42578125" style="19" customWidth="1"/>
    <col min="16" max="16" width="9.42578125" style="19" customWidth="1"/>
    <col min="17" max="17" width="11.28515625" style="19" customWidth="1"/>
    <col min="18" max="25" width="20.28515625" style="19" customWidth="1"/>
    <col min="26" max="29" width="8.85546875" style="19" customWidth="1"/>
    <col min="30" max="30" width="12.85546875" style="19" customWidth="1"/>
    <col min="31" max="31" width="13.7109375" style="19" customWidth="1"/>
    <col min="32" max="33" width="12.28515625" style="19" customWidth="1"/>
    <col min="34" max="37" width="20.42578125" style="19" customWidth="1"/>
    <col min="38" max="39" width="20.42578125" style="23" customWidth="1"/>
    <col min="40" max="40" width="9.28515625" style="19" customWidth="1"/>
    <col min="41" max="41" width="9.5703125" style="19" customWidth="1"/>
    <col min="42" max="42" width="8.7109375" style="19" customWidth="1"/>
    <col min="43" max="43" width="9.28515625" style="19" customWidth="1"/>
    <col min="44" max="44" width="9.7109375" style="19" customWidth="1"/>
    <col min="45" max="45" width="10.7109375" style="19" customWidth="1"/>
    <col min="46" max="46" width="8.28515625" style="19" customWidth="1"/>
    <col min="47" max="47" width="11.42578125" style="19" customWidth="1"/>
    <col min="48" max="48" width="11" style="19" customWidth="1"/>
    <col min="49" max="49" width="8.85546875" style="19" customWidth="1"/>
    <col min="50" max="51" width="18.42578125" style="19" customWidth="1"/>
    <col min="52" max="52" width="44.28515625" style="103" customWidth="1"/>
    <col min="53" max="53" width="69.42578125" style="19" customWidth="1"/>
    <col min="54" max="54" width="13" style="19" customWidth="1"/>
    <col min="55" max="55" width="13.7109375" style="19" customWidth="1"/>
    <col min="56" max="57" width="12.7109375" style="42" customWidth="1"/>
    <col min="58" max="16384" width="8.85546875" style="19"/>
  </cols>
  <sheetData>
    <row r="1" spans="1:59" ht="18.75" x14ac:dyDescent="0.3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30"/>
      <c r="S1" s="30"/>
      <c r="T1" s="30"/>
      <c r="U1" s="30"/>
      <c r="V1" s="30"/>
      <c r="W1" s="30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04"/>
      <c r="AJ1" s="104"/>
      <c r="AK1" s="67"/>
      <c r="AL1" s="138" t="s">
        <v>80</v>
      </c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96"/>
    </row>
    <row r="2" spans="1:59" ht="78" customHeight="1" x14ac:dyDescent="0.25">
      <c r="A2" s="139" t="s">
        <v>98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40" t="s">
        <v>78</v>
      </c>
      <c r="S2" s="141"/>
      <c r="T2" s="141"/>
      <c r="U2" s="141"/>
      <c r="V2" s="141"/>
      <c r="W2" s="141"/>
      <c r="X2" s="142" t="s">
        <v>79</v>
      </c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05"/>
      <c r="AJ2" s="105"/>
      <c r="AK2" s="105"/>
      <c r="AL2" s="35"/>
      <c r="AM2" s="111"/>
      <c r="AN2" s="32" t="s">
        <v>49</v>
      </c>
      <c r="AO2" s="32" t="s">
        <v>50</v>
      </c>
      <c r="AP2" s="32" t="s">
        <v>51</v>
      </c>
      <c r="AQ2" s="32" t="s">
        <v>51</v>
      </c>
      <c r="AR2" s="32" t="s">
        <v>52</v>
      </c>
      <c r="AS2" s="32" t="s">
        <v>52</v>
      </c>
      <c r="AT2" s="32" t="s">
        <v>74</v>
      </c>
      <c r="AU2" s="32" t="s">
        <v>74</v>
      </c>
      <c r="AV2" s="32" t="s">
        <v>75</v>
      </c>
      <c r="AW2" s="32" t="s">
        <v>76</v>
      </c>
      <c r="AX2" s="33" t="s">
        <v>76</v>
      </c>
      <c r="AY2" s="33" t="s">
        <v>76</v>
      </c>
      <c r="AZ2" s="97"/>
      <c r="BD2" s="19"/>
      <c r="BE2" s="19"/>
      <c r="BF2" s="42"/>
      <c r="BG2" s="42"/>
    </row>
    <row r="3" spans="1:59" s="24" customFormat="1" ht="45" customHeight="1" thickBot="1" x14ac:dyDescent="0.3">
      <c r="A3" s="24" t="s">
        <v>83</v>
      </c>
      <c r="B3" s="24" t="s">
        <v>82</v>
      </c>
      <c r="C3" s="24" t="s">
        <v>1</v>
      </c>
      <c r="D3" s="24" t="s">
        <v>2</v>
      </c>
      <c r="E3" s="24" t="s">
        <v>133</v>
      </c>
      <c r="F3" s="24" t="s">
        <v>26</v>
      </c>
      <c r="G3" s="24" t="s">
        <v>17</v>
      </c>
      <c r="H3" s="24" t="s">
        <v>96</v>
      </c>
      <c r="I3" s="24" t="s">
        <v>135</v>
      </c>
      <c r="J3" s="24" t="s">
        <v>54</v>
      </c>
      <c r="K3" s="24" t="s">
        <v>55</v>
      </c>
      <c r="L3" s="24" t="s">
        <v>97</v>
      </c>
      <c r="M3" s="24" t="s">
        <v>87</v>
      </c>
      <c r="N3" s="24" t="s">
        <v>56</v>
      </c>
      <c r="O3" s="24" t="s">
        <v>134</v>
      </c>
      <c r="P3" s="24" t="s">
        <v>57</v>
      </c>
      <c r="Q3" s="24" t="s">
        <v>129</v>
      </c>
      <c r="R3" s="24" t="s">
        <v>99</v>
      </c>
      <c r="S3" s="24" t="s">
        <v>59</v>
      </c>
      <c r="T3" s="24" t="s">
        <v>60</v>
      </c>
      <c r="U3" s="24" t="s">
        <v>61</v>
      </c>
      <c r="V3" s="24" t="s">
        <v>62</v>
      </c>
      <c r="W3" s="24" t="s">
        <v>63</v>
      </c>
      <c r="X3" s="24" t="s">
        <v>64</v>
      </c>
      <c r="Y3" s="24" t="s">
        <v>65</v>
      </c>
      <c r="Z3" s="44" t="s">
        <v>66</v>
      </c>
      <c r="AA3" s="44" t="s">
        <v>68</v>
      </c>
      <c r="AB3" s="44" t="s">
        <v>136</v>
      </c>
      <c r="AC3" s="44" t="s">
        <v>67</v>
      </c>
      <c r="AD3" s="44" t="s">
        <v>43</v>
      </c>
      <c r="AE3" s="44" t="s">
        <v>10</v>
      </c>
      <c r="AF3" s="44" t="s">
        <v>9</v>
      </c>
      <c r="AG3" s="44" t="s">
        <v>8</v>
      </c>
      <c r="AH3" s="44" t="s">
        <v>7</v>
      </c>
      <c r="AI3" s="44" t="s">
        <v>46</v>
      </c>
      <c r="AJ3" s="44" t="s">
        <v>139</v>
      </c>
      <c r="AK3" s="44" t="s">
        <v>69</v>
      </c>
      <c r="AL3" s="24" t="s">
        <v>81</v>
      </c>
      <c r="AM3" s="24" t="s">
        <v>70</v>
      </c>
      <c r="AN3" s="24" t="s">
        <v>72</v>
      </c>
      <c r="AO3" s="24" t="s">
        <v>73</v>
      </c>
      <c r="AP3" s="24" t="s">
        <v>72</v>
      </c>
      <c r="AQ3" s="24" t="s">
        <v>73</v>
      </c>
      <c r="AR3" s="24" t="s">
        <v>72</v>
      </c>
      <c r="AS3" s="24" t="s">
        <v>73</v>
      </c>
      <c r="AT3" s="24" t="s">
        <v>72</v>
      </c>
      <c r="AU3" s="24" t="s">
        <v>48</v>
      </c>
      <c r="AV3" s="24" t="s">
        <v>53</v>
      </c>
      <c r="AW3" s="24" t="s">
        <v>48</v>
      </c>
      <c r="AX3" s="24" t="s">
        <v>137</v>
      </c>
      <c r="AY3" s="24" t="s">
        <v>138</v>
      </c>
      <c r="AZ3" s="98" t="s">
        <v>181</v>
      </c>
      <c r="BA3" s="24" t="s">
        <v>71</v>
      </c>
      <c r="BF3" s="43"/>
      <c r="BG3" s="43"/>
    </row>
    <row r="4" spans="1:59" ht="30.75" thickBot="1" x14ac:dyDescent="0.3">
      <c r="A4" s="19">
        <v>1</v>
      </c>
      <c r="B4" s="8">
        <v>80</v>
      </c>
      <c r="C4" s="9">
        <v>41495</v>
      </c>
      <c r="D4" s="10" t="s">
        <v>243</v>
      </c>
      <c r="E4" s="11" t="s">
        <v>244</v>
      </c>
      <c r="F4" s="10" t="s">
        <v>3</v>
      </c>
      <c r="G4" s="10" t="s">
        <v>18</v>
      </c>
      <c r="H4" s="23" t="s">
        <v>261</v>
      </c>
      <c r="I4" s="25" t="s">
        <v>280</v>
      </c>
      <c r="J4" s="25"/>
      <c r="L4" s="28"/>
      <c r="M4" s="28"/>
      <c r="N4" s="28"/>
      <c r="O4" s="28" t="s">
        <v>166</v>
      </c>
      <c r="P4" s="28" t="s">
        <v>249</v>
      </c>
      <c r="Q4" s="84" t="s">
        <v>254</v>
      </c>
      <c r="X4" s="86"/>
      <c r="Y4" s="87"/>
      <c r="Z4" s="88"/>
      <c r="AA4" s="47"/>
      <c r="AB4" s="45">
        <v>1.1599999999999999</v>
      </c>
      <c r="AC4" s="12">
        <v>0.15</v>
      </c>
      <c r="AD4" s="11"/>
      <c r="AE4" s="45"/>
      <c r="AF4" s="45"/>
      <c r="AG4" s="47"/>
      <c r="AH4" s="8">
        <v>0.06</v>
      </c>
      <c r="AI4" s="8"/>
      <c r="AJ4" s="47"/>
      <c r="AK4" s="47"/>
      <c r="AL4" s="25" t="s">
        <v>245</v>
      </c>
      <c r="AM4" s="86" t="s">
        <v>250</v>
      </c>
      <c r="AN4" s="26">
        <v>1</v>
      </c>
      <c r="AO4" s="26">
        <v>1</v>
      </c>
      <c r="AP4" s="26">
        <v>1</v>
      </c>
      <c r="AQ4" s="27">
        <v>1</v>
      </c>
      <c r="AR4" s="27">
        <v>1</v>
      </c>
      <c r="AS4" s="50">
        <v>1</v>
      </c>
      <c r="AT4" s="41">
        <v>2</v>
      </c>
      <c r="AU4" s="53">
        <v>1</v>
      </c>
      <c r="AV4" s="53">
        <v>1</v>
      </c>
      <c r="AW4" s="53">
        <v>1</v>
      </c>
      <c r="AX4" s="37">
        <v>1</v>
      </c>
      <c r="AY4" s="37">
        <v>0</v>
      </c>
      <c r="AZ4" s="99" t="s">
        <v>246</v>
      </c>
      <c r="BA4" s="77" t="s">
        <v>252</v>
      </c>
      <c r="BB4" s="40"/>
      <c r="BC4" s="41"/>
      <c r="BD4" s="41"/>
      <c r="BE4" s="41"/>
      <c r="BF4" s="41"/>
      <c r="BG4" s="41"/>
    </row>
    <row r="5" spans="1:59" ht="30.75" thickBot="1" x14ac:dyDescent="0.3">
      <c r="A5" s="19">
        <v>2</v>
      </c>
      <c r="B5" s="13">
        <v>81</v>
      </c>
      <c r="C5" s="9">
        <v>41498</v>
      </c>
      <c r="D5" s="14" t="s">
        <v>247</v>
      </c>
      <c r="E5" s="5" t="s">
        <v>255</v>
      </c>
      <c r="F5" s="13" t="s">
        <v>3</v>
      </c>
      <c r="G5" s="13" t="s">
        <v>18</v>
      </c>
      <c r="H5" s="23" t="s">
        <v>261</v>
      </c>
      <c r="I5" s="25" t="s">
        <v>280</v>
      </c>
      <c r="J5" s="28"/>
      <c r="L5" s="28"/>
      <c r="M5" s="28"/>
      <c r="N5" s="28"/>
      <c r="O5" s="28" t="s">
        <v>166</v>
      </c>
      <c r="P5" s="28" t="s">
        <v>249</v>
      </c>
      <c r="Q5" s="23"/>
      <c r="AC5" s="15">
        <v>0.8</v>
      </c>
      <c r="AD5" s="13">
        <v>0</v>
      </c>
      <c r="AH5" s="13">
        <v>4</v>
      </c>
      <c r="AI5" s="13">
        <v>0.12</v>
      </c>
      <c r="AJ5" s="47"/>
      <c r="AL5" s="23">
        <v>23</v>
      </c>
      <c r="AM5" s="23" t="s">
        <v>250</v>
      </c>
      <c r="AN5" s="29">
        <v>1</v>
      </c>
      <c r="AO5" s="29">
        <v>1</v>
      </c>
      <c r="AP5" s="29">
        <v>1</v>
      </c>
      <c r="AQ5" s="29">
        <v>1</v>
      </c>
      <c r="AR5" s="29">
        <v>1</v>
      </c>
      <c r="AS5" s="39">
        <v>1</v>
      </c>
      <c r="AT5" s="42">
        <v>1</v>
      </c>
      <c r="AU5" s="110">
        <v>1</v>
      </c>
      <c r="AV5" s="110">
        <v>1</v>
      </c>
      <c r="AW5" s="110">
        <v>1</v>
      </c>
      <c r="AX5" s="38">
        <v>1</v>
      </c>
      <c r="AY5" s="38"/>
      <c r="AZ5" s="100" t="s">
        <v>256</v>
      </c>
      <c r="BA5" s="77" t="s">
        <v>251</v>
      </c>
      <c r="BB5" s="42"/>
      <c r="BC5" s="42"/>
      <c r="BF5" s="42"/>
      <c r="BG5" s="42"/>
    </row>
    <row r="6" spans="1:59" ht="30.75" thickBot="1" x14ac:dyDescent="0.3">
      <c r="A6" s="19">
        <v>3</v>
      </c>
      <c r="B6" s="8">
        <v>82</v>
      </c>
      <c r="C6" s="9">
        <v>41502</v>
      </c>
      <c r="D6" s="14" t="s">
        <v>267</v>
      </c>
      <c r="E6" s="5" t="s">
        <v>253</v>
      </c>
      <c r="F6" s="13" t="s">
        <v>3</v>
      </c>
      <c r="G6" s="13" t="s">
        <v>18</v>
      </c>
      <c r="H6" s="23" t="s">
        <v>261</v>
      </c>
      <c r="I6" s="25" t="s">
        <v>280</v>
      </c>
      <c r="J6" s="28"/>
      <c r="L6" s="28"/>
      <c r="M6" s="28"/>
      <c r="N6" s="28"/>
      <c r="O6" s="28" t="s">
        <v>166</v>
      </c>
      <c r="P6" s="28" t="s">
        <v>249</v>
      </c>
      <c r="Q6" s="84" t="s">
        <v>253</v>
      </c>
      <c r="Y6" s="83"/>
      <c r="Z6" s="83"/>
      <c r="AB6" s="19">
        <v>1.05</v>
      </c>
      <c r="AC6" s="16">
        <v>0.3</v>
      </c>
      <c r="AD6" s="13"/>
      <c r="AH6" s="13">
        <v>1</v>
      </c>
      <c r="AI6" s="13"/>
      <c r="AL6" s="23">
        <v>8</v>
      </c>
      <c r="AM6" s="23" t="s">
        <v>250</v>
      </c>
      <c r="AN6" s="63">
        <v>1</v>
      </c>
      <c r="AO6" s="63">
        <v>1</v>
      </c>
      <c r="AP6" s="63">
        <v>2</v>
      </c>
      <c r="AQ6" s="64">
        <v>1</v>
      </c>
      <c r="AR6" s="64">
        <v>1</v>
      </c>
      <c r="AS6" s="63">
        <v>1</v>
      </c>
      <c r="AT6" s="63">
        <v>2</v>
      </c>
      <c r="AU6" s="63">
        <v>1</v>
      </c>
      <c r="AV6" s="63">
        <v>1</v>
      </c>
      <c r="AW6" s="63">
        <v>1</v>
      </c>
      <c r="AX6" s="38"/>
      <c r="AY6" s="38"/>
      <c r="AZ6" s="100" t="s">
        <v>257</v>
      </c>
      <c r="BA6" s="77" t="s">
        <v>264</v>
      </c>
      <c r="BB6" s="42"/>
      <c r="BC6" s="42"/>
      <c r="BF6" s="42"/>
      <c r="BG6" s="42"/>
    </row>
    <row r="7" spans="1:59" ht="30.75" thickBot="1" x14ac:dyDescent="0.3">
      <c r="A7" s="19">
        <v>4</v>
      </c>
      <c r="B7" s="13">
        <v>83</v>
      </c>
      <c r="C7" s="115">
        <v>41505</v>
      </c>
      <c r="D7" s="14" t="s">
        <v>258</v>
      </c>
      <c r="E7" s="5" t="s">
        <v>260</v>
      </c>
      <c r="F7" s="13" t="s">
        <v>3</v>
      </c>
      <c r="G7" s="13" t="s">
        <v>18</v>
      </c>
      <c r="H7" s="23" t="s">
        <v>261</v>
      </c>
      <c r="I7" s="25" t="s">
        <v>280</v>
      </c>
      <c r="J7" s="28"/>
      <c r="L7" s="28"/>
      <c r="M7" s="28"/>
      <c r="N7" s="28"/>
      <c r="O7" s="28" t="s">
        <v>166</v>
      </c>
      <c r="P7" s="28" t="s">
        <v>249</v>
      </c>
      <c r="Q7" s="23" t="s">
        <v>259</v>
      </c>
      <c r="AB7" s="19">
        <v>1.1499999999999999</v>
      </c>
      <c r="AC7" s="16">
        <v>0.05</v>
      </c>
      <c r="AD7" s="13"/>
      <c r="AH7" s="13">
        <v>0</v>
      </c>
      <c r="AI7" s="13"/>
      <c r="AL7" s="112" t="s">
        <v>262</v>
      </c>
      <c r="AM7" s="23" t="s">
        <v>250</v>
      </c>
      <c r="AN7" s="65">
        <v>1</v>
      </c>
      <c r="AO7" s="65">
        <v>1</v>
      </c>
      <c r="AP7" s="65">
        <v>1</v>
      </c>
      <c r="AQ7" s="65">
        <v>1</v>
      </c>
      <c r="AR7" s="65">
        <v>1</v>
      </c>
      <c r="AS7" s="65">
        <v>1</v>
      </c>
      <c r="AT7" s="65">
        <v>1</v>
      </c>
      <c r="AU7" s="65">
        <v>1</v>
      </c>
      <c r="AV7" s="65">
        <v>2</v>
      </c>
      <c r="AW7" s="65">
        <v>1</v>
      </c>
      <c r="AX7" s="38"/>
      <c r="AY7" s="38"/>
      <c r="AZ7" s="100" t="s">
        <v>263</v>
      </c>
      <c r="BA7" s="77" t="s">
        <v>264</v>
      </c>
      <c r="BB7" s="42"/>
      <c r="BC7" s="42"/>
      <c r="BF7" s="42"/>
      <c r="BG7" s="42"/>
    </row>
    <row r="8" spans="1:59" ht="47.45" customHeight="1" thickBot="1" x14ac:dyDescent="0.3">
      <c r="A8" s="19">
        <v>5</v>
      </c>
      <c r="B8" s="8">
        <v>84</v>
      </c>
      <c r="C8" s="115">
        <v>41509</v>
      </c>
      <c r="D8" s="14" t="s">
        <v>265</v>
      </c>
      <c r="E8" s="5" t="s">
        <v>266</v>
      </c>
      <c r="F8" s="13" t="s">
        <v>3</v>
      </c>
      <c r="G8" s="13" t="s">
        <v>18</v>
      </c>
      <c r="H8" s="23" t="s">
        <v>261</v>
      </c>
      <c r="I8" s="25" t="s">
        <v>280</v>
      </c>
      <c r="J8" s="28"/>
      <c r="L8" s="28"/>
      <c r="M8" s="28"/>
      <c r="N8" s="28"/>
      <c r="O8" s="28" t="s">
        <v>166</v>
      </c>
      <c r="P8" s="28" t="s">
        <v>268</v>
      </c>
      <c r="Q8" s="23" t="s">
        <v>269</v>
      </c>
      <c r="AB8" s="19">
        <v>1.08</v>
      </c>
      <c r="AC8" s="16">
        <v>0</v>
      </c>
      <c r="AD8" s="13"/>
      <c r="AH8" s="13">
        <v>0</v>
      </c>
      <c r="AI8" s="13"/>
      <c r="AL8" s="112" t="s">
        <v>248</v>
      </c>
      <c r="AM8" s="23" t="s">
        <v>13</v>
      </c>
      <c r="AN8" s="65">
        <v>1</v>
      </c>
      <c r="AO8" s="65">
        <v>1</v>
      </c>
      <c r="AP8" s="65">
        <v>1</v>
      </c>
      <c r="AQ8" s="65">
        <v>1</v>
      </c>
      <c r="AR8" s="65">
        <v>1</v>
      </c>
      <c r="AS8" s="65">
        <v>1</v>
      </c>
      <c r="AT8" s="65">
        <v>1</v>
      </c>
      <c r="AU8" s="65">
        <v>1</v>
      </c>
      <c r="AV8" s="65">
        <v>1</v>
      </c>
      <c r="AW8" s="65">
        <v>1</v>
      </c>
      <c r="AX8" s="38"/>
      <c r="AY8" s="38"/>
      <c r="AZ8" s="101" t="s">
        <v>270</v>
      </c>
      <c r="BA8" s="77" t="s">
        <v>286</v>
      </c>
      <c r="BB8" s="42"/>
      <c r="BC8" s="42"/>
      <c r="BF8" s="42"/>
      <c r="BG8" s="42"/>
    </row>
    <row r="9" spans="1:59" ht="30.75" thickBot="1" x14ac:dyDescent="0.3">
      <c r="A9" s="19">
        <v>6</v>
      </c>
      <c r="B9" s="13">
        <v>85</v>
      </c>
      <c r="C9" s="115">
        <v>41512</v>
      </c>
      <c r="D9" s="14" t="s">
        <v>271</v>
      </c>
      <c r="E9" s="5" t="s">
        <v>272</v>
      </c>
      <c r="F9" s="13" t="s">
        <v>3</v>
      </c>
      <c r="G9" s="13" t="s">
        <v>18</v>
      </c>
      <c r="H9" s="23" t="s">
        <v>261</v>
      </c>
      <c r="I9" s="25" t="s">
        <v>280</v>
      </c>
      <c r="J9" s="28"/>
      <c r="L9" s="28"/>
      <c r="M9" s="28"/>
      <c r="N9" s="28"/>
      <c r="O9" s="28" t="s">
        <v>166</v>
      </c>
      <c r="P9" s="28" t="s">
        <v>249</v>
      </c>
      <c r="Q9" s="23"/>
      <c r="AB9" s="19">
        <v>1.1499999999999999</v>
      </c>
      <c r="AC9" s="16">
        <v>0.2</v>
      </c>
      <c r="AD9" s="13"/>
      <c r="AH9" s="13">
        <v>0</v>
      </c>
      <c r="AI9" s="13"/>
      <c r="AL9" s="112" t="s">
        <v>273</v>
      </c>
      <c r="AM9" s="23" t="s">
        <v>250</v>
      </c>
      <c r="AN9" s="65">
        <v>1</v>
      </c>
      <c r="AO9" s="65">
        <v>1</v>
      </c>
      <c r="AP9" s="65">
        <v>1</v>
      </c>
      <c r="AQ9" s="65">
        <v>1</v>
      </c>
      <c r="AR9" s="65">
        <v>1</v>
      </c>
      <c r="AS9" s="65">
        <v>1</v>
      </c>
      <c r="AT9" s="65">
        <v>3</v>
      </c>
      <c r="AU9" s="65">
        <v>2</v>
      </c>
      <c r="AV9" s="65">
        <v>1</v>
      </c>
      <c r="AW9" s="65">
        <v>1</v>
      </c>
      <c r="AX9" s="38"/>
      <c r="AY9" s="38"/>
      <c r="AZ9" s="100" t="s">
        <v>248</v>
      </c>
      <c r="BA9" s="77" t="s">
        <v>286</v>
      </c>
      <c r="BB9" s="42"/>
      <c r="BC9" s="42"/>
      <c r="BF9" s="42"/>
      <c r="BG9" s="42"/>
    </row>
    <row r="10" spans="1:59" ht="30.75" thickBot="1" x14ac:dyDescent="0.3">
      <c r="A10" s="19">
        <v>7</v>
      </c>
      <c r="B10" s="8">
        <v>86</v>
      </c>
      <c r="C10" s="115">
        <v>41516</v>
      </c>
      <c r="D10" s="14" t="s">
        <v>274</v>
      </c>
      <c r="E10" s="5" t="s">
        <v>275</v>
      </c>
      <c r="F10" s="13" t="s">
        <v>3</v>
      </c>
      <c r="G10" s="13" t="s">
        <v>18</v>
      </c>
      <c r="H10" s="23" t="s">
        <v>261</v>
      </c>
      <c r="I10" s="25" t="s">
        <v>280</v>
      </c>
      <c r="J10" s="28"/>
      <c r="L10" s="28"/>
      <c r="M10" s="28"/>
      <c r="N10" s="28"/>
      <c r="O10" s="28" t="s">
        <v>166</v>
      </c>
      <c r="P10" s="28" t="s">
        <v>249</v>
      </c>
      <c r="Q10" s="23" t="s">
        <v>275</v>
      </c>
      <c r="AB10" s="19">
        <v>1.1299999999999999</v>
      </c>
      <c r="AC10" s="15">
        <v>1</v>
      </c>
      <c r="AD10" s="13">
        <v>0</v>
      </c>
      <c r="AH10" s="13">
        <v>35</v>
      </c>
      <c r="AI10" s="13">
        <v>0</v>
      </c>
      <c r="AL10" s="112" t="s">
        <v>276</v>
      </c>
      <c r="AM10" s="23" t="s">
        <v>250</v>
      </c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38"/>
      <c r="AY10" s="38"/>
      <c r="AZ10" s="100" t="s">
        <v>248</v>
      </c>
      <c r="BA10" s="77" t="s">
        <v>285</v>
      </c>
      <c r="BB10" s="42"/>
      <c r="BC10" s="42"/>
      <c r="BF10" s="42"/>
      <c r="BG10" s="42"/>
    </row>
    <row r="11" spans="1:59" ht="30.75" thickBot="1" x14ac:dyDescent="0.3">
      <c r="A11" s="19">
        <v>8</v>
      </c>
      <c r="B11" s="13">
        <v>87</v>
      </c>
      <c r="C11" s="115">
        <v>41520</v>
      </c>
      <c r="D11" s="14" t="s">
        <v>277</v>
      </c>
      <c r="E11" s="5" t="s">
        <v>279</v>
      </c>
      <c r="F11" s="13" t="s">
        <v>30</v>
      </c>
      <c r="G11" s="13" t="s">
        <v>18</v>
      </c>
      <c r="H11" s="23" t="s">
        <v>261</v>
      </c>
      <c r="I11" s="25" t="s">
        <v>280</v>
      </c>
      <c r="J11" s="28"/>
      <c r="L11" s="28"/>
      <c r="M11" s="28"/>
      <c r="N11" s="28"/>
      <c r="O11" s="28" t="s">
        <v>166</v>
      </c>
      <c r="P11" s="28" t="s">
        <v>249</v>
      </c>
      <c r="Q11" s="23" t="s">
        <v>278</v>
      </c>
      <c r="AB11" s="19">
        <v>1.18</v>
      </c>
      <c r="AC11" s="15">
        <v>1</v>
      </c>
      <c r="AD11" s="13">
        <v>0.9</v>
      </c>
      <c r="AH11" s="13">
        <v>25</v>
      </c>
      <c r="AI11" s="13">
        <v>10</v>
      </c>
      <c r="AL11" s="112" t="s">
        <v>276</v>
      </c>
      <c r="AM11" s="23" t="s">
        <v>250</v>
      </c>
      <c r="AN11" s="65">
        <v>1</v>
      </c>
      <c r="AO11" s="65">
        <v>1</v>
      </c>
      <c r="AP11" s="65">
        <v>1</v>
      </c>
      <c r="AQ11" s="65">
        <v>1</v>
      </c>
      <c r="AR11" s="65">
        <v>1</v>
      </c>
      <c r="AS11" s="65">
        <v>1</v>
      </c>
      <c r="AT11" s="65">
        <v>1</v>
      </c>
      <c r="AU11" s="65">
        <v>1</v>
      </c>
      <c r="AV11" s="65">
        <v>1</v>
      </c>
      <c r="AW11" s="65">
        <v>1</v>
      </c>
      <c r="AX11" s="38"/>
      <c r="AY11" s="38"/>
      <c r="AZ11" s="100" t="s">
        <v>248</v>
      </c>
      <c r="BA11" s="77" t="s">
        <v>285</v>
      </c>
      <c r="BB11" s="42"/>
      <c r="BC11" s="42"/>
      <c r="BF11" s="42"/>
      <c r="BG11" s="42"/>
    </row>
    <row r="12" spans="1:59" ht="16.149999999999999" thickBot="1" x14ac:dyDescent="0.35">
      <c r="A12" s="19">
        <v>9</v>
      </c>
      <c r="B12" s="8">
        <v>88</v>
      </c>
      <c r="C12" s="115">
        <v>41526</v>
      </c>
      <c r="D12" s="14" t="s">
        <v>277</v>
      </c>
      <c r="E12" s="5" t="s">
        <v>248</v>
      </c>
      <c r="F12" s="13" t="s">
        <v>30</v>
      </c>
      <c r="G12" s="13" t="s">
        <v>18</v>
      </c>
      <c r="H12" s="23" t="s">
        <v>261</v>
      </c>
      <c r="I12" s="28" t="s">
        <v>248</v>
      </c>
      <c r="J12" s="28"/>
      <c r="L12" s="28"/>
      <c r="M12" s="28"/>
      <c r="N12" s="28"/>
      <c r="O12" s="28" t="s">
        <v>166</v>
      </c>
      <c r="P12" s="28" t="s">
        <v>249</v>
      </c>
      <c r="Q12" s="23" t="s">
        <v>248</v>
      </c>
      <c r="AB12" s="19">
        <v>1.1299999999999999</v>
      </c>
      <c r="AC12" s="15">
        <v>0.96</v>
      </c>
      <c r="AD12" s="13">
        <v>0.28999999999999998</v>
      </c>
      <c r="AH12" s="13">
        <v>18</v>
      </c>
      <c r="AI12" s="13">
        <v>2.4900000000000002</v>
      </c>
      <c r="AL12" s="112" t="s">
        <v>276</v>
      </c>
      <c r="AM12" s="23" t="s">
        <v>250</v>
      </c>
      <c r="AN12" s="65">
        <v>1</v>
      </c>
      <c r="AO12" s="65">
        <v>1</v>
      </c>
      <c r="AP12" s="65">
        <v>1</v>
      </c>
      <c r="AQ12" s="65">
        <v>1</v>
      </c>
      <c r="AR12" s="65">
        <v>1</v>
      </c>
      <c r="AS12" s="65">
        <v>1</v>
      </c>
      <c r="AT12" s="65">
        <v>1</v>
      </c>
      <c r="AU12" s="65">
        <v>1</v>
      </c>
      <c r="AV12" s="65">
        <v>1</v>
      </c>
      <c r="AW12" s="65">
        <v>1</v>
      </c>
      <c r="AX12" s="38"/>
      <c r="AY12" s="38"/>
      <c r="AZ12" s="100" t="s">
        <v>248</v>
      </c>
      <c r="BA12" s="77"/>
      <c r="BB12" s="42"/>
      <c r="BC12" s="42"/>
      <c r="BF12" s="42"/>
      <c r="BG12" s="42"/>
    </row>
    <row r="13" spans="1:59" ht="41.45" customHeight="1" thickBot="1" x14ac:dyDescent="0.35">
      <c r="A13" s="19">
        <v>10</v>
      </c>
      <c r="B13" s="13">
        <v>89</v>
      </c>
      <c r="C13" s="17">
        <v>41530</v>
      </c>
      <c r="D13" s="14" t="s">
        <v>281</v>
      </c>
      <c r="E13" s="5" t="s">
        <v>282</v>
      </c>
      <c r="F13" s="13" t="s">
        <v>30</v>
      </c>
      <c r="G13" s="13" t="s">
        <v>18</v>
      </c>
      <c r="H13" s="23" t="s">
        <v>261</v>
      </c>
      <c r="I13" s="23" t="s">
        <v>248</v>
      </c>
      <c r="J13" s="23"/>
      <c r="L13" s="28"/>
      <c r="M13" s="28"/>
      <c r="N13" s="28"/>
      <c r="O13" s="28" t="s">
        <v>166</v>
      </c>
      <c r="P13" s="28" t="s">
        <v>249</v>
      </c>
      <c r="Q13" s="23" t="s">
        <v>283</v>
      </c>
      <c r="Y13" s="83"/>
      <c r="Z13" s="83"/>
      <c r="AB13" s="19">
        <v>1.1000000000000001</v>
      </c>
      <c r="AC13" s="16">
        <v>0.96</v>
      </c>
      <c r="AD13" s="13"/>
      <c r="AH13" s="13">
        <v>14</v>
      </c>
      <c r="AI13" s="13"/>
      <c r="AL13" s="112" t="s">
        <v>276</v>
      </c>
      <c r="AM13" s="23" t="s">
        <v>13</v>
      </c>
      <c r="AN13" s="65">
        <v>1</v>
      </c>
      <c r="AO13" s="65">
        <v>1</v>
      </c>
      <c r="AP13" s="65">
        <v>1</v>
      </c>
      <c r="AQ13" s="65">
        <v>1</v>
      </c>
      <c r="AR13" s="65">
        <v>1</v>
      </c>
      <c r="AS13" s="65">
        <v>1</v>
      </c>
      <c r="AT13" s="65">
        <v>1</v>
      </c>
      <c r="AU13" s="65">
        <v>1</v>
      </c>
      <c r="AV13" s="65">
        <v>3</v>
      </c>
      <c r="AW13" s="65">
        <v>2</v>
      </c>
      <c r="AX13" s="38"/>
      <c r="AY13" s="38"/>
      <c r="AZ13" s="100" t="s">
        <v>248</v>
      </c>
      <c r="BA13" s="77"/>
      <c r="BB13" s="42"/>
      <c r="BC13" s="42"/>
      <c r="BF13" s="42"/>
      <c r="BG13" s="42"/>
    </row>
    <row r="14" spans="1:59" ht="29.45" thickBot="1" x14ac:dyDescent="0.35">
      <c r="A14" s="19">
        <v>11</v>
      </c>
      <c r="B14" s="8">
        <v>90</v>
      </c>
      <c r="C14" s="17">
        <v>41533</v>
      </c>
      <c r="D14" s="14" t="s">
        <v>281</v>
      </c>
      <c r="E14" s="5" t="s">
        <v>282</v>
      </c>
      <c r="F14" s="13" t="s">
        <v>30</v>
      </c>
      <c r="G14" s="13" t="s">
        <v>18</v>
      </c>
      <c r="H14" s="23" t="s">
        <v>261</v>
      </c>
      <c r="I14" s="23" t="s">
        <v>248</v>
      </c>
      <c r="J14" s="23"/>
      <c r="L14" s="28"/>
      <c r="M14" s="28"/>
      <c r="N14" s="28"/>
      <c r="O14" s="28" t="s">
        <v>166</v>
      </c>
      <c r="P14" s="28" t="s">
        <v>249</v>
      </c>
      <c r="Q14" s="23" t="s">
        <v>287</v>
      </c>
      <c r="AB14" s="19">
        <v>1.1000000000000001</v>
      </c>
      <c r="AC14" s="16">
        <v>0.9</v>
      </c>
      <c r="AD14" s="13"/>
      <c r="AH14" s="13">
        <v>14</v>
      </c>
      <c r="AI14" s="13"/>
      <c r="AL14" s="112" t="s">
        <v>276</v>
      </c>
      <c r="AM14" s="23" t="s">
        <v>250</v>
      </c>
      <c r="AN14" s="65">
        <v>1</v>
      </c>
      <c r="AO14" s="65">
        <v>1</v>
      </c>
      <c r="AP14" s="65">
        <v>1</v>
      </c>
      <c r="AQ14" s="65">
        <v>1</v>
      </c>
      <c r="AR14" s="65">
        <v>1</v>
      </c>
      <c r="AS14" s="65">
        <v>1</v>
      </c>
      <c r="AT14" s="65">
        <v>1</v>
      </c>
      <c r="AU14" s="65">
        <v>1</v>
      </c>
      <c r="AV14" s="65">
        <v>3</v>
      </c>
      <c r="AW14" s="65">
        <v>2</v>
      </c>
      <c r="AX14" s="38"/>
      <c r="AY14" s="38"/>
      <c r="AZ14" s="100" t="s">
        <v>288</v>
      </c>
      <c r="BA14" s="77" t="s">
        <v>284</v>
      </c>
      <c r="BB14" s="42"/>
      <c r="BC14" s="42"/>
      <c r="BF14" s="42"/>
      <c r="BG14" s="42"/>
    </row>
    <row r="15" spans="1:59" ht="16.149999999999999" thickBot="1" x14ac:dyDescent="0.35">
      <c r="A15" s="19">
        <v>12</v>
      </c>
      <c r="B15" s="13">
        <v>91</v>
      </c>
      <c r="C15" s="17">
        <v>41537</v>
      </c>
      <c r="D15" s="14" t="s">
        <v>277</v>
      </c>
      <c r="E15" s="5" t="s">
        <v>289</v>
      </c>
      <c r="F15" s="13" t="s">
        <v>30</v>
      </c>
      <c r="G15" s="13" t="s">
        <v>18</v>
      </c>
      <c r="H15" s="23" t="s">
        <v>261</v>
      </c>
      <c r="I15" s="19" t="s">
        <v>248</v>
      </c>
      <c r="J15" s="23"/>
      <c r="L15" s="23"/>
      <c r="M15" s="28"/>
      <c r="N15" s="28"/>
      <c r="O15" s="28" t="s">
        <v>166</v>
      </c>
      <c r="P15" s="28" t="s">
        <v>249</v>
      </c>
      <c r="Q15" s="23" t="s">
        <v>290</v>
      </c>
      <c r="AB15" s="19">
        <v>0</v>
      </c>
      <c r="AC15" s="16">
        <v>0</v>
      </c>
      <c r="AD15" s="13"/>
      <c r="AH15" s="13">
        <v>0</v>
      </c>
      <c r="AI15" s="13"/>
      <c r="AL15" s="112" t="s">
        <v>248</v>
      </c>
      <c r="AM15" s="23" t="s">
        <v>248</v>
      </c>
      <c r="AN15" s="65">
        <v>1</v>
      </c>
      <c r="AO15" s="65">
        <v>1</v>
      </c>
      <c r="AP15" s="65">
        <v>1</v>
      </c>
      <c r="AQ15" s="65">
        <v>1</v>
      </c>
      <c r="AR15" s="65">
        <v>1</v>
      </c>
      <c r="AS15" s="65">
        <v>1</v>
      </c>
      <c r="AT15" s="65"/>
      <c r="AU15" s="65"/>
      <c r="AV15" s="65"/>
      <c r="AW15" s="65"/>
      <c r="AX15" s="38"/>
      <c r="AY15" s="38"/>
      <c r="AZ15" s="100" t="s">
        <v>295</v>
      </c>
      <c r="BA15" s="77"/>
      <c r="BB15" s="42"/>
      <c r="BC15" s="42"/>
      <c r="BF15" s="42"/>
      <c r="BG15" s="42"/>
    </row>
    <row r="16" spans="1:59" ht="16.149999999999999" thickBot="1" x14ac:dyDescent="0.35">
      <c r="A16" s="19">
        <v>13</v>
      </c>
      <c r="B16" s="8">
        <v>92</v>
      </c>
      <c r="C16" s="17">
        <v>41544</v>
      </c>
      <c r="D16" s="14" t="s">
        <v>291</v>
      </c>
      <c r="E16" s="5" t="s">
        <v>292</v>
      </c>
      <c r="F16" s="13" t="s">
        <v>30</v>
      </c>
      <c r="G16" s="13" t="s">
        <v>18</v>
      </c>
      <c r="H16" s="22" t="s">
        <v>261</v>
      </c>
      <c r="I16" s="23" t="s">
        <v>248</v>
      </c>
      <c r="J16" s="23"/>
      <c r="L16" s="23"/>
      <c r="N16" s="23"/>
      <c r="O16" s="28" t="s">
        <v>166</v>
      </c>
      <c r="P16" s="28" t="s">
        <v>249</v>
      </c>
      <c r="Q16" s="23" t="s">
        <v>248</v>
      </c>
      <c r="AC16" s="16">
        <v>0.15</v>
      </c>
      <c r="AD16" s="13"/>
      <c r="AH16" s="13">
        <v>0</v>
      </c>
      <c r="AI16" s="13"/>
      <c r="AL16" s="112" t="s">
        <v>294</v>
      </c>
      <c r="AM16" s="23" t="s">
        <v>250</v>
      </c>
      <c r="AN16" s="65"/>
      <c r="AO16" s="65"/>
      <c r="AP16" s="65"/>
      <c r="AQ16" s="65"/>
      <c r="AR16" s="65"/>
      <c r="AS16" s="65"/>
      <c r="AT16" s="65">
        <v>1</v>
      </c>
      <c r="AU16" s="65">
        <v>1</v>
      </c>
      <c r="AV16" s="65">
        <v>2</v>
      </c>
      <c r="AW16" s="65">
        <v>2</v>
      </c>
      <c r="AX16" s="38"/>
      <c r="AY16" s="38"/>
      <c r="AZ16" s="100" t="s">
        <v>248</v>
      </c>
      <c r="BA16" s="77"/>
      <c r="BB16" s="42"/>
      <c r="BC16" s="42"/>
      <c r="BF16" s="42"/>
      <c r="BG16" s="42"/>
    </row>
    <row r="17" spans="1:59" ht="29.45" thickBot="1" x14ac:dyDescent="0.35">
      <c r="A17" s="19">
        <v>14</v>
      </c>
      <c r="B17" s="13">
        <v>93</v>
      </c>
      <c r="C17" s="17">
        <v>41547</v>
      </c>
      <c r="D17" s="14" t="s">
        <v>248</v>
      </c>
      <c r="E17" s="5" t="s">
        <v>292</v>
      </c>
      <c r="F17" s="13" t="s">
        <v>30</v>
      </c>
      <c r="G17" s="13" t="s">
        <v>3</v>
      </c>
      <c r="H17" s="22" t="s">
        <v>261</v>
      </c>
      <c r="I17" s="22" t="s">
        <v>248</v>
      </c>
      <c r="M17" s="22"/>
      <c r="N17" s="22"/>
      <c r="O17" s="22" t="s">
        <v>166</v>
      </c>
      <c r="P17" s="22" t="s">
        <v>293</v>
      </c>
      <c r="Q17" s="23" t="s">
        <v>248</v>
      </c>
      <c r="AC17" s="16">
        <v>0.7</v>
      </c>
      <c r="AD17" s="5"/>
      <c r="AH17" s="13">
        <v>0</v>
      </c>
      <c r="AI17" s="13"/>
      <c r="AL17" s="112"/>
      <c r="AM17" s="23" t="s">
        <v>13</v>
      </c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38"/>
      <c r="AY17" s="38"/>
      <c r="AZ17" s="100"/>
      <c r="BA17" s="77"/>
      <c r="BB17" s="42"/>
      <c r="BC17" s="42"/>
      <c r="BF17" s="42"/>
      <c r="BG17" s="42"/>
    </row>
    <row r="18" spans="1:59" ht="16.149999999999999" thickBot="1" x14ac:dyDescent="0.35">
      <c r="A18" s="19">
        <v>15</v>
      </c>
      <c r="B18" s="8">
        <v>94</v>
      </c>
      <c r="C18" s="17">
        <v>41551</v>
      </c>
      <c r="D18" s="14" t="s">
        <v>296</v>
      </c>
      <c r="E18" s="5" t="s">
        <v>292</v>
      </c>
      <c r="F18" s="13" t="s">
        <v>30</v>
      </c>
      <c r="G18" s="13" t="s">
        <v>18</v>
      </c>
      <c r="H18" s="22" t="s">
        <v>261</v>
      </c>
      <c r="I18" s="22" t="s">
        <v>248</v>
      </c>
      <c r="M18" s="22"/>
      <c r="N18" s="22"/>
      <c r="O18" s="22"/>
      <c r="P18" s="22"/>
      <c r="Q18" s="23"/>
      <c r="AB18" s="19">
        <v>1.1299999999999999</v>
      </c>
      <c r="AC18" s="15">
        <v>0.96</v>
      </c>
      <c r="AD18" s="5">
        <v>0</v>
      </c>
      <c r="AH18" s="13">
        <v>55</v>
      </c>
      <c r="AI18" s="13">
        <v>0</v>
      </c>
      <c r="AL18" s="112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38"/>
      <c r="AY18" s="38"/>
      <c r="AZ18" s="100"/>
      <c r="BA18" s="77"/>
      <c r="BB18" s="42"/>
      <c r="BC18" s="42"/>
      <c r="BF18" s="42"/>
      <c r="BG18" s="42"/>
    </row>
    <row r="19" spans="1:59" ht="16.149999999999999" thickBot="1" x14ac:dyDescent="0.35">
      <c r="A19" s="19">
        <v>16</v>
      </c>
      <c r="B19" s="13">
        <v>95</v>
      </c>
      <c r="C19" s="5"/>
      <c r="D19" s="14">
        <v>925</v>
      </c>
      <c r="E19" s="5" t="s">
        <v>292</v>
      </c>
      <c r="F19" s="13" t="s">
        <v>30</v>
      </c>
      <c r="G19" s="13" t="s">
        <v>18</v>
      </c>
      <c r="M19" s="22"/>
      <c r="N19" s="22"/>
      <c r="O19" s="22"/>
      <c r="P19" s="22"/>
      <c r="Q19" s="23"/>
      <c r="AC19" s="15">
        <v>1.05</v>
      </c>
      <c r="AD19" s="5">
        <v>0</v>
      </c>
      <c r="AH19" s="13">
        <v>65</v>
      </c>
      <c r="AI19" s="13">
        <v>0</v>
      </c>
      <c r="AL19" s="112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38"/>
      <c r="AY19" s="38"/>
      <c r="AZ19" s="100"/>
      <c r="BA19" s="77"/>
      <c r="BB19" s="42"/>
      <c r="BC19" s="42"/>
      <c r="BF19" s="42"/>
      <c r="BG19" s="42"/>
    </row>
    <row r="20" spans="1:59" ht="45.6" customHeight="1" thickBot="1" x14ac:dyDescent="0.35">
      <c r="A20" s="19">
        <v>17</v>
      </c>
      <c r="B20" s="8">
        <v>96</v>
      </c>
      <c r="C20" s="5"/>
      <c r="D20" s="14">
        <v>925</v>
      </c>
      <c r="E20" s="5" t="s">
        <v>34</v>
      </c>
      <c r="F20" s="13" t="s">
        <v>30</v>
      </c>
      <c r="G20" s="13" t="s">
        <v>18</v>
      </c>
      <c r="M20" s="22"/>
      <c r="N20" s="22"/>
      <c r="O20" s="22"/>
      <c r="P20" s="22"/>
      <c r="Q20" s="23"/>
      <c r="AC20" s="15">
        <v>1.05</v>
      </c>
      <c r="AD20" s="5">
        <v>0</v>
      </c>
      <c r="AH20" s="13">
        <v>525</v>
      </c>
      <c r="AI20" s="13">
        <v>0</v>
      </c>
      <c r="AL20" s="112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38"/>
      <c r="AY20" s="38"/>
      <c r="AZ20" s="100"/>
      <c r="BA20" s="77"/>
      <c r="BB20" s="42"/>
      <c r="BC20" s="42"/>
      <c r="BF20" s="42"/>
      <c r="BG20" s="42"/>
    </row>
    <row r="21" spans="1:59" ht="15.6" x14ac:dyDescent="0.3">
      <c r="A21" s="19">
        <v>18</v>
      </c>
      <c r="B21" s="13">
        <v>97</v>
      </c>
      <c r="C21" s="5"/>
      <c r="D21" s="14">
        <v>926</v>
      </c>
      <c r="E21" s="5" t="s">
        <v>34</v>
      </c>
      <c r="F21" s="13" t="s">
        <v>30</v>
      </c>
      <c r="G21" s="13" t="s">
        <v>18</v>
      </c>
      <c r="M21" s="22"/>
      <c r="N21" s="22"/>
      <c r="O21" s="22"/>
      <c r="P21" s="22"/>
      <c r="Q21" s="23"/>
      <c r="Z21" s="58"/>
      <c r="AA21" s="58"/>
      <c r="AB21" s="58"/>
      <c r="AC21" s="57">
        <v>1.1499999999999999</v>
      </c>
      <c r="AD21" s="106">
        <v>0</v>
      </c>
      <c r="AE21" s="58"/>
      <c r="AF21" s="58"/>
      <c r="AG21" s="58"/>
      <c r="AH21" s="107">
        <v>125</v>
      </c>
      <c r="AI21" s="107">
        <v>0</v>
      </c>
      <c r="AJ21" s="58"/>
      <c r="AK21" s="58"/>
      <c r="AL21" s="113"/>
      <c r="AM21" s="114"/>
      <c r="AN21" s="65"/>
      <c r="AO21" s="65"/>
      <c r="AP21" s="65"/>
      <c r="AQ21" s="65"/>
      <c r="AR21" s="65"/>
      <c r="AS21" s="65"/>
      <c r="AT21" s="65">
        <v>1</v>
      </c>
      <c r="AU21" s="65">
        <v>1</v>
      </c>
      <c r="AV21" s="65">
        <v>2</v>
      </c>
      <c r="AW21" s="65">
        <v>1</v>
      </c>
      <c r="AX21" s="108"/>
      <c r="AY21" s="108"/>
      <c r="AZ21" s="101"/>
      <c r="BA21" s="109"/>
      <c r="BB21" s="110"/>
      <c r="BC21" s="110"/>
      <c r="BF21" s="42"/>
      <c r="BG21" s="42"/>
    </row>
    <row r="22" spans="1:59" ht="85.9" customHeight="1" x14ac:dyDescent="0.3">
      <c r="A22" s="19">
        <v>19</v>
      </c>
      <c r="B22" s="8">
        <v>98</v>
      </c>
      <c r="C22" s="5"/>
      <c r="D22" s="14">
        <v>912</v>
      </c>
      <c r="E22" s="5" t="s">
        <v>34</v>
      </c>
      <c r="F22" s="13" t="s">
        <v>30</v>
      </c>
      <c r="G22" s="13" t="s">
        <v>18</v>
      </c>
      <c r="M22" s="22"/>
      <c r="N22" s="22"/>
      <c r="O22" s="22"/>
      <c r="P22" s="22"/>
      <c r="Q22" s="23"/>
      <c r="AC22" s="16">
        <v>0</v>
      </c>
      <c r="AD22" s="5"/>
      <c r="AH22" s="13">
        <v>0</v>
      </c>
      <c r="AI22" s="13"/>
      <c r="AJ22" s="80"/>
      <c r="AL22" s="112"/>
      <c r="AN22" s="65"/>
      <c r="AO22" s="65"/>
      <c r="AP22" s="65"/>
      <c r="AQ22" s="65"/>
      <c r="AR22" s="65"/>
      <c r="AS22" s="65"/>
      <c r="AT22" s="65">
        <v>1</v>
      </c>
      <c r="AU22" s="65">
        <v>1</v>
      </c>
      <c r="AV22" s="65">
        <v>1</v>
      </c>
      <c r="AW22" s="65">
        <v>1</v>
      </c>
      <c r="AX22" s="42"/>
      <c r="AY22" s="42"/>
      <c r="AZ22" s="100"/>
      <c r="BA22" s="71"/>
      <c r="BB22" s="42"/>
      <c r="BC22" s="42"/>
      <c r="BF22" s="42"/>
      <c r="BG22" s="42"/>
    </row>
    <row r="23" spans="1:59" ht="15.75" x14ac:dyDescent="0.25">
      <c r="A23" s="19">
        <v>20</v>
      </c>
      <c r="B23" s="13">
        <v>99</v>
      </c>
      <c r="C23" s="5"/>
      <c r="D23" s="14" t="s">
        <v>35</v>
      </c>
      <c r="E23" s="5" t="s">
        <v>34</v>
      </c>
      <c r="F23" s="13" t="s">
        <v>30</v>
      </c>
      <c r="G23" s="13" t="s">
        <v>18</v>
      </c>
      <c r="AC23" s="16">
        <v>0</v>
      </c>
      <c r="AD23" s="5"/>
      <c r="AH23" s="13">
        <v>0</v>
      </c>
      <c r="AI23" s="13"/>
      <c r="AL23" s="112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42"/>
      <c r="AY23" s="42"/>
      <c r="AZ23" s="100"/>
      <c r="BA23" s="42"/>
      <c r="BB23" s="42"/>
      <c r="BC23" s="42"/>
    </row>
    <row r="24" spans="1:59" ht="15.75" x14ac:dyDescent="0.25">
      <c r="A24" s="19">
        <v>21</v>
      </c>
      <c r="B24" s="8">
        <v>100</v>
      </c>
      <c r="C24" s="17">
        <v>41568</v>
      </c>
      <c r="D24" s="14" t="s">
        <v>37</v>
      </c>
      <c r="E24" s="5"/>
      <c r="F24" s="13" t="s">
        <v>30</v>
      </c>
      <c r="G24" s="13" t="s">
        <v>18</v>
      </c>
      <c r="AC24" s="16">
        <v>0.6</v>
      </c>
      <c r="AD24" s="5"/>
      <c r="AH24" s="13">
        <v>100</v>
      </c>
      <c r="AI24" s="13"/>
      <c r="AL24" s="112"/>
      <c r="AN24" s="66"/>
      <c r="AO24" s="66"/>
      <c r="AP24" s="66"/>
      <c r="AQ24" s="66"/>
      <c r="AR24" s="66"/>
      <c r="AS24" s="66"/>
      <c r="AT24" s="66">
        <v>1</v>
      </c>
      <c r="AU24" s="66">
        <v>1</v>
      </c>
      <c r="AV24" s="66">
        <v>1</v>
      </c>
      <c r="AW24" s="66">
        <v>1</v>
      </c>
      <c r="AX24" s="42"/>
      <c r="AY24" s="42"/>
      <c r="AZ24" s="100"/>
      <c r="BA24" s="42"/>
      <c r="BB24" s="42"/>
      <c r="BC24" s="42"/>
    </row>
    <row r="25" spans="1:59" ht="15.75" x14ac:dyDescent="0.25">
      <c r="A25" s="19">
        <v>22</v>
      </c>
      <c r="B25" s="13">
        <v>101</v>
      </c>
      <c r="C25" s="5"/>
      <c r="D25" s="14" t="s">
        <v>38</v>
      </c>
      <c r="E25" s="5" t="s">
        <v>34</v>
      </c>
      <c r="F25" s="13" t="s">
        <v>30</v>
      </c>
      <c r="G25" s="13" t="s">
        <v>18</v>
      </c>
      <c r="AC25" s="15">
        <v>1</v>
      </c>
      <c r="AD25" s="5">
        <v>0</v>
      </c>
      <c r="AH25" s="13">
        <v>363</v>
      </c>
      <c r="AI25" s="13">
        <v>0</v>
      </c>
      <c r="AL25" s="112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42"/>
      <c r="AY25" s="42"/>
      <c r="AZ25" s="100"/>
      <c r="BA25" s="42"/>
      <c r="BB25" s="42"/>
      <c r="BC25" s="42"/>
    </row>
    <row r="26" spans="1:59" ht="15.75" x14ac:dyDescent="0.25">
      <c r="A26" s="19">
        <v>23</v>
      </c>
      <c r="B26" s="8">
        <v>102</v>
      </c>
      <c r="C26" s="5"/>
      <c r="D26" s="14" t="s">
        <v>38</v>
      </c>
      <c r="E26" s="5" t="s">
        <v>34</v>
      </c>
      <c r="F26" s="13" t="s">
        <v>30</v>
      </c>
      <c r="G26" s="13" t="s">
        <v>18</v>
      </c>
      <c r="AC26" s="16">
        <v>0</v>
      </c>
      <c r="AD26" s="5"/>
      <c r="AH26" s="13">
        <v>0</v>
      </c>
      <c r="AI26" s="13"/>
      <c r="AL26" s="112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42"/>
      <c r="AY26" s="42"/>
      <c r="AZ26" s="100"/>
      <c r="BA26" s="42"/>
      <c r="BB26" s="42"/>
      <c r="BC26" s="42"/>
    </row>
    <row r="27" spans="1:59" ht="15.75" x14ac:dyDescent="0.25">
      <c r="A27" s="19">
        <v>24</v>
      </c>
      <c r="B27" s="13">
        <v>103</v>
      </c>
      <c r="C27" s="5"/>
      <c r="D27" s="14" t="s">
        <v>39</v>
      </c>
      <c r="E27" s="5"/>
      <c r="F27" s="13" t="s">
        <v>30</v>
      </c>
      <c r="G27" s="13" t="s">
        <v>18</v>
      </c>
      <c r="AC27" s="16">
        <v>0.2</v>
      </c>
      <c r="AD27" s="5"/>
      <c r="AH27" s="13">
        <v>0</v>
      </c>
      <c r="AI27" s="13"/>
      <c r="AL27" s="112"/>
      <c r="AN27" s="66">
        <v>1</v>
      </c>
      <c r="AO27" s="66">
        <v>1</v>
      </c>
      <c r="AP27" s="66">
        <v>1</v>
      </c>
      <c r="AQ27" s="66">
        <v>1</v>
      </c>
      <c r="AR27" s="66">
        <v>1</v>
      </c>
      <c r="AS27" s="66">
        <v>1</v>
      </c>
      <c r="AT27" s="66">
        <v>2</v>
      </c>
      <c r="AU27" s="66">
        <v>1</v>
      </c>
      <c r="AV27" s="66">
        <v>2</v>
      </c>
      <c r="AW27" s="66">
        <v>1</v>
      </c>
      <c r="AX27" s="42"/>
      <c r="AY27" s="42"/>
      <c r="AZ27" s="100"/>
      <c r="BA27" s="42"/>
      <c r="BB27" s="42"/>
      <c r="BC27" s="42"/>
    </row>
    <row r="28" spans="1:59" ht="15.75" x14ac:dyDescent="0.25">
      <c r="A28" s="19">
        <v>25</v>
      </c>
      <c r="B28" s="8">
        <v>104</v>
      </c>
      <c r="C28" s="5"/>
      <c r="D28" s="14" t="s">
        <v>39</v>
      </c>
      <c r="E28" s="5"/>
      <c r="F28" s="13" t="s">
        <v>30</v>
      </c>
      <c r="G28" s="13" t="s">
        <v>18</v>
      </c>
      <c r="AC28" s="16">
        <v>0.6</v>
      </c>
      <c r="AD28" s="5"/>
      <c r="AH28" s="13">
        <v>10</v>
      </c>
      <c r="AI28" s="13"/>
      <c r="AL28" s="112"/>
      <c r="AN28" s="66">
        <v>1</v>
      </c>
      <c r="AO28" s="66">
        <v>1</v>
      </c>
      <c r="AP28" s="66">
        <v>1</v>
      </c>
      <c r="AQ28" s="66">
        <v>1</v>
      </c>
      <c r="AR28" s="66">
        <v>1</v>
      </c>
      <c r="AS28" s="66">
        <v>1</v>
      </c>
      <c r="AT28" s="66">
        <v>1</v>
      </c>
      <c r="AU28" s="66">
        <v>1</v>
      </c>
      <c r="AV28" s="66">
        <v>1</v>
      </c>
      <c r="AW28" s="66">
        <v>1</v>
      </c>
      <c r="AX28" s="42"/>
      <c r="AY28" s="42"/>
      <c r="AZ28" s="100"/>
      <c r="BA28" s="42"/>
      <c r="BB28" s="42"/>
      <c r="BC28" s="42"/>
    </row>
    <row r="29" spans="1:59" ht="15.75" x14ac:dyDescent="0.25">
      <c r="A29" s="19">
        <v>26</v>
      </c>
      <c r="B29" s="13">
        <v>105</v>
      </c>
      <c r="C29" s="5"/>
      <c r="D29" s="14" t="s">
        <v>41</v>
      </c>
      <c r="E29" s="5" t="s">
        <v>34</v>
      </c>
      <c r="F29" s="13" t="s">
        <v>30</v>
      </c>
      <c r="G29" s="13" t="s">
        <v>18</v>
      </c>
      <c r="AC29" s="16">
        <v>0.3</v>
      </c>
      <c r="AD29" s="5"/>
      <c r="AH29" s="13"/>
      <c r="AI29" s="13"/>
      <c r="AL29" s="112"/>
      <c r="AN29" s="66"/>
      <c r="AO29" s="66"/>
      <c r="AP29" s="66"/>
      <c r="AQ29" s="66"/>
      <c r="AR29" s="66"/>
      <c r="AS29" s="66"/>
      <c r="AT29" s="66">
        <v>1</v>
      </c>
      <c r="AU29" s="66">
        <v>1</v>
      </c>
      <c r="AV29" s="66">
        <v>1</v>
      </c>
      <c r="AW29" s="66">
        <v>1</v>
      </c>
      <c r="AX29" s="42"/>
      <c r="AY29" s="42"/>
      <c r="AZ29" s="100"/>
      <c r="BA29" s="42"/>
      <c r="BB29" s="42"/>
      <c r="BC29" s="42"/>
    </row>
    <row r="30" spans="1:59" ht="15.75" x14ac:dyDescent="0.25">
      <c r="A30" s="19">
        <v>27</v>
      </c>
      <c r="B30" s="8">
        <v>106</v>
      </c>
      <c r="C30" s="5"/>
      <c r="D30" s="14" t="s">
        <v>41</v>
      </c>
      <c r="E30" s="5"/>
      <c r="F30" s="13" t="s">
        <v>30</v>
      </c>
      <c r="G30" s="13" t="s">
        <v>18</v>
      </c>
      <c r="AC30" s="15">
        <v>1</v>
      </c>
      <c r="AD30" s="5">
        <v>1.012</v>
      </c>
      <c r="AH30" s="13">
        <v>12.5</v>
      </c>
      <c r="AI30" s="13">
        <v>5.0199999999999996</v>
      </c>
      <c r="AL30" s="112"/>
      <c r="AN30" s="66">
        <v>1</v>
      </c>
      <c r="AO30" s="66">
        <v>1</v>
      </c>
      <c r="AP30" s="66">
        <v>1</v>
      </c>
      <c r="AQ30" s="66">
        <v>1</v>
      </c>
      <c r="AR30" s="66">
        <v>1</v>
      </c>
      <c r="AS30" s="66">
        <v>1</v>
      </c>
      <c r="AT30" s="66">
        <v>1</v>
      </c>
      <c r="AU30" s="66">
        <v>1</v>
      </c>
      <c r="AV30" s="66">
        <v>1</v>
      </c>
      <c r="AW30" s="66">
        <v>1</v>
      </c>
      <c r="AX30" s="42"/>
      <c r="AY30" s="42"/>
      <c r="AZ30" s="100"/>
      <c r="BA30" s="42"/>
      <c r="BB30" s="42"/>
      <c r="BC30" s="42"/>
    </row>
    <row r="31" spans="1:59" ht="15.75" x14ac:dyDescent="0.25">
      <c r="A31" s="19">
        <v>28</v>
      </c>
      <c r="B31" s="13">
        <v>107</v>
      </c>
      <c r="C31" s="5"/>
      <c r="D31" s="14" t="s">
        <v>38</v>
      </c>
      <c r="E31" s="5"/>
      <c r="F31" s="13" t="s">
        <v>30</v>
      </c>
      <c r="G31" s="13" t="s">
        <v>18</v>
      </c>
      <c r="AC31" s="16">
        <v>0.05</v>
      </c>
      <c r="AD31" s="5"/>
      <c r="AH31" s="13">
        <v>0</v>
      </c>
      <c r="AI31" s="13"/>
      <c r="AL31" s="112"/>
      <c r="AN31" s="66">
        <v>1</v>
      </c>
      <c r="AO31" s="66">
        <v>1</v>
      </c>
      <c r="AP31" s="66">
        <v>1</v>
      </c>
      <c r="AQ31" s="66">
        <v>1</v>
      </c>
      <c r="AR31" s="66">
        <v>1</v>
      </c>
      <c r="AS31" s="66">
        <v>1</v>
      </c>
      <c r="AT31" s="66">
        <v>3</v>
      </c>
      <c r="AU31" s="66">
        <v>2</v>
      </c>
      <c r="AV31" s="66">
        <v>1</v>
      </c>
      <c r="AW31" s="66">
        <v>1</v>
      </c>
      <c r="AX31" s="42"/>
      <c r="AY31" s="42"/>
      <c r="AZ31" s="100"/>
      <c r="BA31" s="42"/>
      <c r="BB31" s="42"/>
      <c r="BC31" s="42"/>
    </row>
    <row r="32" spans="1:59" ht="15.75" x14ac:dyDescent="0.25">
      <c r="A32" s="19">
        <v>29</v>
      </c>
      <c r="B32" s="8">
        <v>108</v>
      </c>
      <c r="C32" s="5"/>
      <c r="D32" s="14"/>
      <c r="E32" s="5"/>
      <c r="F32" s="13" t="s">
        <v>30</v>
      </c>
      <c r="G32" s="13" t="s">
        <v>18</v>
      </c>
      <c r="AC32" s="16">
        <v>0.45</v>
      </c>
      <c r="AD32" s="5"/>
      <c r="AH32" s="13">
        <v>0</v>
      </c>
      <c r="AI32" s="13"/>
      <c r="AL32" s="112"/>
      <c r="AN32" s="66">
        <v>1</v>
      </c>
      <c r="AO32" s="66">
        <v>1</v>
      </c>
      <c r="AP32" s="66">
        <v>1</v>
      </c>
      <c r="AQ32" s="66">
        <v>1</v>
      </c>
      <c r="AR32" s="66">
        <v>1</v>
      </c>
      <c r="AS32" s="66">
        <v>1</v>
      </c>
      <c r="AT32" s="66">
        <v>1</v>
      </c>
      <c r="AU32" s="66">
        <v>1</v>
      </c>
      <c r="AV32" s="66">
        <v>1</v>
      </c>
      <c r="AW32" s="66">
        <v>1</v>
      </c>
      <c r="AX32" s="42"/>
      <c r="AY32" s="42"/>
      <c r="AZ32" s="100"/>
      <c r="BA32" s="42"/>
      <c r="BB32" s="42"/>
      <c r="BC32" s="42"/>
    </row>
    <row r="33" spans="1:57" ht="15.75" x14ac:dyDescent="0.25">
      <c r="A33" s="19">
        <v>30</v>
      </c>
      <c r="B33" s="13">
        <v>109</v>
      </c>
      <c r="C33" s="5"/>
      <c r="D33" s="14" t="s">
        <v>42</v>
      </c>
      <c r="E33" s="5"/>
      <c r="F33" s="13" t="s">
        <v>30</v>
      </c>
      <c r="G33" s="13" t="s">
        <v>18</v>
      </c>
      <c r="H33" s="19"/>
      <c r="I33" s="19"/>
      <c r="J33" s="19"/>
      <c r="K33" s="19"/>
      <c r="L33" s="19"/>
      <c r="M33" s="19"/>
      <c r="AC33" s="16">
        <v>0.8</v>
      </c>
      <c r="AD33" s="5"/>
      <c r="AH33" s="13">
        <v>54</v>
      </c>
      <c r="AI33" s="13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42"/>
      <c r="AY33" s="42"/>
      <c r="AZ33" s="100"/>
      <c r="BA33" s="42"/>
      <c r="BB33" s="42"/>
      <c r="BC33" s="42"/>
    </row>
    <row r="34" spans="1:57" ht="15.75" x14ac:dyDescent="0.25">
      <c r="A34" s="19">
        <v>31</v>
      </c>
      <c r="B34" s="8">
        <v>110</v>
      </c>
      <c r="C34" s="5"/>
      <c r="D34" s="14"/>
      <c r="E34" s="5"/>
      <c r="F34" s="13" t="s">
        <v>30</v>
      </c>
      <c r="G34" s="13" t="s">
        <v>18</v>
      </c>
      <c r="H34" s="19"/>
      <c r="I34" s="19"/>
      <c r="J34" s="19"/>
      <c r="K34" s="19"/>
      <c r="L34" s="19"/>
      <c r="M34" s="19"/>
      <c r="AC34" s="15">
        <v>0.9</v>
      </c>
      <c r="AD34" s="5">
        <v>0.59</v>
      </c>
      <c r="AH34" s="13">
        <v>60</v>
      </c>
      <c r="AI34" s="13">
        <v>5.29</v>
      </c>
      <c r="AN34" s="66">
        <v>1</v>
      </c>
      <c r="AO34" s="66">
        <v>1</v>
      </c>
      <c r="AP34" s="66">
        <v>1</v>
      </c>
      <c r="AQ34" s="66">
        <v>1</v>
      </c>
      <c r="AR34" s="66">
        <v>1</v>
      </c>
      <c r="AS34" s="66">
        <v>1</v>
      </c>
      <c r="AT34" s="66">
        <v>1</v>
      </c>
      <c r="AU34" s="66">
        <v>2</v>
      </c>
      <c r="AV34" s="66">
        <v>3</v>
      </c>
      <c r="AW34" s="66">
        <v>1</v>
      </c>
      <c r="AX34" s="42"/>
      <c r="AY34" s="42"/>
      <c r="AZ34" s="100"/>
      <c r="BA34" s="42"/>
      <c r="BB34" s="42"/>
      <c r="BC34" s="42"/>
    </row>
    <row r="35" spans="1:57" ht="15.75" x14ac:dyDescent="0.25">
      <c r="A35" s="19">
        <v>32</v>
      </c>
      <c r="B35" s="13">
        <v>111</v>
      </c>
      <c r="C35" s="17">
        <v>41610</v>
      </c>
      <c r="D35" s="14"/>
      <c r="E35" s="5"/>
      <c r="F35" s="13" t="s">
        <v>30</v>
      </c>
      <c r="G35" s="13" t="s">
        <v>18</v>
      </c>
      <c r="H35" s="19"/>
      <c r="I35" s="19"/>
      <c r="J35" s="19"/>
      <c r="K35" s="19"/>
      <c r="L35" s="19"/>
      <c r="M35" s="19"/>
      <c r="AC35" s="16">
        <v>0.65</v>
      </c>
      <c r="AD35" s="5"/>
      <c r="AH35" s="13">
        <v>1.4E-2</v>
      </c>
      <c r="AI35" s="13"/>
      <c r="AN35" s="66">
        <v>1</v>
      </c>
      <c r="AO35" s="66">
        <v>1</v>
      </c>
      <c r="AP35" s="66">
        <v>1</v>
      </c>
      <c r="AQ35" s="66">
        <v>1</v>
      </c>
      <c r="AR35" s="66">
        <v>1</v>
      </c>
      <c r="AS35" s="66">
        <v>1</v>
      </c>
      <c r="AT35" s="66">
        <v>1</v>
      </c>
      <c r="AU35" s="66">
        <v>1</v>
      </c>
      <c r="AV35" s="66">
        <v>1</v>
      </c>
      <c r="AW35" s="66">
        <v>1</v>
      </c>
      <c r="AX35" s="42"/>
      <c r="AY35" s="42"/>
      <c r="AZ35" s="100"/>
      <c r="BA35" s="42"/>
      <c r="BB35" s="42"/>
      <c r="BC35" s="42"/>
    </row>
    <row r="36" spans="1:57" ht="15.75" x14ac:dyDescent="0.25">
      <c r="A36" s="119" t="s">
        <v>310</v>
      </c>
      <c r="B36" s="120"/>
      <c r="C36" s="121"/>
      <c r="D36" s="122"/>
      <c r="E36" s="123"/>
      <c r="F36" s="120"/>
      <c r="G36" s="120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5"/>
      <c r="Y36" s="123"/>
      <c r="Z36" s="124"/>
      <c r="AA36" s="124"/>
      <c r="AB36" s="124"/>
      <c r="AC36" s="120"/>
      <c r="AD36" s="120"/>
      <c r="AE36" s="124"/>
      <c r="AF36" s="124"/>
      <c r="AG36" s="124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4"/>
      <c r="AS36" s="123"/>
      <c r="AT36" s="123"/>
      <c r="AU36" s="123"/>
      <c r="AV36" s="123"/>
      <c r="AW36" s="123"/>
      <c r="AX36" s="123"/>
      <c r="AY36" s="123"/>
      <c r="AZ36" s="123"/>
      <c r="BD36" s="19"/>
      <c r="BE36" s="19"/>
    </row>
    <row r="37" spans="1:57" x14ac:dyDescent="0.25">
      <c r="D37" s="19"/>
      <c r="E37" s="19"/>
      <c r="F37" s="19"/>
      <c r="G37" s="19"/>
      <c r="H37" s="19"/>
      <c r="I37" s="19"/>
      <c r="J37" s="19"/>
      <c r="K37" s="19"/>
      <c r="L37" s="19"/>
      <c r="M37" s="19"/>
      <c r="AS37" s="42"/>
      <c r="AT37" s="42"/>
      <c r="AU37" s="42"/>
      <c r="AV37" s="42"/>
      <c r="AW37" s="42"/>
      <c r="AX37" s="42"/>
      <c r="AY37" s="42"/>
      <c r="AZ37" s="100"/>
      <c r="BA37" s="42"/>
      <c r="BB37" s="42"/>
      <c r="BC37" s="42"/>
    </row>
    <row r="38" spans="1:57" x14ac:dyDescent="0.25">
      <c r="D38" s="19"/>
      <c r="E38" s="19"/>
      <c r="F38" s="19"/>
      <c r="G38" s="19"/>
      <c r="H38" s="19"/>
      <c r="I38" s="22" t="s">
        <v>297</v>
      </c>
      <c r="J38" s="116">
        <v>0.5</v>
      </c>
      <c r="K38" s="19" t="s">
        <v>298</v>
      </c>
      <c r="L38" s="19"/>
      <c r="M38" s="19"/>
      <c r="AS38" s="42"/>
      <c r="AT38" s="42"/>
      <c r="AU38" s="42"/>
      <c r="AV38" s="42"/>
      <c r="AW38" s="42"/>
      <c r="AX38" s="42"/>
      <c r="AY38" s="42"/>
      <c r="AZ38" s="100"/>
      <c r="BA38" s="42"/>
      <c r="BB38" s="42"/>
      <c r="BC38" s="42"/>
    </row>
    <row r="39" spans="1:57" ht="75" x14ac:dyDescent="0.25">
      <c r="C39" s="117" t="s">
        <v>299</v>
      </c>
      <c r="D39" s="117" t="s">
        <v>300</v>
      </c>
      <c r="E39" s="117" t="s">
        <v>301</v>
      </c>
      <c r="F39" s="117" t="s">
        <v>302</v>
      </c>
      <c r="G39" s="117" t="s">
        <v>303</v>
      </c>
      <c r="H39" s="117" t="s">
        <v>304</v>
      </c>
      <c r="I39" s="117" t="s">
        <v>305</v>
      </c>
      <c r="J39" s="117" t="str">
        <f>"No. OCV &gt; "&amp;J38&amp;" V"</f>
        <v>No. OCV &gt; 0.5 V</v>
      </c>
      <c r="K39" s="117" t="str">
        <f>"Pct of cases w/ OCV&gt;"&amp;$J$38</f>
        <v>Pct of cases w/ OCV&gt;0.5</v>
      </c>
      <c r="L39" s="117" t="str">
        <f>"Avg OCV (if &gt; "&amp;$J$38&amp;" V)"</f>
        <v>Avg OCV (if &gt; 0.5 V)</v>
      </c>
      <c r="M39" s="117" t="str">
        <f>"Avg Power, mW (if OCV&gt;"&amp;$J$38&amp;"V)"</f>
        <v>Avg Power, mW (if OCV&gt;0.5V)</v>
      </c>
      <c r="AS39" s="42"/>
      <c r="AT39" s="42"/>
      <c r="AU39" s="42"/>
      <c r="AV39" s="42"/>
      <c r="AW39" s="42"/>
      <c r="AX39" s="42"/>
      <c r="AY39" s="42"/>
      <c r="AZ39" s="100"/>
      <c r="BA39" s="42"/>
      <c r="BB39" s="42"/>
      <c r="BC39" s="42"/>
    </row>
    <row r="40" spans="1:57" ht="30" x14ac:dyDescent="0.25">
      <c r="C40" s="117" t="s">
        <v>306</v>
      </c>
      <c r="D40" s="117">
        <f t="array" ref="D40">SUM(IF(ISNUMBER($AT$3:$AT$36),IF($AT$3:$AT$36&gt;=1,IF(ISNUMBER($AU$3:$AU$36),IF($AU$3:$AU$36&gt;=1,IF(ISNUMBER($AV$3:$AV$36),IF($AV$3:$AV$36&gt;=1,IF(ISNUMBER($AW$3:$AW$36),IF($AW$3:$AW$36&gt;=1,1,0),0),0),0),0),0),0)))</f>
        <v>22</v>
      </c>
      <c r="E40" s="118">
        <f t="array" ref="E40">SUM(IF($AT$3:$AT$36&gt;=1,IF($AU$3:$AU$36&gt;=1,IF($AV$3:$AV$36&gt;=1,IF($AW$3:$AW$36&gt;=1,IF(ISNUMBER($AC$3:$AC$36),$AC$3:$AC$36,0),0))))) / D40</f>
        <v>0.51681818181818195</v>
      </c>
      <c r="F40" s="126">
        <f t="array" ref="F40">MAX(IF($AT$3:$AT$36&gt;=1,IF($AU$3:$AU$36&gt;=1,IF($AV$3:$AV$36&gt;=1,IF($AW$3:$AW$36&gt;=1,IF(ISNUMBER($AC$3:$AC$36),$AC$3:$AC$36,0),0)))))</f>
        <v>1.1499999999999999</v>
      </c>
      <c r="G40" s="128">
        <f t="array" ref="G40">SUM(IF(ISNUMBER($AT$3:$AT$36),IF($AT$3:$AT$36&gt;=1,IF(ISNUMBER($AU$3:$AU$36),IF($AU$3:$AU$36&gt;=1,IF(ISNUMBER($AV$3:$AV$36),IF($AV$3:$AV$36&gt;=1,IF(ISNUMBER($AW$3:$AW$36),IF($AW$3:$AW$36&gt;=1,$AH$3:$AH$36,0),0),0),0),0),0),0))) / SUM(IF(ISNUMBER($AT$3:$AT$36),IF($AT$3:$AT$36&gt;=1,IF(ISNUMBER($AU$3:$AU$36),IF($AU$3:$AU$36&gt;=1,IF(ISNUMBER($AV$3:$AV$36),IF($AV$3:$AV$36&gt;=1,IF(ISNUMBER($AW$3:$AW$36),IF($AW$3:$AW$36&gt;=1,1,0),0),0),0),0),0),0)))</f>
        <v>17.435181818181817</v>
      </c>
      <c r="H40" s="128">
        <f t="array" ref="H40">MAX(IF($AT$3:$AT$36&gt;=1,IF($AU$3:$AU$36&gt;=1,IF($AV$3:$AV$36&gt;=1,IF($AW$3:$AW$36&gt;=1,IF(ISNUMBER($AH$3:$AH$36),$AH$3:$AH$36,0),0)))))</f>
        <v>125</v>
      </c>
      <c r="I40" s="128">
        <f t="array" aca="1" ref="I40" ca="1">OFFSET($AH$3,MATCH(F40,$AC$3:$AC$36,0)-1,0)</f>
        <v>125</v>
      </c>
      <c r="J40" s="127">
        <f t="array" ref="J40">SUM(IF($AT$3:$AT$36&gt;=1,IF($AU$3:$AU$36&gt;=1,IF($AV$3:$AV$36&gt;=1,IF($AW$3:$AW$36&gt;=1,IF(ISNUMBER($AC$3:$AC$36),IF($AC$3:$AC$36&gt;$J$38,1,0),0),0)))))</f>
        <v>11</v>
      </c>
      <c r="K40" s="129">
        <f>J40/D40</f>
        <v>0.5</v>
      </c>
      <c r="L40" s="126">
        <f t="array" ref="L40">IF(J40&gt;0,SUM(IF($AT$3:$AT$36&gt;=1,IF($AU$3:$AU$36&gt;=1,IF($AV$3:$AV$36&gt;=1,IF($AW$3:$AW$36&gt;=1,IF(ISNUMBER($AC$3:$AC$36),IF($AC$3:$AC$36&gt;$J$38,$AC$3:$AC$36,0),0),0))))) / J40,"-")</f>
        <v>0.86545454545454537</v>
      </c>
      <c r="M40" s="128">
        <f t="array" ref="M40">IF(J40&gt;0,SUM(IF($AT$3:$AT$36&gt;=1,IF($AU$3:$AU$36&gt;=1,IF($AV$3:$AV$36&gt;=1,IF($AW$3:$AW$36&gt;=1,IF(ISNUMBER($AC$3:$AC$36),IF($AC$3:$AC$36&gt;$J$38,$AH$3:$AH$36,0),0),0))))) / J40,"-")</f>
        <v>34.774000000000001</v>
      </c>
      <c r="AS40" s="42"/>
      <c r="AT40" s="42"/>
      <c r="AU40" s="42"/>
      <c r="AV40" s="42"/>
      <c r="AW40" s="42"/>
      <c r="AX40" s="42"/>
      <c r="AY40" s="42"/>
      <c r="AZ40" s="100"/>
      <c r="BA40" s="42"/>
      <c r="BB40" s="42"/>
      <c r="BC40" s="42"/>
    </row>
    <row r="41" spans="1:57" ht="30" x14ac:dyDescent="0.25">
      <c r="C41" s="117" t="s">
        <v>307</v>
      </c>
      <c r="D41" s="117">
        <f t="array" ref="D41">SUM(IF($AT$3:$AT$36=1,IF($AU$3:$AU$36=1,IF($AV$3:$AV$36=1,IF($AW$3:$AW$36=1,1,0)))))</f>
        <v>11</v>
      </c>
      <c r="E41" s="126">
        <f t="array" ref="E41">SUM(IF($AT$3:$AT$36=1,IF($AU$3:$AU$36=1,IF($AV$3:$AV$36=1,IF($AW$3:$AW$36=1,$AC$3:$AC$36,0))))) / D41</f>
        <v>0.57818181818181824</v>
      </c>
      <c r="F41" s="126">
        <f t="array" ref="F41">MAX(IF($AT$3:$AT$36=1,IF($AU$3:$AU$36=1,IF($AV$3:$AV$36=1,IF($AW$3:$AW$36=1,$AC$3:$AC$36,0)))))</f>
        <v>1</v>
      </c>
      <c r="G41" s="128">
        <f t="array" ref="G41">SUM(IF($AT$3:$AT$36=1,IF($AU$3:$AU$36=1,IF($AV$3:$AV$36=1,IF($AW$3:$AW$36=1,$AH$3:$AH$36,0))))) / D41</f>
        <v>15.410363636363638</v>
      </c>
      <c r="H41" s="128">
        <f t="array" ref="H41">MAX(IF($AT$3:$AT$36=1,IF($AU$3:$AU$36=1,IF($AV$3:$AV$36=1,IF($AW$3:$AW$36=1,$AH$3:$AH$36,0)))))</f>
        <v>100</v>
      </c>
      <c r="I41" s="128">
        <f t="array" aca="1" ref="I41" ca="1">OFFSET($AH$3,MATCH(F41,$AC$3:$AC$36,0)-1,0)</f>
        <v>35</v>
      </c>
      <c r="J41" s="127">
        <f t="array" ref="J41">SUM(IF($AT$3:$AT$36=1,IF($AU$3:$AU$36=1,IF($AV$3:$AV$36=1,IF($AW$3:$AW$36=1,IF($AC$3:$AC$36&gt;$J$38,1,0),0)))))</f>
        <v>7</v>
      </c>
      <c r="K41" s="129">
        <f>J41/D41</f>
        <v>0.63636363636363635</v>
      </c>
      <c r="L41" s="126">
        <f t="array" ref="L41">IF(J41&gt;0,SUM(IF($AT$3:$AT$36=1,IF($AU$3:$AU$36=1,IF($AV$3:$AV$36=1,IF($AW$3:$AW$36=1,IF($AC$3:$AC$36&gt;$J$38,$AC$3:$AC$36,0),0))))) / J41,"-")</f>
        <v>0.80142857142857149</v>
      </c>
      <c r="M41" s="128">
        <f t="array" ref="M41">IF(J41&gt;0,SUM(IF($AT$3:$AT$36=1,IF($AU$3:$AU$36=1,IF($AV$3:$AV$36=1,IF($AW$3:$AW$36=1,IF($AC$3:$AC$36&gt;$J$38,$AH$3:$AH$36,0),0))))) / J41,"-")</f>
        <v>24.216285714285714</v>
      </c>
      <c r="AS41" s="42"/>
      <c r="AT41" s="42"/>
      <c r="AU41" s="42"/>
      <c r="AV41" s="42"/>
      <c r="AW41" s="42"/>
      <c r="AX41" s="42"/>
      <c r="AY41" s="42"/>
      <c r="AZ41" s="100"/>
      <c r="BA41" s="42"/>
      <c r="BB41" s="42"/>
      <c r="BC41" s="42"/>
    </row>
    <row r="42" spans="1:57" ht="60" x14ac:dyDescent="0.25">
      <c r="C42" s="117" t="s">
        <v>308</v>
      </c>
      <c r="D42" s="117">
        <f t="array" ref="D42">SUM(IF($AT$3:$AT$36=3,0,IF($AU$3:$AU$36=3,0,IF($AV$3:$AV$36=3,0,IF($AW$3:$AW$36=3,0,IF(IF(ISNUMBER($AT$3:$AT$36),$AT$3:$AT$36,0)+IF(ISNUMBER($AU$3:$AU$36),$AU$3:$AU$36,0)+IF(ISNUMBER($AV$3:$AV$36),$AV$3:$AV$36,0)+IF(ISNUMBER($AW$3:$AW$36),$AW$3:$AW$36,0)&gt;4,1,0))))))</f>
        <v>6</v>
      </c>
      <c r="E42" s="126">
        <f t="array" ref="E42">SUM(IF($AT$3:$AT$36=3,0,IF($AU$3:$AU$36=3,0,IF($AV$3:$AV$36=3,0,IF($AW$3:$AW$36=3,0,IF(IF(ISNUMBER($AT$3:$AT$36),$AT$3:$AT$36,0)+IF(ISNUMBER($AU$3:$AU$36),$AU$3:$AU$36,0)+IF(ISNUMBER($AV$3:$AV$36),$AV$3:$AV$36,0)+IF(ISNUMBER($AW$3:$AW$36),$AW$3:$AW$36,0)&gt;4,$AC$3:$AC$36,0)))))) / D42</f>
        <v>0.33333333333333331</v>
      </c>
      <c r="F42" s="127">
        <f t="array" ref="F42">MAX(IF($AT$3:$AT$36=3,0,IF($AU$3:$AU$36=3,0,IF($AV$3:$AV$36=3,0,IF($AW$3:$AW$36=3,0,IF(IF(ISNUMBER($AT$3:$AT$36),$AT$3:$AT$36,0)+IF(ISNUMBER($AU$3:$AU$36),$AU$3:$AU$36,0)+IF(ISNUMBER($AV$3:$AV$36),$AV$3:$AV$36,0)+IF(ISNUMBER($AW$3:$AW$36),$AW$3:$AW$36,0)&gt;4,$AC$3:$AC$36,0))))))</f>
        <v>1.1499999999999999</v>
      </c>
      <c r="G42" s="128">
        <f t="array" ref="G42">SUM(IF($AT$3:$AT$36=3,0,IF($AU$3:$AU$36=3,0,IF($AV$3:$AV$36=3,0,IF($AW$3:$AW$36=3,0,IF(IF(ISNUMBER($AT$3:$AT$36),$AT$3:$AT$36,0)+IF(ISNUMBER($AU$3:$AU$36),$AU$3:$AU$36,0)+IF(ISNUMBER($AV$3:$AV$36),$AV$3:$AV$36,0)+IF(ISNUMBER($AW$3:$AW$36),$AW$3:$AW$36,0)&gt;4,$AH$3:$AH$36,0)))))) / D42</f>
        <v>21.01</v>
      </c>
      <c r="H42" s="128">
        <f t="array" ref="H42">MAX(IF($AT$3:$AT$36=3,0,IF($AU$3:$AU$36=3,0,IF($AV$3:$AV$36=3,0,IF($AW$3:$AW$36=3,0,IF(IF(ISNUMBER($AT$3:$AT$36),$AT$3:$AT$36,0)+IF(ISNUMBER($AU$3:$AU$36),$AU$3:$AU$36,0)+IF(ISNUMBER($AV$3:$AV$36),$AV$3:$AV$36,0)+IF(ISNUMBER($AW$3:$AW$36),$AW$3:$AW$36,0)&gt;4,$AH$3:$AH$36,0))))))</f>
        <v>125</v>
      </c>
      <c r="I42" s="128">
        <f t="array" aca="1" ref="I42" ca="1">OFFSET($AH$3,MATCH(F42,$AC$3:$AC$36,0)-1,0)</f>
        <v>125</v>
      </c>
      <c r="J42" s="127">
        <f t="array" ref="J42">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$38,1,0),0))))))</f>
        <v>1</v>
      </c>
      <c r="K42" s="129">
        <f>J42/D42</f>
        <v>0.16666666666666666</v>
      </c>
      <c r="L42" s="127">
        <f t="array" ref="L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C$3:$AC$36,0),0)))))) / J42,"-")</f>
        <v>1.1499999999999999</v>
      </c>
      <c r="M42" s="128">
        <f t="array" ref="M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H$3:$AH$36,0),0)))))) / J42,"-")</f>
        <v>125</v>
      </c>
      <c r="AS42" s="42"/>
      <c r="AT42" s="42"/>
      <c r="AU42" s="42"/>
      <c r="AV42" s="42"/>
      <c r="AW42" s="42"/>
      <c r="AX42" s="42"/>
      <c r="AY42" s="42"/>
      <c r="AZ42" s="100"/>
      <c r="BA42" s="42"/>
      <c r="BB42" s="42"/>
      <c r="BC42" s="42"/>
    </row>
    <row r="43" spans="1:57" ht="30" x14ac:dyDescent="0.25">
      <c r="C43" s="117" t="s">
        <v>309</v>
      </c>
      <c r="D43" s="117">
        <f t="array" ref="D43">SUM(IF($AT$3:$AT$36=3,1,IF($AU$3:$AU$36=3,1,IF($AV$3:$AV$36=3,1,IF($AW$3:$AW$36=3,1,0)))))</f>
        <v>5</v>
      </c>
      <c r="E43" s="126">
        <f t="array" ref="E43">SUM(IF($AT$3:$AT$36=3,$AC$3:$AC$36,IF($AU$3:$AU$36=3,$AC$3:$AC$36,IF($AV$3:$AV$36=3,$AC$3:$AC$36,IF($AW$3:$AW$36=3,$AC$3:$AC$36,0))))) / D43</f>
        <v>0.60199999999999998</v>
      </c>
      <c r="F43" s="126">
        <f t="array" ref="F43">MAX(IF($AT$3:$AT$36=3,$AC$3:$AC$36,IF($AU$3:$AU$36=3,$AC$3:$AC$36,IF($AV$3:$AV$36=3,$AC$3:$AC$36,IF($AW$3:$AW$36=3,$AC$3:$AC$36,0)))))</f>
        <v>0.96</v>
      </c>
      <c r="G43" s="128">
        <f t="array" ref="G43">SUM(IF($AT$3:$AT$36=3,$AH$3:$AH$36,IF($AU$3:$AU$36=3,$AH$3:$AH$36,IF($AV$3:$AV$36=3,$AH$3:$AH$36,IF($AW$3:$AW$36=3,$AH$3:$AH$36,0))))) / D43</f>
        <v>17.600000000000001</v>
      </c>
      <c r="H43" s="128">
        <f t="array" ref="H43">MAX(IF($AT$3:$AT$36=3,$AH$3:$AH$36,IF($AU$3:$AU$36=3,$AH$3:$AH$36,IF($AV$3:$AV$36=3,$AH$3:$AH$36,IF($AW$3:$AW$36=3,$AH$3:$AH$36,0)))))</f>
        <v>60</v>
      </c>
      <c r="I43" s="128">
        <f t="array" aca="1" ref="I43" ca="1">OFFSET($AH$3,MATCH(F43,$AC$3:$AC$36,0)-1,0)</f>
        <v>18</v>
      </c>
      <c r="J43" s="127">
        <f t="array" ref="J43">SUM(IF($AT$3:$AT$36=3,IF($AC$3:$AC$36&gt;$J$38,1,0),IF($AU$3:$AU$36=3,IF($AC$3:$AC$36&gt;$J$38,1,0),IF($AV$3:$AV$36=3,IF($AC$3:$AC$36&gt;$J$38,1,0),IF($AW$3:$AW$36=3,IF($AC$3:$AC$36&gt;$J$38,1,0),0)))))</f>
        <v>3</v>
      </c>
      <c r="K43" s="129">
        <f>J43/D43</f>
        <v>0.6</v>
      </c>
      <c r="L43" s="126">
        <f t="array" ref="L43">IF(J43&gt;0,SUM(IF($AT$3:$AT$36=3,IF($AC$3:$AC$36&gt;$J$38,$AC$3:$AC$36,0),IF($AU$3:$AU$36=3,IF($AC$3:$AC$36&gt;$J$38,$AC$3:$AC$36,0),IF($AV$3:$AV$36=3,IF($AC$3:$AC$36&gt;$J$38,$AC$3:$AC$36,0),IF($AW$3:$AW$36=3,IF($AC$3:$AC$36&gt;$J$38,$AC$3:$AC$36,0),0))))) / J43,"-")</f>
        <v>0.91999999999999993</v>
      </c>
      <c r="M43" s="128">
        <f t="array" ref="M43">IF(J43&gt;0,SUM(IF($AT$3:$AT$36=3,IF($AC$3:$AC$36&gt;$J$38,$AH$3:$AH$36,0),IF($AU$3:$AU$36=3,IF($AC$3:$AC$36&gt;$J$38,$AH$3:$AH$36,0),IF($AV$3:$AV$36=3,IF($AC$3:$AC$36&gt;$J$38,$AH$3:$AH$36,0),IF($AV$3:$AV$36=3,IF($AC$3:$AC$36&gt;$J$38,$AH$3:$AH$36,0),0))))) / J43,"-")</f>
        <v>29.333333333333332</v>
      </c>
      <c r="AS43" s="42"/>
      <c r="AT43" s="42"/>
      <c r="AU43" s="42"/>
      <c r="AV43" s="42"/>
      <c r="AW43" s="42"/>
      <c r="AX43" s="42"/>
      <c r="AY43" s="42"/>
      <c r="AZ43" s="100"/>
      <c r="BA43" s="42"/>
      <c r="BB43" s="42"/>
      <c r="BC43" s="42"/>
    </row>
    <row r="44" spans="1:57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AS44" s="42"/>
      <c r="AT44" s="42"/>
      <c r="AU44" s="42"/>
      <c r="AV44" s="42"/>
      <c r="AW44" s="42"/>
      <c r="AX44" s="42"/>
      <c r="AY44" s="42"/>
      <c r="AZ44" s="100"/>
      <c r="BA44" s="42"/>
      <c r="BB44" s="42"/>
      <c r="BC44" s="42"/>
    </row>
    <row r="45" spans="1:57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AS45" s="42"/>
      <c r="AT45" s="42"/>
      <c r="AU45" s="42"/>
      <c r="AV45" s="42"/>
      <c r="AW45" s="42"/>
      <c r="AX45" s="42"/>
      <c r="AY45" s="42"/>
      <c r="AZ45" s="100"/>
      <c r="BA45" s="42"/>
      <c r="BB45" s="42"/>
      <c r="BC45" s="42"/>
    </row>
    <row r="46" spans="1:57" x14ac:dyDescent="0.25">
      <c r="D46" s="19"/>
      <c r="E46" s="19"/>
      <c r="F46" s="19"/>
      <c r="G46" s="19"/>
      <c r="H46" s="19"/>
      <c r="I46" s="19"/>
      <c r="J46" s="19"/>
      <c r="K46" s="19"/>
      <c r="L46" s="19"/>
      <c r="M46" s="19"/>
      <c r="AS46" s="42"/>
      <c r="AT46" s="42"/>
      <c r="AU46" s="42"/>
      <c r="AV46" s="42"/>
      <c r="AW46" s="42"/>
      <c r="AX46" s="42"/>
      <c r="AY46" s="42"/>
      <c r="AZ46" s="100"/>
      <c r="BA46" s="42"/>
      <c r="BB46" s="42"/>
      <c r="BC46" s="42"/>
    </row>
    <row r="47" spans="1:57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AS47" s="42"/>
      <c r="AT47" s="42"/>
      <c r="AU47" s="42"/>
      <c r="AV47" s="42"/>
      <c r="AW47" s="42"/>
      <c r="AX47" s="42"/>
      <c r="AY47" s="42"/>
      <c r="AZ47" s="100"/>
      <c r="BA47" s="42"/>
      <c r="BB47" s="42"/>
      <c r="BC47" s="42"/>
    </row>
    <row r="48" spans="1:57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AS48" s="42"/>
      <c r="AT48" s="42"/>
      <c r="AU48" s="42"/>
      <c r="AV48" s="42"/>
      <c r="AW48" s="42"/>
      <c r="AX48" s="42"/>
      <c r="AY48" s="42"/>
      <c r="AZ48" s="100"/>
      <c r="BA48" s="42"/>
      <c r="BB48" s="42"/>
      <c r="BC48" s="42"/>
    </row>
    <row r="49" spans="38:57" s="19" customFormat="1" x14ac:dyDescent="0.25">
      <c r="AL49" s="23"/>
      <c r="AM49" s="23"/>
      <c r="AS49" s="42"/>
      <c r="AT49" s="42"/>
      <c r="AU49" s="42"/>
      <c r="AV49" s="42"/>
      <c r="AW49" s="42"/>
      <c r="AX49" s="42"/>
      <c r="AY49" s="42"/>
      <c r="AZ49" s="100"/>
      <c r="BA49" s="42"/>
      <c r="BB49" s="42"/>
      <c r="BC49" s="42"/>
      <c r="BD49" s="42"/>
      <c r="BE49" s="42"/>
    </row>
    <row r="50" spans="38:57" s="19" customFormat="1" x14ac:dyDescent="0.25">
      <c r="AL50" s="23"/>
      <c r="AM50" s="23"/>
      <c r="AS50" s="42"/>
      <c r="AT50" s="42"/>
      <c r="AU50" s="42"/>
      <c r="AV50" s="42"/>
      <c r="AW50" s="42"/>
      <c r="AX50" s="42"/>
      <c r="AY50" s="42"/>
      <c r="AZ50" s="100"/>
      <c r="BA50" s="42"/>
      <c r="BB50" s="42"/>
      <c r="BC50" s="42"/>
      <c r="BD50" s="42"/>
      <c r="BE50" s="42"/>
    </row>
    <row r="51" spans="38:57" s="19" customFormat="1" x14ac:dyDescent="0.25">
      <c r="AL51" s="23"/>
      <c r="AM51" s="23"/>
      <c r="AS51" s="42"/>
      <c r="AT51" s="42"/>
      <c r="AU51" s="42"/>
      <c r="AV51" s="42"/>
      <c r="AW51" s="42"/>
      <c r="AX51" s="42"/>
      <c r="AY51" s="42"/>
      <c r="AZ51" s="100"/>
      <c r="BA51" s="42"/>
      <c r="BB51" s="42"/>
      <c r="BC51" s="42"/>
      <c r="BD51" s="42"/>
      <c r="BE51" s="42"/>
    </row>
    <row r="52" spans="38:57" s="19" customFormat="1" x14ac:dyDescent="0.25">
      <c r="AL52" s="23"/>
      <c r="AM52" s="23"/>
      <c r="AS52" s="42"/>
      <c r="AT52" s="42"/>
      <c r="AU52" s="42"/>
      <c r="AV52" s="42"/>
      <c r="AW52" s="42"/>
      <c r="AX52" s="42"/>
      <c r="AY52" s="42"/>
      <c r="AZ52" s="100"/>
      <c r="BA52" s="42"/>
      <c r="BB52" s="42"/>
      <c r="BC52" s="42"/>
      <c r="BD52" s="42"/>
      <c r="BE52" s="42"/>
    </row>
    <row r="53" spans="38:57" s="19" customFormat="1" x14ac:dyDescent="0.25">
      <c r="AL53" s="23"/>
      <c r="AM53" s="23"/>
      <c r="AS53" s="42"/>
      <c r="AT53" s="42"/>
      <c r="AU53" s="42"/>
      <c r="AV53" s="42"/>
      <c r="AW53" s="42"/>
      <c r="AX53" s="42"/>
      <c r="AY53" s="42"/>
      <c r="AZ53" s="100"/>
      <c r="BA53" s="42"/>
      <c r="BB53" s="42"/>
      <c r="BC53" s="42"/>
      <c r="BD53" s="42"/>
      <c r="BE53" s="42"/>
    </row>
    <row r="54" spans="38:57" s="19" customFormat="1" x14ac:dyDescent="0.25">
      <c r="AL54" s="23"/>
      <c r="AM54" s="23"/>
      <c r="AS54" s="42"/>
      <c r="AT54" s="42"/>
      <c r="AU54" s="42"/>
      <c r="AV54" s="42"/>
      <c r="AW54" s="42"/>
      <c r="AX54" s="42"/>
      <c r="AY54" s="42"/>
      <c r="AZ54" s="100"/>
      <c r="BA54" s="42"/>
      <c r="BB54" s="42"/>
      <c r="BC54" s="42"/>
      <c r="BD54" s="42"/>
      <c r="BE54" s="42"/>
    </row>
    <row r="55" spans="38:57" s="19" customFormat="1" x14ac:dyDescent="0.25">
      <c r="AL55" s="23"/>
      <c r="AM55" s="23"/>
      <c r="AS55" s="42"/>
      <c r="AT55" s="42"/>
      <c r="AU55" s="42"/>
      <c r="AV55" s="42"/>
      <c r="AW55" s="42"/>
      <c r="AX55" s="42"/>
      <c r="AY55" s="42"/>
      <c r="AZ55" s="100"/>
      <c r="BA55" s="42"/>
      <c r="BB55" s="42"/>
      <c r="BC55" s="42"/>
      <c r="BD55" s="42"/>
      <c r="BE55" s="42"/>
    </row>
    <row r="56" spans="38:57" s="19" customFormat="1" x14ac:dyDescent="0.25">
      <c r="AL56" s="23"/>
      <c r="AM56" s="23"/>
      <c r="AS56" s="42"/>
      <c r="AT56" s="42"/>
      <c r="AU56" s="42"/>
      <c r="AV56" s="42"/>
      <c r="AW56" s="42"/>
      <c r="AX56" s="42"/>
      <c r="AY56" s="42"/>
      <c r="AZ56" s="100"/>
      <c r="BA56" s="42"/>
      <c r="BB56" s="42"/>
      <c r="BC56" s="42"/>
      <c r="BD56" s="42"/>
      <c r="BE56" s="42"/>
    </row>
    <row r="57" spans="38:57" s="19" customFormat="1" x14ac:dyDescent="0.25">
      <c r="AL57" s="23"/>
      <c r="AM57" s="23"/>
      <c r="AS57" s="42"/>
      <c r="AT57" s="42"/>
      <c r="AU57" s="42"/>
      <c r="AV57" s="42"/>
      <c r="AW57" s="42"/>
      <c r="AX57" s="42"/>
      <c r="AY57" s="42"/>
      <c r="AZ57" s="100"/>
      <c r="BA57" s="42"/>
      <c r="BB57" s="42"/>
      <c r="BC57" s="42"/>
      <c r="BD57" s="42"/>
      <c r="BE57" s="42"/>
    </row>
    <row r="58" spans="38:57" s="19" customFormat="1" x14ac:dyDescent="0.25">
      <c r="AL58" s="23"/>
      <c r="AM58" s="23"/>
      <c r="AS58" s="42"/>
      <c r="AT58" s="42"/>
      <c r="AU58" s="42"/>
      <c r="AV58" s="42"/>
      <c r="AW58" s="42"/>
      <c r="AX58" s="42"/>
      <c r="AY58" s="42"/>
      <c r="AZ58" s="100"/>
      <c r="BA58" s="42"/>
      <c r="BB58" s="42"/>
      <c r="BC58" s="42"/>
      <c r="BD58" s="42"/>
      <c r="BE58" s="42"/>
    </row>
    <row r="59" spans="38:57" s="19" customFormat="1" x14ac:dyDescent="0.25">
      <c r="AL59" s="23"/>
      <c r="AM59" s="23"/>
      <c r="AS59" s="42"/>
      <c r="AT59" s="42"/>
      <c r="AU59" s="42"/>
      <c r="AV59" s="42"/>
      <c r="AW59" s="42"/>
      <c r="AX59" s="42"/>
      <c r="AY59" s="42"/>
      <c r="AZ59" s="100"/>
      <c r="BA59" s="42"/>
      <c r="BB59" s="42"/>
      <c r="BC59" s="42"/>
      <c r="BD59" s="42"/>
      <c r="BE59" s="42"/>
    </row>
    <row r="60" spans="38:57" s="19" customFormat="1" x14ac:dyDescent="0.25">
      <c r="AL60" s="23"/>
      <c r="AM60" s="23"/>
      <c r="AS60" s="42"/>
      <c r="AT60" s="42"/>
      <c r="AU60" s="42"/>
      <c r="AV60" s="42"/>
      <c r="AW60" s="42"/>
      <c r="AX60" s="42"/>
      <c r="AY60" s="42"/>
      <c r="AZ60" s="100"/>
      <c r="BA60" s="42"/>
      <c r="BB60" s="42"/>
      <c r="BC60" s="42"/>
      <c r="BD60" s="42"/>
      <c r="BE60" s="42"/>
    </row>
    <row r="61" spans="38:57" s="19" customFormat="1" x14ac:dyDescent="0.25">
      <c r="AL61" s="23"/>
      <c r="AM61" s="23"/>
      <c r="AS61" s="42"/>
      <c r="AT61" s="42"/>
      <c r="AU61" s="42"/>
      <c r="AV61" s="42"/>
      <c r="AW61" s="42"/>
      <c r="AX61" s="42"/>
      <c r="AY61" s="42"/>
      <c r="AZ61" s="100"/>
      <c r="BA61" s="42"/>
      <c r="BB61" s="42"/>
      <c r="BC61" s="42"/>
      <c r="BD61" s="42"/>
      <c r="BE61" s="42"/>
    </row>
    <row r="62" spans="38:57" s="19" customFormat="1" x14ac:dyDescent="0.25">
      <c r="AL62" s="23"/>
      <c r="AM62" s="23"/>
      <c r="AS62" s="42"/>
      <c r="AT62" s="42"/>
      <c r="AU62" s="42"/>
      <c r="AV62" s="42"/>
      <c r="AW62" s="42"/>
      <c r="AX62" s="42"/>
      <c r="AY62" s="42"/>
      <c r="AZ62" s="100"/>
      <c r="BA62" s="42"/>
      <c r="BB62" s="42"/>
      <c r="BC62" s="42"/>
      <c r="BD62" s="42"/>
      <c r="BE62" s="42"/>
    </row>
    <row r="63" spans="38:57" s="19" customFormat="1" x14ac:dyDescent="0.25">
      <c r="AL63" s="23"/>
      <c r="AM63" s="23"/>
      <c r="AS63" s="42"/>
      <c r="AT63" s="42"/>
      <c r="AU63" s="42"/>
      <c r="AV63" s="42"/>
      <c r="AW63" s="42"/>
      <c r="AX63" s="42"/>
      <c r="AY63" s="42"/>
      <c r="AZ63" s="100"/>
      <c r="BA63" s="42"/>
      <c r="BB63" s="42"/>
      <c r="BC63" s="42"/>
      <c r="BD63" s="42"/>
      <c r="BE63" s="42"/>
    </row>
    <row r="64" spans="38:57" s="19" customFormat="1" x14ac:dyDescent="0.25">
      <c r="AL64" s="23"/>
      <c r="AM64" s="23"/>
      <c r="AS64" s="42"/>
      <c r="AT64" s="42"/>
      <c r="AU64" s="42"/>
      <c r="AV64" s="42"/>
      <c r="AW64" s="42"/>
      <c r="AX64" s="42"/>
      <c r="AY64" s="42"/>
      <c r="AZ64" s="100"/>
      <c r="BA64" s="42"/>
      <c r="BB64" s="42"/>
      <c r="BC64" s="42"/>
      <c r="BD64" s="42"/>
      <c r="BE64" s="42"/>
    </row>
    <row r="65" spans="38:57" s="19" customFormat="1" x14ac:dyDescent="0.25">
      <c r="AL65" s="23"/>
      <c r="AM65" s="23"/>
      <c r="AS65" s="42"/>
      <c r="AT65" s="42"/>
      <c r="AU65" s="42"/>
      <c r="AV65" s="42"/>
      <c r="AW65" s="42"/>
      <c r="AX65" s="42"/>
      <c r="AY65" s="42"/>
      <c r="AZ65" s="100"/>
      <c r="BA65" s="42"/>
      <c r="BB65" s="42"/>
      <c r="BC65" s="42"/>
      <c r="BD65" s="42"/>
      <c r="BE65" s="42"/>
    </row>
    <row r="66" spans="38:57" s="19" customFormat="1" x14ac:dyDescent="0.25">
      <c r="AL66" s="23"/>
      <c r="AM66" s="23"/>
      <c r="AS66" s="42"/>
      <c r="AT66" s="42"/>
      <c r="AU66" s="42"/>
      <c r="AV66" s="42"/>
      <c r="AW66" s="42"/>
      <c r="AX66" s="42"/>
      <c r="AY66" s="42"/>
      <c r="AZ66" s="100"/>
      <c r="BA66" s="42"/>
      <c r="BB66" s="42"/>
      <c r="BC66" s="42"/>
      <c r="BD66" s="42"/>
      <c r="BE66" s="42"/>
    </row>
    <row r="67" spans="38:57" s="19" customFormat="1" x14ac:dyDescent="0.25">
      <c r="AL67" s="23"/>
      <c r="AM67" s="23"/>
      <c r="AS67" s="42"/>
      <c r="AT67" s="42"/>
      <c r="AU67" s="42"/>
      <c r="AV67" s="42"/>
      <c r="AW67" s="42"/>
      <c r="AX67" s="42"/>
      <c r="AY67" s="42"/>
      <c r="AZ67" s="100"/>
      <c r="BA67" s="42"/>
      <c r="BB67" s="42"/>
      <c r="BC67" s="42"/>
      <c r="BD67" s="42"/>
      <c r="BE67" s="42"/>
    </row>
    <row r="68" spans="38:57" s="19" customFormat="1" x14ac:dyDescent="0.25">
      <c r="AL68" s="23"/>
      <c r="AM68" s="23"/>
      <c r="AS68" s="42"/>
      <c r="AT68" s="42"/>
      <c r="AU68" s="42"/>
      <c r="AV68" s="42"/>
      <c r="AW68" s="42"/>
      <c r="AX68" s="42"/>
      <c r="AY68" s="42"/>
      <c r="AZ68" s="100"/>
      <c r="BA68" s="42"/>
      <c r="BB68" s="42"/>
      <c r="BC68" s="42"/>
      <c r="BD68" s="42"/>
      <c r="BE68" s="42"/>
    </row>
    <row r="69" spans="38:57" s="19" customFormat="1" x14ac:dyDescent="0.25">
      <c r="AL69" s="23"/>
      <c r="AM69" s="23"/>
      <c r="AS69" s="42"/>
      <c r="AT69" s="42"/>
      <c r="AU69" s="42"/>
      <c r="AV69" s="42"/>
      <c r="AW69" s="42"/>
      <c r="AX69" s="42"/>
      <c r="AY69" s="42"/>
      <c r="AZ69" s="100"/>
      <c r="BA69" s="42"/>
      <c r="BB69" s="42"/>
      <c r="BC69" s="42"/>
      <c r="BD69" s="42"/>
      <c r="BE69" s="42"/>
    </row>
    <row r="70" spans="38:57" s="19" customFormat="1" x14ac:dyDescent="0.25">
      <c r="AL70" s="23"/>
      <c r="AM70" s="23"/>
      <c r="AS70" s="42"/>
      <c r="AT70" s="42"/>
      <c r="AU70" s="42"/>
      <c r="AV70" s="42"/>
      <c r="AW70" s="42"/>
      <c r="AX70" s="42"/>
      <c r="AY70" s="42"/>
      <c r="AZ70" s="100"/>
      <c r="BA70" s="42"/>
      <c r="BB70" s="42"/>
      <c r="BC70" s="42"/>
      <c r="BD70" s="42"/>
      <c r="BE70" s="42"/>
    </row>
    <row r="71" spans="38:57" s="19" customFormat="1" x14ac:dyDescent="0.25">
      <c r="AL71" s="23"/>
      <c r="AM71" s="23"/>
      <c r="AS71" s="42"/>
      <c r="AT71" s="42"/>
      <c r="AU71" s="42"/>
      <c r="AV71" s="42"/>
      <c r="AW71" s="42"/>
      <c r="AX71" s="42"/>
      <c r="AY71" s="42"/>
      <c r="AZ71" s="100"/>
      <c r="BA71" s="42"/>
      <c r="BB71" s="42"/>
      <c r="BC71" s="42"/>
      <c r="BD71" s="42"/>
      <c r="BE71" s="42"/>
    </row>
    <row r="72" spans="38:57" s="19" customFormat="1" x14ac:dyDescent="0.25">
      <c r="AL72" s="23"/>
      <c r="AM72" s="23"/>
      <c r="AS72" s="42"/>
      <c r="AT72" s="42"/>
      <c r="AU72" s="42"/>
      <c r="AV72" s="42"/>
      <c r="AW72" s="42"/>
      <c r="AX72" s="42"/>
      <c r="AY72" s="42"/>
      <c r="AZ72" s="100"/>
      <c r="BA72" s="42"/>
      <c r="BB72" s="42"/>
      <c r="BC72" s="42"/>
      <c r="BD72" s="42"/>
      <c r="BE72" s="42"/>
    </row>
    <row r="73" spans="38:57" s="19" customFormat="1" x14ac:dyDescent="0.25">
      <c r="AL73" s="23"/>
      <c r="AM73" s="23"/>
      <c r="AS73" s="42"/>
      <c r="AT73" s="42"/>
      <c r="AU73" s="42"/>
      <c r="AV73" s="42"/>
      <c r="AW73" s="42"/>
      <c r="AX73" s="42"/>
      <c r="AY73" s="42"/>
      <c r="AZ73" s="100"/>
      <c r="BA73" s="42"/>
      <c r="BB73" s="42"/>
      <c r="BC73" s="42"/>
      <c r="BD73" s="42"/>
      <c r="BE73" s="42"/>
    </row>
    <row r="74" spans="38:57" s="19" customFormat="1" x14ac:dyDescent="0.25">
      <c r="AL74" s="23"/>
      <c r="AM74" s="23"/>
      <c r="AS74" s="42"/>
      <c r="AT74" s="42"/>
      <c r="AU74" s="42"/>
      <c r="AV74" s="42"/>
      <c r="AW74" s="42"/>
      <c r="AX74" s="42"/>
      <c r="AY74" s="42"/>
      <c r="AZ74" s="100"/>
      <c r="BA74" s="42"/>
      <c r="BB74" s="42"/>
      <c r="BC74" s="42"/>
      <c r="BD74" s="42"/>
      <c r="BE74" s="42"/>
    </row>
    <row r="75" spans="38:57" s="19" customFormat="1" x14ac:dyDescent="0.25">
      <c r="AL75" s="23"/>
      <c r="AM75" s="23"/>
      <c r="AS75" s="42"/>
      <c r="AT75" s="42"/>
      <c r="AU75" s="42"/>
      <c r="AV75" s="42"/>
      <c r="AW75" s="42"/>
      <c r="AX75" s="42"/>
      <c r="AY75" s="42"/>
      <c r="AZ75" s="100"/>
      <c r="BA75" s="42"/>
      <c r="BB75" s="42"/>
      <c r="BC75" s="42"/>
      <c r="BD75" s="42"/>
      <c r="BE75" s="42"/>
    </row>
    <row r="76" spans="38:57" s="19" customFormat="1" x14ac:dyDescent="0.25">
      <c r="AL76" s="23"/>
      <c r="AM76" s="23"/>
      <c r="AS76" s="42"/>
      <c r="AT76" s="42"/>
      <c r="AU76" s="42"/>
      <c r="AV76" s="42"/>
      <c r="AW76" s="42"/>
      <c r="AX76" s="42"/>
      <c r="AY76" s="42"/>
      <c r="AZ76" s="100"/>
      <c r="BA76" s="42"/>
      <c r="BB76" s="42"/>
      <c r="BC76" s="42"/>
      <c r="BD76" s="42"/>
      <c r="BE76" s="42"/>
    </row>
    <row r="77" spans="38:57" s="19" customFormat="1" x14ac:dyDescent="0.25">
      <c r="AL77" s="23"/>
      <c r="AM77" s="23"/>
      <c r="AS77" s="42"/>
      <c r="AT77" s="42"/>
      <c r="AU77" s="42"/>
      <c r="AV77" s="42"/>
      <c r="AW77" s="42"/>
      <c r="AX77" s="42"/>
      <c r="AY77" s="42"/>
      <c r="AZ77" s="100"/>
      <c r="BA77" s="42"/>
      <c r="BB77" s="42"/>
      <c r="BC77" s="42"/>
      <c r="BD77" s="42"/>
      <c r="BE77" s="42"/>
    </row>
    <row r="78" spans="38:57" s="19" customFormat="1" x14ac:dyDescent="0.25">
      <c r="AL78" s="23"/>
      <c r="AM78" s="23"/>
      <c r="AS78" s="42"/>
      <c r="AT78" s="42"/>
      <c r="AU78" s="42"/>
      <c r="AV78" s="42"/>
      <c r="AW78" s="42"/>
      <c r="AX78" s="42"/>
      <c r="AY78" s="42"/>
      <c r="AZ78" s="100"/>
      <c r="BA78" s="42"/>
      <c r="BB78" s="42"/>
      <c r="BC78" s="42"/>
      <c r="BD78" s="42"/>
      <c r="BE78" s="42"/>
    </row>
    <row r="79" spans="38:57" s="19" customFormat="1" x14ac:dyDescent="0.25">
      <c r="AL79" s="23"/>
      <c r="AM79" s="23"/>
      <c r="AS79" s="42"/>
      <c r="AT79" s="42"/>
      <c r="AU79" s="42"/>
      <c r="AV79" s="42"/>
      <c r="AW79" s="42"/>
      <c r="AX79" s="42"/>
      <c r="AY79" s="42"/>
      <c r="AZ79" s="100"/>
      <c r="BA79" s="42"/>
      <c r="BB79" s="42"/>
      <c r="BC79" s="42"/>
      <c r="BD79" s="42"/>
      <c r="BE79" s="42"/>
    </row>
    <row r="80" spans="38:57" s="19" customFormat="1" x14ac:dyDescent="0.25">
      <c r="AL80" s="23"/>
      <c r="AM80" s="23"/>
      <c r="AS80" s="42"/>
      <c r="AT80" s="42"/>
      <c r="AU80" s="42"/>
      <c r="AV80" s="42"/>
      <c r="AW80" s="42"/>
      <c r="AX80" s="42"/>
      <c r="AY80" s="42"/>
      <c r="AZ80" s="100"/>
      <c r="BA80" s="42"/>
      <c r="BB80" s="42"/>
      <c r="BC80" s="42"/>
      <c r="BD80" s="42"/>
      <c r="BE80" s="42"/>
    </row>
    <row r="81" spans="38:57" s="19" customFormat="1" x14ac:dyDescent="0.25">
      <c r="AL81" s="23"/>
      <c r="AM81" s="23"/>
      <c r="AS81" s="42"/>
      <c r="AT81" s="42"/>
      <c r="AU81" s="42"/>
      <c r="AV81" s="42"/>
      <c r="AW81" s="42"/>
      <c r="AX81" s="42"/>
      <c r="AY81" s="42"/>
      <c r="AZ81" s="100"/>
      <c r="BA81" s="42"/>
      <c r="BB81" s="42"/>
      <c r="BC81" s="42"/>
      <c r="BD81" s="42"/>
      <c r="BE81" s="42"/>
    </row>
    <row r="82" spans="38:57" s="19" customFormat="1" x14ac:dyDescent="0.25">
      <c r="AL82" s="23"/>
      <c r="AM82" s="23"/>
      <c r="AS82" s="42"/>
      <c r="AT82" s="42"/>
      <c r="AU82" s="42"/>
      <c r="AV82" s="42"/>
      <c r="AW82" s="42"/>
      <c r="AX82" s="42"/>
      <c r="AY82" s="42"/>
      <c r="AZ82" s="100"/>
      <c r="BA82" s="42"/>
      <c r="BB82" s="42"/>
      <c r="BC82" s="42"/>
      <c r="BD82" s="42"/>
      <c r="BE82" s="42"/>
    </row>
    <row r="83" spans="38:57" s="19" customFormat="1" x14ac:dyDescent="0.25">
      <c r="AL83" s="23"/>
      <c r="AM83" s="23"/>
      <c r="AS83" s="42"/>
      <c r="AT83" s="42"/>
      <c r="AU83" s="42"/>
      <c r="AV83" s="42"/>
      <c r="AW83" s="42"/>
      <c r="AX83" s="42"/>
      <c r="AY83" s="42"/>
      <c r="AZ83" s="100"/>
      <c r="BA83" s="42"/>
      <c r="BB83" s="42"/>
      <c r="BC83" s="42"/>
      <c r="BD83" s="42"/>
      <c r="BE83" s="42"/>
    </row>
    <row r="84" spans="38:57" s="19" customFormat="1" x14ac:dyDescent="0.25">
      <c r="AL84" s="23"/>
      <c r="AM84" s="23"/>
      <c r="AS84" s="42"/>
      <c r="AT84" s="42"/>
      <c r="AU84" s="42"/>
      <c r="AV84" s="42"/>
      <c r="AW84" s="42"/>
      <c r="AX84" s="42"/>
      <c r="AY84" s="42"/>
      <c r="AZ84" s="100"/>
      <c r="BA84" s="42"/>
      <c r="BB84" s="42"/>
      <c r="BC84" s="42"/>
      <c r="BD84" s="42"/>
      <c r="BE84" s="42"/>
    </row>
    <row r="85" spans="38:57" s="19" customFormat="1" x14ac:dyDescent="0.25">
      <c r="AL85" s="23"/>
      <c r="AM85" s="23"/>
      <c r="AS85" s="42"/>
      <c r="AT85" s="42"/>
      <c r="AU85" s="42"/>
      <c r="AV85" s="42"/>
      <c r="AW85" s="42"/>
      <c r="AX85" s="42"/>
      <c r="AY85" s="42"/>
      <c r="AZ85" s="100"/>
      <c r="BA85" s="42"/>
      <c r="BB85" s="42"/>
      <c r="BC85" s="42"/>
      <c r="BD85" s="42"/>
      <c r="BE85" s="42"/>
    </row>
    <row r="86" spans="38:57" s="19" customFormat="1" x14ac:dyDescent="0.25">
      <c r="AL86" s="23"/>
      <c r="AM86" s="23"/>
      <c r="AS86" s="42"/>
      <c r="AT86" s="42"/>
      <c r="AU86" s="42"/>
      <c r="AV86" s="42"/>
      <c r="AW86" s="42"/>
      <c r="AX86" s="42"/>
      <c r="AY86" s="42"/>
      <c r="AZ86" s="100"/>
      <c r="BA86" s="42"/>
      <c r="BB86" s="42"/>
      <c r="BC86" s="42"/>
      <c r="BD86" s="42"/>
      <c r="BE86" s="42"/>
    </row>
    <row r="87" spans="38:57" s="19" customFormat="1" x14ac:dyDescent="0.25">
      <c r="AL87" s="23"/>
      <c r="AM87" s="23"/>
      <c r="AS87" s="42"/>
      <c r="AT87" s="42"/>
      <c r="AU87" s="42"/>
      <c r="AV87" s="42"/>
      <c r="AW87" s="42"/>
      <c r="AX87" s="42"/>
      <c r="AY87" s="42"/>
      <c r="AZ87" s="100"/>
      <c r="BA87" s="42"/>
      <c r="BB87" s="42"/>
      <c r="BC87" s="42"/>
      <c r="BD87" s="42"/>
      <c r="BE87" s="42"/>
    </row>
    <row r="88" spans="38:57" s="19" customFormat="1" x14ac:dyDescent="0.25">
      <c r="AL88" s="23"/>
      <c r="AM88" s="23"/>
      <c r="AS88" s="42"/>
      <c r="AT88" s="42"/>
      <c r="AU88" s="42"/>
      <c r="AV88" s="42"/>
      <c r="AW88" s="42"/>
      <c r="AX88" s="42"/>
      <c r="AY88" s="42"/>
      <c r="AZ88" s="100"/>
      <c r="BA88" s="42"/>
      <c r="BB88" s="42"/>
      <c r="BC88" s="42"/>
      <c r="BD88" s="42"/>
      <c r="BE88" s="42"/>
    </row>
    <row r="89" spans="38:57" s="19" customFormat="1" x14ac:dyDescent="0.25">
      <c r="AL89" s="23"/>
      <c r="AM89" s="23"/>
      <c r="AS89" s="42"/>
      <c r="AT89" s="42"/>
      <c r="AU89" s="42"/>
      <c r="AV89" s="42"/>
      <c r="AW89" s="42"/>
      <c r="AX89" s="42"/>
      <c r="AY89" s="42"/>
      <c r="AZ89" s="100"/>
      <c r="BA89" s="42"/>
      <c r="BB89" s="42"/>
      <c r="BC89" s="42"/>
      <c r="BD89" s="42"/>
      <c r="BE89" s="42"/>
    </row>
    <row r="90" spans="38:57" s="19" customFormat="1" x14ac:dyDescent="0.25">
      <c r="AL90" s="23"/>
      <c r="AM90" s="23"/>
      <c r="AS90" s="42"/>
      <c r="AT90" s="42"/>
      <c r="AU90" s="42"/>
      <c r="AV90" s="42"/>
      <c r="AW90" s="42"/>
      <c r="AX90" s="42"/>
      <c r="AY90" s="42"/>
      <c r="AZ90" s="100"/>
      <c r="BA90" s="42"/>
      <c r="BB90" s="42"/>
      <c r="BC90" s="42"/>
      <c r="BD90" s="42"/>
      <c r="BE90" s="42"/>
    </row>
    <row r="91" spans="38:57" s="19" customFormat="1" x14ac:dyDescent="0.25">
      <c r="AL91" s="23"/>
      <c r="AM91" s="23"/>
      <c r="AS91" s="42"/>
      <c r="AT91" s="42"/>
      <c r="AU91" s="42"/>
      <c r="AV91" s="42"/>
      <c r="AW91" s="42"/>
      <c r="AX91" s="42"/>
      <c r="AY91" s="42"/>
      <c r="AZ91" s="100"/>
      <c r="BA91" s="42"/>
      <c r="BB91" s="42"/>
      <c r="BC91" s="42"/>
      <c r="BD91" s="42"/>
      <c r="BE91" s="42"/>
    </row>
    <row r="92" spans="38:57" s="19" customFormat="1" x14ac:dyDescent="0.25">
      <c r="AL92" s="23"/>
      <c r="AM92" s="23"/>
      <c r="AS92" s="42"/>
      <c r="AT92" s="42"/>
      <c r="AU92" s="42"/>
      <c r="AV92" s="42"/>
      <c r="AW92" s="42"/>
      <c r="AX92" s="42"/>
      <c r="AY92" s="42"/>
      <c r="AZ92" s="100"/>
      <c r="BA92" s="42"/>
      <c r="BB92" s="42"/>
      <c r="BC92" s="42"/>
      <c r="BD92" s="42"/>
      <c r="BE92" s="42"/>
    </row>
    <row r="93" spans="38:57" s="19" customFormat="1" x14ac:dyDescent="0.25">
      <c r="AL93" s="23"/>
      <c r="AM93" s="23"/>
      <c r="AS93" s="42"/>
      <c r="AT93" s="42"/>
      <c r="AU93" s="42"/>
      <c r="AV93" s="42"/>
      <c r="AW93" s="42"/>
      <c r="AX93" s="42"/>
      <c r="AY93" s="42"/>
      <c r="AZ93" s="100"/>
      <c r="BA93" s="42"/>
      <c r="BB93" s="42"/>
      <c r="BC93" s="42"/>
      <c r="BD93" s="42"/>
      <c r="BE93" s="42"/>
    </row>
    <row r="94" spans="38:57" s="19" customFormat="1" x14ac:dyDescent="0.25">
      <c r="AL94" s="23"/>
      <c r="AM94" s="23"/>
      <c r="AS94" s="42"/>
      <c r="AT94" s="42"/>
      <c r="AU94" s="42"/>
      <c r="AV94" s="42"/>
      <c r="AW94" s="42"/>
      <c r="AX94" s="42"/>
      <c r="AY94" s="42"/>
      <c r="AZ94" s="100"/>
      <c r="BA94" s="42"/>
      <c r="BB94" s="42"/>
      <c r="BC94" s="42"/>
      <c r="BD94" s="42"/>
      <c r="BE94" s="42"/>
    </row>
    <row r="95" spans="38:57" s="19" customFormat="1" x14ac:dyDescent="0.25">
      <c r="AL95" s="23"/>
      <c r="AM95" s="23"/>
      <c r="AS95" s="42"/>
      <c r="AT95" s="42"/>
      <c r="AU95" s="42"/>
      <c r="AV95" s="42"/>
      <c r="AW95" s="42"/>
      <c r="AX95" s="42"/>
      <c r="AY95" s="42"/>
      <c r="AZ95" s="100"/>
      <c r="BA95" s="42"/>
      <c r="BB95" s="42"/>
      <c r="BC95" s="42"/>
      <c r="BD95" s="42"/>
      <c r="BE95" s="42"/>
    </row>
    <row r="96" spans="38:57" s="19" customFormat="1" x14ac:dyDescent="0.25">
      <c r="AL96" s="23"/>
      <c r="AM96" s="23"/>
      <c r="AS96" s="42"/>
      <c r="AT96" s="42"/>
      <c r="AU96" s="42"/>
      <c r="AV96" s="42"/>
      <c r="AW96" s="42"/>
      <c r="AX96" s="42"/>
      <c r="AY96" s="42"/>
      <c r="AZ96" s="100"/>
      <c r="BA96" s="42"/>
      <c r="BB96" s="42"/>
      <c r="BC96" s="42"/>
      <c r="BD96" s="42"/>
      <c r="BE96" s="42"/>
    </row>
    <row r="97" spans="38:57" s="19" customFormat="1" x14ac:dyDescent="0.25">
      <c r="AL97" s="23"/>
      <c r="AM97" s="23"/>
      <c r="AS97" s="42"/>
      <c r="AT97" s="42"/>
      <c r="AU97" s="42"/>
      <c r="AV97" s="42"/>
      <c r="AW97" s="42"/>
      <c r="AX97" s="42"/>
      <c r="AY97" s="42"/>
      <c r="AZ97" s="100"/>
      <c r="BA97" s="42"/>
      <c r="BB97" s="42"/>
      <c r="BC97" s="42"/>
      <c r="BD97" s="42"/>
      <c r="BE97" s="42"/>
    </row>
    <row r="98" spans="38:57" s="19" customFormat="1" x14ac:dyDescent="0.25">
      <c r="AL98" s="23"/>
      <c r="AM98" s="23"/>
      <c r="AS98" s="42"/>
      <c r="AT98" s="42"/>
      <c r="AU98" s="42"/>
      <c r="AV98" s="42"/>
      <c r="AW98" s="42"/>
      <c r="AX98" s="42"/>
      <c r="AY98" s="42"/>
      <c r="AZ98" s="100"/>
      <c r="BA98" s="42"/>
      <c r="BB98" s="42"/>
      <c r="BC98" s="42"/>
      <c r="BD98" s="42"/>
      <c r="BE98" s="42"/>
    </row>
    <row r="99" spans="38:57" s="19" customFormat="1" x14ac:dyDescent="0.25">
      <c r="AL99" s="23"/>
      <c r="AM99" s="23"/>
      <c r="AS99" s="42"/>
      <c r="AT99" s="42"/>
      <c r="AU99" s="42"/>
      <c r="AV99" s="42"/>
      <c r="AW99" s="42"/>
      <c r="AX99" s="42"/>
      <c r="AY99" s="42"/>
      <c r="AZ99" s="100"/>
      <c r="BA99" s="42"/>
      <c r="BB99" s="42"/>
      <c r="BC99" s="42"/>
      <c r="BD99" s="42"/>
      <c r="BE99" s="42"/>
    </row>
    <row r="100" spans="38:57" s="19" customFormat="1" x14ac:dyDescent="0.25">
      <c r="AL100" s="23"/>
      <c r="AM100" s="23"/>
      <c r="AS100" s="42"/>
      <c r="AT100" s="42"/>
      <c r="AU100" s="42"/>
      <c r="AV100" s="42"/>
      <c r="AW100" s="42"/>
      <c r="AX100" s="42"/>
      <c r="AY100" s="42"/>
      <c r="AZ100" s="100"/>
      <c r="BA100" s="42"/>
      <c r="BB100" s="42"/>
      <c r="BC100" s="42"/>
      <c r="BD100" s="42"/>
      <c r="BE100" s="42"/>
    </row>
    <row r="101" spans="38:57" s="19" customFormat="1" x14ac:dyDescent="0.25">
      <c r="AL101" s="23"/>
      <c r="AM101" s="23"/>
      <c r="AS101" s="42"/>
      <c r="AT101" s="42"/>
      <c r="AU101" s="42"/>
      <c r="AV101" s="42"/>
      <c r="AW101" s="42"/>
      <c r="AX101" s="42"/>
      <c r="AY101" s="42"/>
      <c r="AZ101" s="100"/>
      <c r="BA101" s="42"/>
      <c r="BB101" s="42"/>
      <c r="BC101" s="42"/>
      <c r="BD101" s="42"/>
      <c r="BE101" s="42"/>
    </row>
    <row r="102" spans="38:57" s="19" customFormat="1" x14ac:dyDescent="0.25">
      <c r="AL102" s="23"/>
      <c r="AM102" s="23"/>
      <c r="AS102" s="42"/>
      <c r="AT102" s="42"/>
      <c r="AU102" s="42"/>
      <c r="AV102" s="42"/>
      <c r="AW102" s="42"/>
      <c r="AX102" s="42"/>
      <c r="AY102" s="42"/>
      <c r="AZ102" s="100"/>
      <c r="BA102" s="42"/>
      <c r="BB102" s="42"/>
      <c r="BC102" s="42"/>
      <c r="BD102" s="42"/>
      <c r="BE102" s="42"/>
    </row>
    <row r="103" spans="38:57" s="19" customFormat="1" x14ac:dyDescent="0.25">
      <c r="AL103" s="23"/>
      <c r="AM103" s="23"/>
      <c r="AS103" s="42"/>
      <c r="AT103" s="42"/>
      <c r="AU103" s="42"/>
      <c r="AV103" s="42"/>
      <c r="AW103" s="42"/>
      <c r="AX103" s="42"/>
      <c r="AY103" s="42"/>
      <c r="AZ103" s="100"/>
      <c r="BA103" s="42"/>
      <c r="BB103" s="42"/>
      <c r="BC103" s="42"/>
      <c r="BD103" s="42"/>
      <c r="BE103" s="42"/>
    </row>
    <row r="104" spans="38:57" s="19" customFormat="1" x14ac:dyDescent="0.25">
      <c r="AL104" s="23"/>
      <c r="AM104" s="23"/>
      <c r="AS104" s="42"/>
      <c r="AT104" s="42"/>
      <c r="AU104" s="42"/>
      <c r="AV104" s="42"/>
      <c r="AW104" s="42"/>
      <c r="AX104" s="42"/>
      <c r="AY104" s="42"/>
      <c r="AZ104" s="100"/>
      <c r="BA104" s="42"/>
      <c r="BB104" s="42"/>
      <c r="BC104" s="42"/>
      <c r="BD104" s="42"/>
      <c r="BE104" s="42"/>
    </row>
    <row r="105" spans="38:57" s="19" customFormat="1" x14ac:dyDescent="0.25">
      <c r="AL105" s="23"/>
      <c r="AM105" s="23"/>
      <c r="AS105" s="42"/>
      <c r="AT105" s="42"/>
      <c r="AU105" s="42"/>
      <c r="AV105" s="42"/>
      <c r="AW105" s="42"/>
      <c r="AX105" s="42"/>
      <c r="AY105" s="42"/>
      <c r="AZ105" s="100"/>
      <c r="BA105" s="42"/>
      <c r="BB105" s="42"/>
      <c r="BC105" s="42"/>
      <c r="BD105" s="42"/>
      <c r="BE105" s="42"/>
    </row>
    <row r="106" spans="38:57" s="19" customFormat="1" x14ac:dyDescent="0.25">
      <c r="AL106" s="23"/>
      <c r="AM106" s="23"/>
      <c r="AS106" s="42"/>
      <c r="AT106" s="42"/>
      <c r="AU106" s="42"/>
      <c r="AV106" s="42"/>
      <c r="AW106" s="42"/>
      <c r="AX106" s="42"/>
      <c r="AY106" s="42"/>
      <c r="AZ106" s="100"/>
      <c r="BA106" s="42"/>
      <c r="BB106" s="42"/>
      <c r="BC106" s="42"/>
      <c r="BD106" s="42"/>
      <c r="BE106" s="42"/>
    </row>
    <row r="107" spans="38:57" s="19" customFormat="1" x14ac:dyDescent="0.25">
      <c r="AL107" s="23"/>
      <c r="AM107" s="23"/>
      <c r="AS107" s="42"/>
      <c r="AT107" s="42"/>
      <c r="AU107" s="42"/>
      <c r="AV107" s="42"/>
      <c r="AW107" s="42"/>
      <c r="AX107" s="42"/>
      <c r="AY107" s="42"/>
      <c r="AZ107" s="100"/>
      <c r="BA107" s="42"/>
      <c r="BB107" s="42"/>
      <c r="BC107" s="42"/>
      <c r="BD107" s="42"/>
      <c r="BE107" s="42"/>
    </row>
    <row r="108" spans="38:57" s="19" customFormat="1" x14ac:dyDescent="0.25">
      <c r="AL108" s="23"/>
      <c r="AM108" s="23"/>
      <c r="AS108" s="42"/>
      <c r="AT108" s="42"/>
      <c r="AU108" s="42"/>
      <c r="AV108" s="42"/>
      <c r="AW108" s="42"/>
      <c r="AX108" s="42"/>
      <c r="AY108" s="42"/>
      <c r="AZ108" s="100"/>
      <c r="BA108" s="42"/>
      <c r="BB108" s="42"/>
      <c r="BC108" s="42"/>
      <c r="BD108" s="42"/>
      <c r="BE108" s="42"/>
    </row>
    <row r="109" spans="38:57" s="19" customFormat="1" x14ac:dyDescent="0.25">
      <c r="AL109" s="23"/>
      <c r="AM109" s="23"/>
      <c r="AS109" s="42"/>
      <c r="AT109" s="42"/>
      <c r="AU109" s="42"/>
      <c r="AV109" s="42"/>
      <c r="AW109" s="42"/>
      <c r="AX109" s="42"/>
      <c r="AY109" s="42"/>
      <c r="AZ109" s="100"/>
      <c r="BA109" s="42"/>
      <c r="BB109" s="42"/>
      <c r="BC109" s="42"/>
      <c r="BD109" s="42"/>
      <c r="BE109" s="42"/>
    </row>
    <row r="110" spans="38:57" s="19" customFormat="1" x14ac:dyDescent="0.25">
      <c r="AL110" s="23"/>
      <c r="AM110" s="23"/>
      <c r="AS110" s="42"/>
      <c r="AT110" s="42"/>
      <c r="AU110" s="42"/>
      <c r="AV110" s="42"/>
      <c r="AW110" s="42"/>
      <c r="AX110" s="42"/>
      <c r="AY110" s="42"/>
      <c r="AZ110" s="100"/>
      <c r="BA110" s="42"/>
      <c r="BB110" s="42"/>
      <c r="BC110" s="42"/>
      <c r="BD110" s="42"/>
      <c r="BE110" s="42"/>
    </row>
    <row r="111" spans="38:57" s="19" customFormat="1" x14ac:dyDescent="0.25">
      <c r="AL111" s="23"/>
      <c r="AM111" s="23"/>
      <c r="AS111" s="42"/>
      <c r="AT111" s="42"/>
      <c r="AU111" s="42"/>
      <c r="AV111" s="42"/>
      <c r="AW111" s="42"/>
      <c r="AX111" s="42"/>
      <c r="AY111" s="42"/>
      <c r="AZ111" s="100"/>
      <c r="BA111" s="42"/>
      <c r="BB111" s="42"/>
      <c r="BC111" s="42"/>
      <c r="BD111" s="42"/>
      <c r="BE111" s="42"/>
    </row>
    <row r="112" spans="38:57" s="19" customFormat="1" x14ac:dyDescent="0.25">
      <c r="AL112" s="23"/>
      <c r="AM112" s="23"/>
      <c r="AS112" s="42"/>
      <c r="AT112" s="42"/>
      <c r="AU112" s="42"/>
      <c r="AV112" s="42"/>
      <c r="AW112" s="42"/>
      <c r="AX112" s="42"/>
      <c r="AY112" s="42"/>
      <c r="AZ112" s="100"/>
      <c r="BA112" s="42"/>
      <c r="BB112" s="42"/>
      <c r="BC112" s="42"/>
      <c r="BD112" s="42"/>
      <c r="BE112" s="42"/>
    </row>
    <row r="113" spans="38:57" s="19" customFormat="1" x14ac:dyDescent="0.25">
      <c r="AL113" s="23"/>
      <c r="AM113" s="23"/>
      <c r="AS113" s="42"/>
      <c r="AT113" s="42"/>
      <c r="AU113" s="42"/>
      <c r="AV113" s="42"/>
      <c r="AW113" s="42"/>
      <c r="AX113" s="42"/>
      <c r="AY113" s="42"/>
      <c r="AZ113" s="100"/>
      <c r="BA113" s="42"/>
      <c r="BB113" s="42"/>
      <c r="BC113" s="42"/>
      <c r="BD113" s="42"/>
      <c r="BE113" s="42"/>
    </row>
    <row r="114" spans="38:57" s="19" customFormat="1" x14ac:dyDescent="0.25">
      <c r="AL114" s="23"/>
      <c r="AM114" s="23"/>
      <c r="AS114" s="42"/>
      <c r="AT114" s="42"/>
      <c r="AU114" s="42"/>
      <c r="AV114" s="42"/>
      <c r="AW114" s="42"/>
      <c r="AX114" s="42"/>
      <c r="AY114" s="42"/>
      <c r="AZ114" s="100"/>
      <c r="BA114" s="42"/>
      <c r="BB114" s="42"/>
      <c r="BC114" s="42"/>
      <c r="BD114" s="42"/>
      <c r="BE114" s="42"/>
    </row>
    <row r="115" spans="38:57" s="19" customFormat="1" x14ac:dyDescent="0.25">
      <c r="AL115" s="23"/>
      <c r="AM115" s="23"/>
      <c r="AS115" s="42"/>
      <c r="AT115" s="42"/>
      <c r="AU115" s="42"/>
      <c r="AV115" s="42"/>
      <c r="AW115" s="42"/>
      <c r="AX115" s="42"/>
      <c r="AY115" s="42"/>
      <c r="AZ115" s="100"/>
      <c r="BA115" s="42"/>
      <c r="BB115" s="42"/>
      <c r="BC115" s="42"/>
      <c r="BD115" s="42"/>
      <c r="BE115" s="42"/>
    </row>
    <row r="116" spans="38:57" s="19" customFormat="1" x14ac:dyDescent="0.25">
      <c r="AL116" s="23"/>
      <c r="AM116" s="23"/>
      <c r="AS116" s="42"/>
      <c r="AT116" s="42"/>
      <c r="AU116" s="42"/>
      <c r="AV116" s="42"/>
      <c r="AW116" s="42"/>
      <c r="AX116" s="42"/>
      <c r="AY116" s="42"/>
      <c r="AZ116" s="100"/>
      <c r="BA116" s="42"/>
      <c r="BB116" s="42"/>
      <c r="BC116" s="42"/>
      <c r="BD116" s="42"/>
      <c r="BE116" s="42"/>
    </row>
    <row r="117" spans="38:57" s="19" customFormat="1" x14ac:dyDescent="0.25">
      <c r="AL117" s="23"/>
      <c r="AM117" s="23"/>
      <c r="AS117" s="42"/>
      <c r="AT117" s="42"/>
      <c r="AU117" s="42"/>
      <c r="AV117" s="42"/>
      <c r="AW117" s="42"/>
      <c r="AX117" s="42"/>
      <c r="AY117" s="42"/>
      <c r="AZ117" s="100"/>
      <c r="BA117" s="42"/>
      <c r="BB117" s="42"/>
      <c r="BC117" s="42"/>
      <c r="BD117" s="42"/>
      <c r="BE117" s="42"/>
    </row>
    <row r="118" spans="38:57" s="19" customFormat="1" x14ac:dyDescent="0.25">
      <c r="AL118" s="23"/>
      <c r="AM118" s="23"/>
      <c r="AS118" s="42"/>
      <c r="AT118" s="42"/>
      <c r="AU118" s="42"/>
      <c r="AV118" s="42"/>
      <c r="AW118" s="42"/>
      <c r="AX118" s="42"/>
      <c r="AY118" s="42"/>
      <c r="AZ118" s="100"/>
      <c r="BA118" s="42"/>
      <c r="BB118" s="42"/>
      <c r="BC118" s="42"/>
      <c r="BD118" s="42"/>
      <c r="BE118" s="42"/>
    </row>
    <row r="119" spans="38:57" s="19" customFormat="1" x14ac:dyDescent="0.25">
      <c r="AL119" s="23"/>
      <c r="AM119" s="23"/>
      <c r="AS119" s="42"/>
      <c r="AT119" s="42"/>
      <c r="AU119" s="42"/>
      <c r="AV119" s="42"/>
      <c r="AW119" s="42"/>
      <c r="AX119" s="42"/>
      <c r="AY119" s="42"/>
      <c r="AZ119" s="100"/>
      <c r="BA119" s="42"/>
      <c r="BB119" s="42"/>
      <c r="BC119" s="42"/>
      <c r="BD119" s="42"/>
      <c r="BE119" s="42"/>
    </row>
    <row r="120" spans="38:57" s="19" customFormat="1" x14ac:dyDescent="0.25">
      <c r="AL120" s="23"/>
      <c r="AM120" s="23"/>
      <c r="AS120" s="42"/>
      <c r="AT120" s="42"/>
      <c r="AU120" s="42"/>
      <c r="AV120" s="42"/>
      <c r="AW120" s="42"/>
      <c r="AX120" s="42"/>
      <c r="AY120" s="42"/>
      <c r="AZ120" s="100"/>
      <c r="BA120" s="42"/>
      <c r="BB120" s="42"/>
      <c r="BC120" s="42"/>
      <c r="BD120" s="42"/>
      <c r="BE120" s="42"/>
    </row>
    <row r="121" spans="38:57" s="19" customFormat="1" x14ac:dyDescent="0.25">
      <c r="AL121" s="23"/>
      <c r="AM121" s="23"/>
      <c r="AS121" s="42"/>
      <c r="AT121" s="42"/>
      <c r="AU121" s="42"/>
      <c r="AV121" s="42"/>
      <c r="AW121" s="42"/>
      <c r="AX121" s="42"/>
      <c r="AY121" s="42"/>
      <c r="AZ121" s="100"/>
      <c r="BA121" s="42"/>
      <c r="BB121" s="42"/>
      <c r="BC121" s="42"/>
      <c r="BD121" s="42"/>
      <c r="BE121" s="42"/>
    </row>
    <row r="122" spans="38:57" s="19" customFormat="1" x14ac:dyDescent="0.25">
      <c r="AL122" s="23"/>
      <c r="AM122" s="23"/>
      <c r="AS122" s="42"/>
      <c r="AT122" s="42"/>
      <c r="AU122" s="42"/>
      <c r="AV122" s="42"/>
      <c r="AW122" s="42"/>
      <c r="AX122" s="42"/>
      <c r="AY122" s="42"/>
      <c r="AZ122" s="100"/>
      <c r="BA122" s="42"/>
      <c r="BB122" s="42"/>
      <c r="BC122" s="42"/>
      <c r="BD122" s="42"/>
      <c r="BE122" s="42"/>
    </row>
    <row r="123" spans="38:57" s="19" customFormat="1" x14ac:dyDescent="0.25">
      <c r="AL123" s="23"/>
      <c r="AM123" s="23"/>
      <c r="AS123" s="42"/>
      <c r="AT123" s="42"/>
      <c r="AU123" s="42"/>
      <c r="AV123" s="42"/>
      <c r="AW123" s="42"/>
      <c r="AX123" s="42"/>
      <c r="AY123" s="42"/>
      <c r="AZ123" s="100"/>
      <c r="BA123" s="42"/>
      <c r="BB123" s="42"/>
      <c r="BC123" s="42"/>
      <c r="BD123" s="42"/>
      <c r="BE123" s="42"/>
    </row>
    <row r="124" spans="38:57" s="19" customFormat="1" x14ac:dyDescent="0.25">
      <c r="AL124" s="23"/>
      <c r="AM124" s="23"/>
      <c r="AS124" s="42"/>
      <c r="AT124" s="42"/>
      <c r="AU124" s="42"/>
      <c r="AV124" s="42"/>
      <c r="AW124" s="42"/>
      <c r="AX124" s="42"/>
      <c r="AY124" s="42"/>
      <c r="AZ124" s="100"/>
      <c r="BA124" s="42"/>
      <c r="BB124" s="42"/>
      <c r="BC124" s="42"/>
      <c r="BD124" s="42"/>
      <c r="BE124" s="42"/>
    </row>
    <row r="125" spans="38:57" s="19" customFormat="1" x14ac:dyDescent="0.25">
      <c r="AL125" s="23"/>
      <c r="AM125" s="23"/>
      <c r="AS125" s="42"/>
      <c r="AT125" s="42"/>
      <c r="AU125" s="42"/>
      <c r="AV125" s="42"/>
      <c r="AW125" s="42"/>
      <c r="AX125" s="42"/>
      <c r="AY125" s="42"/>
      <c r="AZ125" s="100"/>
      <c r="BA125" s="42"/>
      <c r="BB125" s="42"/>
      <c r="BC125" s="42"/>
      <c r="BD125" s="42"/>
      <c r="BE125" s="42"/>
    </row>
    <row r="126" spans="38:57" s="19" customFormat="1" x14ac:dyDescent="0.25">
      <c r="AL126" s="23"/>
      <c r="AM126" s="23"/>
      <c r="AS126" s="42"/>
      <c r="AT126" s="42"/>
      <c r="AU126" s="42"/>
      <c r="AV126" s="42"/>
      <c r="AW126" s="42"/>
      <c r="AX126" s="42"/>
      <c r="AY126" s="42"/>
      <c r="AZ126" s="100"/>
      <c r="BA126" s="42"/>
      <c r="BB126" s="42"/>
      <c r="BC126" s="42"/>
      <c r="BD126" s="42"/>
      <c r="BE126" s="42"/>
    </row>
    <row r="127" spans="38:57" s="19" customFormat="1" x14ac:dyDescent="0.25">
      <c r="AL127" s="23"/>
      <c r="AM127" s="23"/>
      <c r="AS127" s="42"/>
      <c r="AT127" s="42"/>
      <c r="AU127" s="42"/>
      <c r="AV127" s="42"/>
      <c r="AW127" s="42"/>
      <c r="AX127" s="42"/>
      <c r="AY127" s="42"/>
      <c r="AZ127" s="100"/>
      <c r="BA127" s="42"/>
      <c r="BB127" s="42"/>
      <c r="BC127" s="42"/>
      <c r="BD127" s="42"/>
      <c r="BE127" s="42"/>
    </row>
    <row r="128" spans="38:57" s="19" customFormat="1" x14ac:dyDescent="0.25">
      <c r="AL128" s="23"/>
      <c r="AM128" s="23"/>
      <c r="AS128" s="42"/>
      <c r="AT128" s="42"/>
      <c r="AU128" s="42"/>
      <c r="AV128" s="42"/>
      <c r="AW128" s="42"/>
      <c r="AX128" s="42"/>
      <c r="AY128" s="42"/>
      <c r="AZ128" s="100"/>
      <c r="BA128" s="42"/>
      <c r="BB128" s="42"/>
      <c r="BC128" s="42"/>
      <c r="BD128" s="42"/>
      <c r="BE128" s="42"/>
    </row>
    <row r="129" spans="38:57" s="19" customFormat="1" x14ac:dyDescent="0.25">
      <c r="AL129" s="23"/>
      <c r="AM129" s="23"/>
      <c r="AS129" s="42"/>
      <c r="AT129" s="42"/>
      <c r="AU129" s="42"/>
      <c r="AV129" s="42"/>
      <c r="AW129" s="42"/>
      <c r="AX129" s="42"/>
      <c r="AY129" s="42"/>
      <c r="AZ129" s="100"/>
      <c r="BA129" s="42"/>
      <c r="BB129" s="42"/>
      <c r="BC129" s="42"/>
      <c r="BD129" s="42"/>
      <c r="BE129" s="42"/>
    </row>
    <row r="130" spans="38:57" s="19" customFormat="1" x14ac:dyDescent="0.25">
      <c r="AL130" s="23"/>
      <c r="AM130" s="23"/>
      <c r="AS130" s="42"/>
      <c r="AT130" s="42"/>
      <c r="AU130" s="42"/>
      <c r="AV130" s="42"/>
      <c r="AW130" s="42"/>
      <c r="AX130" s="42"/>
      <c r="AY130" s="42"/>
      <c r="AZ130" s="100"/>
      <c r="BA130" s="42"/>
      <c r="BB130" s="42"/>
      <c r="BC130" s="42"/>
      <c r="BD130" s="42"/>
      <c r="BE130" s="42"/>
    </row>
    <row r="131" spans="38:57" s="19" customFormat="1" x14ac:dyDescent="0.25">
      <c r="AL131" s="23"/>
      <c r="AM131" s="23"/>
      <c r="AS131" s="42"/>
      <c r="AT131" s="42"/>
      <c r="AU131" s="42"/>
      <c r="AV131" s="42"/>
      <c r="AW131" s="42"/>
      <c r="AX131" s="42"/>
      <c r="AY131" s="42"/>
      <c r="AZ131" s="100"/>
      <c r="BA131" s="42"/>
      <c r="BB131" s="42"/>
      <c r="BC131" s="42"/>
      <c r="BD131" s="42"/>
      <c r="BE131" s="42"/>
    </row>
    <row r="132" spans="38:57" s="19" customFormat="1" x14ac:dyDescent="0.25">
      <c r="AL132" s="23"/>
      <c r="AM132" s="23"/>
      <c r="AS132" s="42"/>
      <c r="AT132" s="42"/>
      <c r="AU132" s="42"/>
      <c r="AV132" s="42"/>
      <c r="AW132" s="42"/>
      <c r="AX132" s="42"/>
      <c r="AY132" s="42"/>
      <c r="AZ132" s="100"/>
      <c r="BA132" s="42"/>
      <c r="BB132" s="42"/>
      <c r="BC132" s="42"/>
      <c r="BD132" s="42"/>
      <c r="BE132" s="42"/>
    </row>
    <row r="133" spans="38:57" s="19" customFormat="1" x14ac:dyDescent="0.25">
      <c r="AL133" s="23"/>
      <c r="AM133" s="23"/>
      <c r="AS133" s="42"/>
      <c r="AT133" s="42"/>
      <c r="AU133" s="42"/>
      <c r="AV133" s="42"/>
      <c r="AW133" s="42"/>
      <c r="AX133" s="42"/>
      <c r="AY133" s="42"/>
      <c r="AZ133" s="100"/>
      <c r="BA133" s="42"/>
      <c r="BB133" s="42"/>
      <c r="BC133" s="42"/>
      <c r="BD133" s="42"/>
      <c r="BE133" s="42"/>
    </row>
    <row r="134" spans="38:57" s="19" customFormat="1" x14ac:dyDescent="0.25">
      <c r="AL134" s="23"/>
      <c r="AM134" s="23"/>
      <c r="AS134" s="42"/>
      <c r="AT134" s="42"/>
      <c r="AU134" s="42"/>
      <c r="AV134" s="42"/>
      <c r="AW134" s="42"/>
      <c r="AX134" s="42"/>
      <c r="AY134" s="42"/>
      <c r="AZ134" s="100"/>
      <c r="BA134" s="42"/>
      <c r="BB134" s="42"/>
      <c r="BC134" s="42"/>
      <c r="BD134" s="42"/>
      <c r="BE134" s="42"/>
    </row>
    <row r="135" spans="38:57" s="19" customFormat="1" x14ac:dyDescent="0.25">
      <c r="AL135" s="23"/>
      <c r="AM135" s="23"/>
      <c r="AS135" s="42"/>
      <c r="AT135" s="42"/>
      <c r="AU135" s="42"/>
      <c r="AV135" s="42"/>
      <c r="AW135" s="42"/>
      <c r="AX135" s="42"/>
      <c r="AY135" s="42"/>
      <c r="AZ135" s="100"/>
      <c r="BA135" s="42"/>
      <c r="BB135" s="42"/>
      <c r="BC135" s="42"/>
      <c r="BD135" s="42"/>
      <c r="BE135" s="42"/>
    </row>
    <row r="136" spans="38:57" s="19" customFormat="1" x14ac:dyDescent="0.25">
      <c r="AL136" s="23"/>
      <c r="AM136" s="23"/>
      <c r="AS136" s="42"/>
      <c r="AT136" s="42"/>
      <c r="AU136" s="42"/>
      <c r="AV136" s="42"/>
      <c r="AW136" s="42"/>
      <c r="AX136" s="42"/>
      <c r="AY136" s="42"/>
      <c r="AZ136" s="100"/>
      <c r="BA136" s="42"/>
      <c r="BB136" s="42"/>
      <c r="BC136" s="42"/>
      <c r="BD136" s="42"/>
      <c r="BE136" s="42"/>
    </row>
    <row r="137" spans="38:57" s="19" customFormat="1" x14ac:dyDescent="0.25">
      <c r="AL137" s="23"/>
      <c r="AM137" s="23"/>
      <c r="AS137" s="42"/>
      <c r="AT137" s="42"/>
      <c r="AU137" s="42"/>
      <c r="AV137" s="42"/>
      <c r="AW137" s="42"/>
      <c r="AX137" s="42"/>
      <c r="AY137" s="42"/>
      <c r="AZ137" s="100"/>
      <c r="BA137" s="42"/>
      <c r="BB137" s="42"/>
      <c r="BC137" s="42"/>
      <c r="BD137" s="42"/>
      <c r="BE137" s="42"/>
    </row>
    <row r="138" spans="38:57" s="19" customFormat="1" x14ac:dyDescent="0.25">
      <c r="AL138" s="23"/>
      <c r="AM138" s="23"/>
      <c r="AS138" s="42"/>
      <c r="AT138" s="42"/>
      <c r="AU138" s="42"/>
      <c r="AV138" s="42"/>
      <c r="AW138" s="42"/>
      <c r="AX138" s="42"/>
      <c r="AY138" s="42"/>
      <c r="AZ138" s="100"/>
      <c r="BA138" s="42"/>
      <c r="BB138" s="42"/>
      <c r="BC138" s="42"/>
      <c r="BD138" s="42"/>
      <c r="BE138" s="42"/>
    </row>
    <row r="139" spans="38:57" s="19" customFormat="1" x14ac:dyDescent="0.25">
      <c r="AL139" s="23"/>
      <c r="AM139" s="23"/>
      <c r="AS139" s="42"/>
      <c r="AT139" s="42"/>
      <c r="AU139" s="42"/>
      <c r="AV139" s="42"/>
      <c r="AW139" s="42"/>
      <c r="AX139" s="42"/>
      <c r="AY139" s="42"/>
      <c r="AZ139" s="100"/>
      <c r="BA139" s="42"/>
      <c r="BB139" s="42"/>
      <c r="BC139" s="42"/>
      <c r="BD139" s="42"/>
      <c r="BE139" s="42"/>
    </row>
    <row r="140" spans="38:57" s="19" customFormat="1" x14ac:dyDescent="0.25">
      <c r="AL140" s="23"/>
      <c r="AM140" s="23"/>
      <c r="AS140" s="42"/>
      <c r="AT140" s="42"/>
      <c r="AU140" s="42"/>
      <c r="AV140" s="42"/>
      <c r="AW140" s="42"/>
      <c r="AX140" s="42"/>
      <c r="AY140" s="42"/>
      <c r="AZ140" s="100"/>
      <c r="BA140" s="42"/>
      <c r="BB140" s="42"/>
      <c r="BC140" s="42"/>
      <c r="BD140" s="42"/>
      <c r="BE140" s="42"/>
    </row>
    <row r="141" spans="38:57" s="19" customFormat="1" x14ac:dyDescent="0.25">
      <c r="AL141" s="23"/>
      <c r="AM141" s="23"/>
      <c r="AS141" s="42"/>
      <c r="AT141" s="42"/>
      <c r="AU141" s="42"/>
      <c r="AV141" s="42"/>
      <c r="AW141" s="42"/>
      <c r="AX141" s="42"/>
      <c r="AY141" s="42"/>
      <c r="AZ141" s="100"/>
      <c r="BA141" s="42"/>
      <c r="BB141" s="42"/>
      <c r="BC141" s="42"/>
      <c r="BD141" s="42"/>
      <c r="BE141" s="42"/>
    </row>
    <row r="142" spans="38:57" s="19" customFormat="1" x14ac:dyDescent="0.25">
      <c r="AL142" s="23"/>
      <c r="AM142" s="23"/>
      <c r="AS142" s="42"/>
      <c r="AT142" s="42"/>
      <c r="AU142" s="42"/>
      <c r="AV142" s="42"/>
      <c r="AW142" s="42"/>
      <c r="AX142" s="42"/>
      <c r="AY142" s="42"/>
      <c r="AZ142" s="100"/>
      <c r="BA142" s="42"/>
      <c r="BB142" s="42"/>
      <c r="BC142" s="42"/>
      <c r="BD142" s="42"/>
      <c r="BE142" s="42"/>
    </row>
    <row r="143" spans="38:57" s="19" customFormat="1" x14ac:dyDescent="0.25">
      <c r="AL143" s="23"/>
      <c r="AM143" s="23"/>
      <c r="AS143" s="42"/>
      <c r="AT143" s="42"/>
      <c r="AU143" s="42"/>
      <c r="AV143" s="42"/>
      <c r="AW143" s="42"/>
      <c r="AX143" s="42"/>
      <c r="AY143" s="42"/>
      <c r="AZ143" s="100"/>
      <c r="BA143" s="42"/>
      <c r="BB143" s="42"/>
      <c r="BC143" s="42"/>
      <c r="BD143" s="42"/>
      <c r="BE143" s="42"/>
    </row>
    <row r="144" spans="38:57" s="19" customFormat="1" x14ac:dyDescent="0.25">
      <c r="AL144" s="23"/>
      <c r="AM144" s="23"/>
      <c r="AS144" s="42"/>
      <c r="AT144" s="42"/>
      <c r="AU144" s="42"/>
      <c r="AV144" s="42"/>
      <c r="AW144" s="42"/>
      <c r="AX144" s="42"/>
      <c r="AY144" s="42"/>
      <c r="AZ144" s="100"/>
      <c r="BA144" s="42"/>
      <c r="BB144" s="42"/>
      <c r="BC144" s="42"/>
      <c r="BD144" s="42"/>
      <c r="BE144" s="42"/>
    </row>
    <row r="145" spans="38:57" s="19" customFormat="1" x14ac:dyDescent="0.25">
      <c r="AL145" s="23"/>
      <c r="AM145" s="23"/>
      <c r="AS145" s="42"/>
      <c r="AT145" s="42"/>
      <c r="AU145" s="42"/>
      <c r="AV145" s="42"/>
      <c r="AW145" s="42"/>
      <c r="AX145" s="42"/>
      <c r="AY145" s="42"/>
      <c r="AZ145" s="100"/>
      <c r="BA145" s="42"/>
      <c r="BB145" s="42"/>
      <c r="BC145" s="42"/>
      <c r="BD145" s="42"/>
      <c r="BE145" s="42"/>
    </row>
    <row r="146" spans="38:57" s="19" customFormat="1" x14ac:dyDescent="0.25">
      <c r="AL146" s="23"/>
      <c r="AM146" s="23"/>
      <c r="AS146" s="42"/>
      <c r="AT146" s="42"/>
      <c r="AU146" s="42"/>
      <c r="AV146" s="42"/>
      <c r="AW146" s="42"/>
      <c r="AX146" s="42"/>
      <c r="AY146" s="42"/>
      <c r="AZ146" s="100"/>
      <c r="BA146" s="42"/>
      <c r="BB146" s="42"/>
      <c r="BC146" s="42"/>
      <c r="BD146" s="42"/>
      <c r="BE146" s="42"/>
    </row>
    <row r="147" spans="38:57" s="19" customFormat="1" x14ac:dyDescent="0.25">
      <c r="AL147" s="23"/>
      <c r="AM147" s="23"/>
      <c r="AS147" s="42"/>
      <c r="AT147" s="42"/>
      <c r="AU147" s="42"/>
      <c r="AV147" s="42"/>
      <c r="AW147" s="42"/>
      <c r="AX147" s="42"/>
      <c r="AY147" s="42"/>
      <c r="AZ147" s="100"/>
      <c r="BA147" s="42"/>
      <c r="BB147" s="42"/>
      <c r="BC147" s="42"/>
      <c r="BD147" s="42"/>
      <c r="BE147" s="42"/>
    </row>
    <row r="148" spans="38:57" s="19" customFormat="1" x14ac:dyDescent="0.25">
      <c r="AL148" s="23"/>
      <c r="AM148" s="23"/>
      <c r="AS148" s="42"/>
      <c r="AT148" s="42"/>
      <c r="AU148" s="42"/>
      <c r="AV148" s="42"/>
      <c r="AW148" s="42"/>
      <c r="AX148" s="42"/>
      <c r="AY148" s="42"/>
      <c r="AZ148" s="100"/>
      <c r="BA148" s="42"/>
      <c r="BB148" s="42"/>
      <c r="BC148" s="42"/>
      <c r="BD148" s="42"/>
      <c r="BE148" s="42"/>
    </row>
    <row r="149" spans="38:57" s="19" customFormat="1" x14ac:dyDescent="0.25">
      <c r="AL149" s="23"/>
      <c r="AM149" s="23"/>
      <c r="AS149" s="42"/>
      <c r="AT149" s="42"/>
      <c r="AU149" s="42"/>
      <c r="AV149" s="42"/>
      <c r="AW149" s="42"/>
      <c r="AX149" s="42"/>
      <c r="AY149" s="42"/>
      <c r="AZ149" s="100"/>
      <c r="BA149" s="42"/>
      <c r="BB149" s="42"/>
      <c r="BC149" s="42"/>
      <c r="BD149" s="42"/>
      <c r="BE149" s="42"/>
    </row>
    <row r="150" spans="38:57" s="19" customFormat="1" x14ac:dyDescent="0.25">
      <c r="AL150" s="23"/>
      <c r="AM150" s="23"/>
      <c r="AS150" s="42"/>
      <c r="AT150" s="42"/>
      <c r="AU150" s="42"/>
      <c r="AV150" s="42"/>
      <c r="AW150" s="42"/>
      <c r="AX150" s="42"/>
      <c r="AY150" s="42"/>
      <c r="AZ150" s="100"/>
      <c r="BA150" s="42"/>
      <c r="BB150" s="42"/>
      <c r="BC150" s="42"/>
      <c r="BD150" s="42"/>
      <c r="BE150" s="42"/>
    </row>
    <row r="151" spans="38:57" s="19" customFormat="1" x14ac:dyDescent="0.25">
      <c r="AL151" s="23"/>
      <c r="AM151" s="23"/>
      <c r="AS151" s="42"/>
      <c r="AT151" s="42"/>
      <c r="AU151" s="42"/>
      <c r="AV151" s="42"/>
      <c r="AW151" s="42"/>
      <c r="AX151" s="42"/>
      <c r="AY151" s="42"/>
      <c r="AZ151" s="100"/>
      <c r="BA151" s="42"/>
      <c r="BB151" s="42"/>
      <c r="BC151" s="42"/>
      <c r="BD151" s="42"/>
      <c r="BE151" s="42"/>
    </row>
    <row r="152" spans="38:57" s="19" customFormat="1" x14ac:dyDescent="0.25">
      <c r="AL152" s="23"/>
      <c r="AM152" s="23"/>
      <c r="AS152" s="42"/>
      <c r="AT152" s="42"/>
      <c r="AU152" s="42"/>
      <c r="AV152" s="42"/>
      <c r="AW152" s="42"/>
      <c r="AX152" s="42"/>
      <c r="AY152" s="42"/>
      <c r="AZ152" s="100"/>
      <c r="BA152" s="42"/>
      <c r="BB152" s="42"/>
      <c r="BC152" s="42"/>
      <c r="BD152" s="42"/>
      <c r="BE152" s="42"/>
    </row>
    <row r="153" spans="38:57" s="19" customFormat="1" x14ac:dyDescent="0.25">
      <c r="AL153" s="23"/>
      <c r="AM153" s="23"/>
      <c r="AS153" s="42"/>
      <c r="AT153" s="42"/>
      <c r="AU153" s="42"/>
      <c r="AV153" s="42"/>
      <c r="AW153" s="42"/>
      <c r="AX153" s="42"/>
      <c r="AY153" s="42"/>
      <c r="AZ153" s="100"/>
      <c r="BA153" s="42"/>
      <c r="BB153" s="42"/>
      <c r="BC153" s="42"/>
      <c r="BD153" s="42"/>
      <c r="BE153" s="42"/>
    </row>
    <row r="154" spans="38:57" s="19" customFormat="1" x14ac:dyDescent="0.25">
      <c r="AL154" s="23"/>
      <c r="AM154" s="23"/>
      <c r="AS154" s="42"/>
      <c r="AT154" s="42"/>
      <c r="AU154" s="42"/>
      <c r="AV154" s="42"/>
      <c r="AW154" s="42"/>
      <c r="AX154" s="42"/>
      <c r="AY154" s="42"/>
      <c r="AZ154" s="100"/>
      <c r="BA154" s="42"/>
      <c r="BB154" s="42"/>
      <c r="BC154" s="42"/>
      <c r="BD154" s="42"/>
      <c r="BE154" s="42"/>
    </row>
    <row r="155" spans="38:57" s="19" customFormat="1" x14ac:dyDescent="0.25">
      <c r="AL155" s="23"/>
      <c r="AM155" s="23"/>
      <c r="AS155" s="42"/>
      <c r="AT155" s="42"/>
      <c r="AU155" s="42"/>
      <c r="AV155" s="42"/>
      <c r="AW155" s="42"/>
      <c r="AX155" s="42"/>
      <c r="AY155" s="42"/>
      <c r="AZ155" s="100"/>
      <c r="BA155" s="42"/>
      <c r="BB155" s="42"/>
      <c r="BC155" s="42"/>
      <c r="BD155" s="42"/>
      <c r="BE155" s="42"/>
    </row>
    <row r="156" spans="38:57" s="19" customFormat="1" x14ac:dyDescent="0.25">
      <c r="AL156" s="23"/>
      <c r="AM156" s="23"/>
      <c r="AS156" s="42"/>
      <c r="AT156" s="42"/>
      <c r="AU156" s="42"/>
      <c r="AV156" s="42"/>
      <c r="AW156" s="42"/>
      <c r="AX156" s="42"/>
      <c r="AY156" s="42"/>
      <c r="AZ156" s="100"/>
      <c r="BA156" s="42"/>
      <c r="BB156" s="42"/>
      <c r="BC156" s="42"/>
      <c r="BD156" s="42"/>
      <c r="BE156" s="42"/>
    </row>
    <row r="157" spans="38:57" s="19" customFormat="1" x14ac:dyDescent="0.25">
      <c r="AL157" s="23"/>
      <c r="AM157" s="23"/>
      <c r="AS157" s="42"/>
      <c r="AT157" s="42"/>
      <c r="AU157" s="42"/>
      <c r="AV157" s="42"/>
      <c r="AW157" s="42"/>
      <c r="AX157" s="42"/>
      <c r="AY157" s="42"/>
      <c r="AZ157" s="100"/>
      <c r="BA157" s="42"/>
      <c r="BB157" s="42"/>
      <c r="BC157" s="42"/>
      <c r="BD157" s="42"/>
      <c r="BE157" s="42"/>
    </row>
    <row r="158" spans="38:57" s="19" customFormat="1" x14ac:dyDescent="0.25">
      <c r="AL158" s="23"/>
      <c r="AM158" s="23"/>
      <c r="AS158" s="42"/>
      <c r="AT158" s="42"/>
      <c r="AU158" s="42"/>
      <c r="AV158" s="42"/>
      <c r="AW158" s="42"/>
      <c r="AX158" s="42"/>
      <c r="AY158" s="42"/>
      <c r="AZ158" s="100"/>
      <c r="BA158" s="42"/>
      <c r="BB158" s="42"/>
      <c r="BC158" s="42"/>
      <c r="BD158" s="42"/>
      <c r="BE158" s="42"/>
    </row>
    <row r="159" spans="38:57" s="19" customFormat="1" x14ac:dyDescent="0.25">
      <c r="AL159" s="23"/>
      <c r="AM159" s="23"/>
      <c r="AS159" s="42"/>
      <c r="AT159" s="42"/>
      <c r="AU159" s="42"/>
      <c r="AV159" s="42"/>
      <c r="AW159" s="42"/>
      <c r="AX159" s="42"/>
      <c r="AY159" s="42"/>
      <c r="AZ159" s="100"/>
      <c r="BA159" s="42"/>
      <c r="BB159" s="42"/>
      <c r="BC159" s="42"/>
      <c r="BD159" s="42"/>
      <c r="BE159" s="42"/>
    </row>
    <row r="160" spans="38:57" s="19" customFormat="1" x14ac:dyDescent="0.25">
      <c r="AL160" s="23"/>
      <c r="AM160" s="23"/>
      <c r="AS160" s="42"/>
      <c r="AT160" s="42"/>
      <c r="AU160" s="42"/>
      <c r="AV160" s="42"/>
      <c r="AW160" s="42"/>
      <c r="AX160" s="42"/>
      <c r="AY160" s="42"/>
      <c r="AZ160" s="100"/>
      <c r="BA160" s="42"/>
      <c r="BB160" s="42"/>
      <c r="BC160" s="42"/>
      <c r="BD160" s="42"/>
      <c r="BE160" s="42"/>
    </row>
    <row r="161" spans="38:57" s="19" customFormat="1" x14ac:dyDescent="0.25">
      <c r="AL161" s="23"/>
      <c r="AM161" s="23"/>
      <c r="AS161" s="42"/>
      <c r="AT161" s="42"/>
      <c r="AU161" s="42"/>
      <c r="AV161" s="42"/>
      <c r="AW161" s="42"/>
      <c r="AX161" s="42"/>
      <c r="AY161" s="42"/>
      <c r="AZ161" s="100"/>
      <c r="BA161" s="42"/>
      <c r="BB161" s="42"/>
      <c r="BC161" s="42"/>
      <c r="BD161" s="42"/>
      <c r="BE161" s="42"/>
    </row>
    <row r="162" spans="38:57" s="19" customFormat="1" x14ac:dyDescent="0.25">
      <c r="AL162" s="23"/>
      <c r="AM162" s="23"/>
      <c r="AS162" s="42"/>
      <c r="AT162" s="42"/>
      <c r="AU162" s="42"/>
      <c r="AV162" s="42"/>
      <c r="AW162" s="42"/>
      <c r="AX162" s="42"/>
      <c r="AY162" s="42"/>
      <c r="AZ162" s="100"/>
      <c r="BA162" s="42"/>
      <c r="BB162" s="42"/>
      <c r="BC162" s="42"/>
      <c r="BD162" s="42"/>
      <c r="BE162" s="42"/>
    </row>
    <row r="163" spans="38:57" s="19" customFormat="1" x14ac:dyDescent="0.25">
      <c r="AL163" s="23"/>
      <c r="AM163" s="23"/>
      <c r="AS163" s="42"/>
      <c r="AT163" s="42"/>
      <c r="AU163" s="42"/>
      <c r="AV163" s="42"/>
      <c r="AW163" s="42"/>
      <c r="AX163" s="42"/>
      <c r="AY163" s="42"/>
      <c r="AZ163" s="100"/>
      <c r="BA163" s="42"/>
      <c r="BB163" s="42"/>
      <c r="BC163" s="42"/>
      <c r="BD163" s="42"/>
      <c r="BE163" s="42"/>
    </row>
    <row r="164" spans="38:57" s="19" customFormat="1" x14ac:dyDescent="0.25">
      <c r="AL164" s="23"/>
      <c r="AM164" s="23"/>
      <c r="AS164" s="42"/>
      <c r="AT164" s="42"/>
      <c r="AU164" s="42"/>
      <c r="AV164" s="42"/>
      <c r="AW164" s="42"/>
      <c r="AX164" s="42"/>
      <c r="AY164" s="42"/>
      <c r="AZ164" s="100"/>
      <c r="BA164" s="42"/>
      <c r="BB164" s="42"/>
      <c r="BC164" s="42"/>
      <c r="BD164" s="42"/>
      <c r="BE164" s="42"/>
    </row>
    <row r="165" spans="38:57" s="19" customFormat="1" x14ac:dyDescent="0.25">
      <c r="AL165" s="23"/>
      <c r="AM165" s="23"/>
      <c r="AS165" s="42"/>
      <c r="AT165" s="42"/>
      <c r="AU165" s="42"/>
      <c r="AV165" s="42"/>
      <c r="AW165" s="42"/>
      <c r="AX165" s="42"/>
      <c r="AY165" s="42"/>
      <c r="AZ165" s="100"/>
      <c r="BA165" s="42"/>
      <c r="BB165" s="42"/>
      <c r="BC165" s="42"/>
      <c r="BD165" s="42"/>
      <c r="BE165" s="42"/>
    </row>
    <row r="166" spans="38:57" s="19" customFormat="1" x14ac:dyDescent="0.25">
      <c r="AL166" s="23"/>
      <c r="AM166" s="23"/>
      <c r="AS166" s="42"/>
      <c r="AT166" s="42"/>
      <c r="AU166" s="42"/>
      <c r="AV166" s="42"/>
      <c r="AW166" s="42"/>
      <c r="AX166" s="42"/>
      <c r="AY166" s="42"/>
      <c r="AZ166" s="100"/>
      <c r="BA166" s="42"/>
      <c r="BB166" s="42"/>
      <c r="BC166" s="42"/>
      <c r="BD166" s="42"/>
      <c r="BE166" s="42"/>
    </row>
    <row r="167" spans="38:57" s="19" customFormat="1" x14ac:dyDescent="0.25">
      <c r="AL167" s="23"/>
      <c r="AM167" s="23"/>
      <c r="AS167" s="42"/>
      <c r="AT167" s="42"/>
      <c r="AU167" s="42"/>
      <c r="AV167" s="42"/>
      <c r="AW167" s="42"/>
      <c r="AX167" s="42"/>
      <c r="AY167" s="42"/>
      <c r="AZ167" s="100"/>
      <c r="BA167" s="42"/>
      <c r="BB167" s="42"/>
      <c r="BC167" s="42"/>
      <c r="BD167" s="42"/>
      <c r="BE167" s="42"/>
    </row>
    <row r="168" spans="38:57" s="19" customFormat="1" x14ac:dyDescent="0.25">
      <c r="AL168" s="23"/>
      <c r="AM168" s="23"/>
      <c r="AS168" s="42"/>
      <c r="AT168" s="42"/>
      <c r="AU168" s="42"/>
      <c r="AV168" s="42"/>
      <c r="AW168" s="42"/>
      <c r="AX168" s="42"/>
      <c r="AY168" s="42"/>
      <c r="AZ168" s="100"/>
      <c r="BA168" s="42"/>
      <c r="BB168" s="42"/>
      <c r="BC168" s="42"/>
      <c r="BD168" s="42"/>
      <c r="BE168" s="42"/>
    </row>
    <row r="169" spans="38:57" s="19" customFormat="1" x14ac:dyDescent="0.25">
      <c r="AL169" s="23"/>
      <c r="AM169" s="23"/>
      <c r="AS169" s="42"/>
      <c r="AT169" s="42"/>
      <c r="AU169" s="42"/>
      <c r="AV169" s="42"/>
      <c r="AW169" s="42"/>
      <c r="AX169" s="42"/>
      <c r="AY169" s="42"/>
      <c r="AZ169" s="100"/>
      <c r="BA169" s="42"/>
      <c r="BB169" s="42"/>
      <c r="BC169" s="42"/>
      <c r="BD169" s="42"/>
      <c r="BE169" s="42"/>
    </row>
    <row r="170" spans="38:57" s="19" customFormat="1" x14ac:dyDescent="0.25">
      <c r="AL170" s="23"/>
      <c r="AM170" s="23"/>
      <c r="AS170" s="42"/>
      <c r="AT170" s="42"/>
      <c r="AU170" s="42"/>
      <c r="AV170" s="42"/>
      <c r="AW170" s="42"/>
      <c r="AX170" s="42"/>
      <c r="AY170" s="42"/>
      <c r="AZ170" s="100"/>
      <c r="BA170" s="42"/>
      <c r="BB170" s="42"/>
      <c r="BC170" s="42"/>
      <c r="BD170" s="42"/>
      <c r="BE170" s="42"/>
    </row>
    <row r="171" spans="38:57" s="19" customFormat="1" x14ac:dyDescent="0.25">
      <c r="AL171" s="23"/>
      <c r="AM171" s="23"/>
      <c r="AS171" s="42"/>
      <c r="AT171" s="42"/>
      <c r="AU171" s="42"/>
      <c r="AV171" s="42"/>
      <c r="AW171" s="42"/>
      <c r="AX171" s="42"/>
      <c r="AY171" s="42"/>
      <c r="AZ171" s="100"/>
      <c r="BA171" s="42"/>
      <c r="BB171" s="42"/>
      <c r="BC171" s="42"/>
      <c r="BD171" s="42"/>
      <c r="BE171" s="42"/>
    </row>
    <row r="172" spans="38:57" s="19" customFormat="1" x14ac:dyDescent="0.25">
      <c r="AL172" s="23"/>
      <c r="AM172" s="23"/>
      <c r="AS172" s="42"/>
      <c r="AT172" s="42"/>
      <c r="AU172" s="42"/>
      <c r="AV172" s="42"/>
      <c r="AW172" s="42"/>
      <c r="AX172" s="42"/>
      <c r="AY172" s="42"/>
      <c r="AZ172" s="100"/>
      <c r="BA172" s="42"/>
      <c r="BB172" s="42"/>
      <c r="BC172" s="42"/>
      <c r="BD172" s="42"/>
      <c r="BE172" s="42"/>
    </row>
    <row r="173" spans="38:57" s="19" customFormat="1" x14ac:dyDescent="0.25">
      <c r="AL173" s="23"/>
      <c r="AM173" s="23"/>
      <c r="AS173" s="42"/>
      <c r="AT173" s="42"/>
      <c r="AU173" s="42"/>
      <c r="AV173" s="42"/>
      <c r="AW173" s="42"/>
      <c r="AX173" s="42"/>
      <c r="AY173" s="42"/>
      <c r="AZ173" s="100"/>
      <c r="BA173" s="42"/>
      <c r="BB173" s="42"/>
      <c r="BC173" s="42"/>
      <c r="BD173" s="42"/>
      <c r="BE173" s="42"/>
    </row>
    <row r="174" spans="38:57" s="19" customFormat="1" x14ac:dyDescent="0.25">
      <c r="AL174" s="23"/>
      <c r="AM174" s="23"/>
      <c r="AS174" s="42"/>
      <c r="AT174" s="42"/>
      <c r="AU174" s="42"/>
      <c r="AV174" s="42"/>
      <c r="AW174" s="42"/>
      <c r="AX174" s="42"/>
      <c r="AY174" s="42"/>
      <c r="AZ174" s="100"/>
      <c r="BA174" s="42"/>
      <c r="BB174" s="42"/>
      <c r="BC174" s="42"/>
      <c r="BD174" s="42"/>
      <c r="BE174" s="42"/>
    </row>
    <row r="175" spans="38:57" s="19" customFormat="1" x14ac:dyDescent="0.25">
      <c r="AL175" s="23"/>
      <c r="AM175" s="23"/>
      <c r="AS175" s="42"/>
      <c r="AT175" s="42"/>
      <c r="AU175" s="42"/>
      <c r="AV175" s="42"/>
      <c r="AW175" s="42"/>
      <c r="AX175" s="42"/>
      <c r="AY175" s="42"/>
      <c r="AZ175" s="100"/>
      <c r="BA175" s="42"/>
      <c r="BB175" s="42"/>
      <c r="BC175" s="42"/>
      <c r="BD175" s="42"/>
      <c r="BE175" s="42"/>
    </row>
    <row r="176" spans="38:57" s="19" customFormat="1" x14ac:dyDescent="0.25">
      <c r="AL176" s="23"/>
      <c r="AM176" s="23"/>
      <c r="AS176" s="42"/>
      <c r="AT176" s="42"/>
      <c r="AU176" s="42"/>
      <c r="AV176" s="42"/>
      <c r="AW176" s="42"/>
      <c r="AX176" s="42"/>
      <c r="AY176" s="42"/>
      <c r="AZ176" s="100"/>
      <c r="BA176" s="42"/>
      <c r="BB176" s="42"/>
      <c r="BC176" s="42"/>
      <c r="BD176" s="42"/>
      <c r="BE176" s="42"/>
    </row>
    <row r="177" spans="38:57" s="19" customFormat="1" x14ac:dyDescent="0.25">
      <c r="AL177" s="23"/>
      <c r="AM177" s="23"/>
      <c r="AS177" s="42"/>
      <c r="AT177" s="42"/>
      <c r="AU177" s="42"/>
      <c r="AV177" s="42"/>
      <c r="AW177" s="42"/>
      <c r="AX177" s="42"/>
      <c r="AY177" s="42"/>
      <c r="AZ177" s="100"/>
      <c r="BA177" s="42"/>
      <c r="BB177" s="42"/>
      <c r="BC177" s="42"/>
      <c r="BD177" s="42"/>
      <c r="BE177" s="42"/>
    </row>
    <row r="178" spans="38:57" s="19" customFormat="1" x14ac:dyDescent="0.25">
      <c r="AL178" s="23"/>
      <c r="AM178" s="23"/>
      <c r="AS178" s="42"/>
      <c r="AT178" s="42"/>
      <c r="AU178" s="42"/>
      <c r="AV178" s="42"/>
      <c r="AW178" s="42"/>
      <c r="AX178" s="42"/>
      <c r="AY178" s="42"/>
      <c r="AZ178" s="100"/>
      <c r="BA178" s="42"/>
      <c r="BB178" s="42"/>
      <c r="BC178" s="42"/>
      <c r="BD178" s="42"/>
      <c r="BE178" s="42"/>
    </row>
    <row r="179" spans="38:57" s="19" customFormat="1" x14ac:dyDescent="0.25">
      <c r="AL179" s="23"/>
      <c r="AM179" s="23"/>
      <c r="AS179" s="42"/>
      <c r="AT179" s="42"/>
      <c r="AU179" s="42"/>
      <c r="AV179" s="42"/>
      <c r="AW179" s="42"/>
      <c r="AX179" s="42"/>
      <c r="AY179" s="42"/>
      <c r="AZ179" s="100"/>
      <c r="BA179" s="42"/>
      <c r="BB179" s="42"/>
      <c r="BC179" s="42"/>
      <c r="BD179" s="42"/>
      <c r="BE179" s="42"/>
    </row>
    <row r="180" spans="38:57" s="19" customFormat="1" x14ac:dyDescent="0.25">
      <c r="AL180" s="23"/>
      <c r="AM180" s="23"/>
      <c r="AS180" s="42"/>
      <c r="AT180" s="42"/>
      <c r="AU180" s="42"/>
      <c r="AV180" s="42"/>
      <c r="AW180" s="42"/>
      <c r="AX180" s="42"/>
      <c r="AY180" s="42"/>
      <c r="AZ180" s="100"/>
      <c r="BA180" s="42"/>
      <c r="BB180" s="42"/>
      <c r="BC180" s="42"/>
      <c r="BD180" s="42"/>
      <c r="BE180" s="42"/>
    </row>
    <row r="181" spans="38:57" s="19" customFormat="1" x14ac:dyDescent="0.25">
      <c r="AL181" s="23"/>
      <c r="AM181" s="23"/>
      <c r="AS181" s="42"/>
      <c r="AT181" s="42"/>
      <c r="AU181" s="42"/>
      <c r="AV181" s="42"/>
      <c r="AW181" s="42"/>
      <c r="AX181" s="42"/>
      <c r="AY181" s="42"/>
      <c r="AZ181" s="100"/>
      <c r="BA181" s="42"/>
      <c r="BB181" s="42"/>
      <c r="BC181" s="42"/>
      <c r="BD181" s="42"/>
      <c r="BE181" s="42"/>
    </row>
    <row r="182" spans="38:57" s="19" customFormat="1" x14ac:dyDescent="0.25">
      <c r="AL182" s="23"/>
      <c r="AM182" s="23"/>
      <c r="AS182" s="42"/>
      <c r="AT182" s="42"/>
      <c r="AU182" s="42"/>
      <c r="AV182" s="42"/>
      <c r="AW182" s="42"/>
      <c r="AX182" s="42"/>
      <c r="AY182" s="42"/>
      <c r="AZ182" s="100"/>
      <c r="BA182" s="42"/>
      <c r="BB182" s="42"/>
      <c r="BC182" s="42"/>
      <c r="BD182" s="42"/>
      <c r="BE182" s="42"/>
    </row>
    <row r="183" spans="38:57" s="19" customFormat="1" x14ac:dyDescent="0.25">
      <c r="AL183" s="23"/>
      <c r="AM183" s="23"/>
      <c r="AS183" s="42"/>
      <c r="AT183" s="42"/>
      <c r="AU183" s="42"/>
      <c r="AV183" s="42"/>
      <c r="AW183" s="42"/>
      <c r="AX183" s="42"/>
      <c r="AY183" s="42"/>
      <c r="AZ183" s="100"/>
      <c r="BA183" s="42"/>
      <c r="BB183" s="42"/>
      <c r="BC183" s="42"/>
      <c r="BD183" s="42"/>
      <c r="BE183" s="42"/>
    </row>
    <row r="184" spans="38:57" s="19" customFormat="1" x14ac:dyDescent="0.25">
      <c r="AL184" s="23"/>
      <c r="AM184" s="23"/>
      <c r="AS184" s="42"/>
      <c r="AT184" s="42"/>
      <c r="AU184" s="42"/>
      <c r="AV184" s="42"/>
      <c r="AW184" s="42"/>
      <c r="AX184" s="42"/>
      <c r="AY184" s="42"/>
      <c r="AZ184" s="100"/>
      <c r="BA184" s="42"/>
      <c r="BB184" s="42"/>
      <c r="BC184" s="42"/>
      <c r="BD184" s="42"/>
      <c r="BE184" s="42"/>
    </row>
    <row r="185" spans="38:57" s="19" customFormat="1" x14ac:dyDescent="0.25">
      <c r="AL185" s="23"/>
      <c r="AM185" s="23"/>
      <c r="AS185" s="42"/>
      <c r="AT185" s="42"/>
      <c r="AU185" s="42"/>
      <c r="AV185" s="42"/>
      <c r="AW185" s="42"/>
      <c r="AX185" s="42"/>
      <c r="AY185" s="42"/>
      <c r="AZ185" s="100"/>
      <c r="BA185" s="42"/>
      <c r="BB185" s="42"/>
      <c r="BC185" s="42"/>
      <c r="BD185" s="42"/>
      <c r="BE185" s="42"/>
    </row>
    <row r="186" spans="38:57" s="19" customFormat="1" x14ac:dyDescent="0.25">
      <c r="AL186" s="23"/>
      <c r="AM186" s="23"/>
      <c r="AS186" s="42"/>
      <c r="AT186" s="42"/>
      <c r="AU186" s="42"/>
      <c r="AV186" s="42"/>
      <c r="AW186" s="42"/>
      <c r="AX186" s="42"/>
      <c r="AY186" s="42"/>
      <c r="AZ186" s="100"/>
      <c r="BA186" s="42"/>
      <c r="BB186" s="42"/>
      <c r="BC186" s="42"/>
      <c r="BD186" s="42"/>
      <c r="BE186" s="42"/>
    </row>
    <row r="187" spans="38:57" s="19" customFormat="1" x14ac:dyDescent="0.25">
      <c r="AL187" s="23"/>
      <c r="AM187" s="23"/>
      <c r="AS187" s="42"/>
      <c r="AT187" s="42"/>
      <c r="AU187" s="42"/>
      <c r="AV187" s="42"/>
      <c r="AW187" s="42"/>
      <c r="AX187" s="42"/>
      <c r="AY187" s="42"/>
      <c r="AZ187" s="100"/>
      <c r="BA187" s="42"/>
      <c r="BB187" s="42"/>
      <c r="BC187" s="42"/>
      <c r="BD187" s="42"/>
      <c r="BE187" s="42"/>
    </row>
    <row r="188" spans="38:57" s="19" customFormat="1" x14ac:dyDescent="0.25">
      <c r="AL188" s="23"/>
      <c r="AM188" s="23"/>
      <c r="AS188" s="42"/>
      <c r="AT188" s="42"/>
      <c r="AU188" s="42"/>
      <c r="AV188" s="42"/>
      <c r="AW188" s="42"/>
      <c r="AX188" s="42"/>
      <c r="AY188" s="42"/>
      <c r="AZ188" s="100"/>
      <c r="BA188" s="42"/>
      <c r="BB188" s="42"/>
      <c r="BC188" s="42"/>
      <c r="BD188" s="42"/>
      <c r="BE188" s="42"/>
    </row>
    <row r="189" spans="38:57" s="19" customFormat="1" x14ac:dyDescent="0.25">
      <c r="AL189" s="23"/>
      <c r="AM189" s="23"/>
      <c r="AS189" s="42"/>
      <c r="AT189" s="42"/>
      <c r="AU189" s="42"/>
      <c r="AV189" s="42"/>
      <c r="AW189" s="42"/>
      <c r="AX189" s="42"/>
      <c r="AY189" s="42"/>
      <c r="AZ189" s="100"/>
      <c r="BA189" s="42"/>
      <c r="BB189" s="42"/>
      <c r="BC189" s="42"/>
      <c r="BD189" s="42"/>
      <c r="BE189" s="42"/>
    </row>
    <row r="190" spans="38:57" s="19" customFormat="1" x14ac:dyDescent="0.25">
      <c r="AL190" s="23"/>
      <c r="AM190" s="23"/>
      <c r="AS190" s="42"/>
      <c r="AT190" s="42"/>
      <c r="AU190" s="42"/>
      <c r="AV190" s="42"/>
      <c r="AW190" s="42"/>
      <c r="AX190" s="42"/>
      <c r="AY190" s="42"/>
      <c r="AZ190" s="100"/>
      <c r="BA190" s="42"/>
      <c r="BB190" s="42"/>
      <c r="BC190" s="42"/>
      <c r="BD190" s="42"/>
      <c r="BE190" s="42"/>
    </row>
    <row r="191" spans="38:57" s="19" customFormat="1" x14ac:dyDescent="0.25">
      <c r="AL191" s="23"/>
      <c r="AM191" s="23"/>
      <c r="AS191" s="42"/>
      <c r="AT191" s="42"/>
      <c r="AU191" s="42"/>
      <c r="AV191" s="42"/>
      <c r="AW191" s="42"/>
      <c r="AX191" s="42"/>
      <c r="AY191" s="42"/>
      <c r="AZ191" s="100"/>
      <c r="BA191" s="42"/>
      <c r="BB191" s="42"/>
      <c r="BC191" s="42"/>
      <c r="BD191" s="42"/>
      <c r="BE191" s="42"/>
    </row>
    <row r="192" spans="38:57" s="19" customFormat="1" x14ac:dyDescent="0.25">
      <c r="AL192" s="23"/>
      <c r="AM192" s="23"/>
      <c r="AS192" s="42"/>
      <c r="AT192" s="42"/>
      <c r="AU192" s="42"/>
      <c r="AV192" s="42"/>
      <c r="AW192" s="42"/>
      <c r="AX192" s="42"/>
      <c r="AY192" s="42"/>
      <c r="AZ192" s="100"/>
      <c r="BA192" s="42"/>
      <c r="BB192" s="42"/>
      <c r="BC192" s="42"/>
      <c r="BD192" s="42"/>
      <c r="BE192" s="42"/>
    </row>
    <row r="193" spans="38:57" s="19" customFormat="1" x14ac:dyDescent="0.25">
      <c r="AL193" s="23"/>
      <c r="AM193" s="23"/>
      <c r="AS193" s="42"/>
      <c r="AT193" s="42"/>
      <c r="AU193" s="42"/>
      <c r="AV193" s="42"/>
      <c r="AW193" s="42"/>
      <c r="AX193" s="42"/>
      <c r="AY193" s="42"/>
      <c r="AZ193" s="100"/>
      <c r="BA193" s="42"/>
      <c r="BB193" s="42"/>
      <c r="BC193" s="42"/>
      <c r="BD193" s="42"/>
      <c r="BE193" s="42"/>
    </row>
    <row r="194" spans="38:57" s="19" customFormat="1" x14ac:dyDescent="0.25">
      <c r="AL194" s="23"/>
      <c r="AM194" s="23"/>
      <c r="AS194" s="42"/>
      <c r="AT194" s="42"/>
      <c r="AU194" s="42"/>
      <c r="AV194" s="42"/>
      <c r="AW194" s="42"/>
      <c r="AX194" s="42"/>
      <c r="AY194" s="42"/>
      <c r="AZ194" s="100"/>
      <c r="BA194" s="42"/>
      <c r="BB194" s="42"/>
      <c r="BC194" s="42"/>
      <c r="BD194" s="42"/>
      <c r="BE194" s="42"/>
    </row>
    <row r="195" spans="38:57" s="19" customFormat="1" x14ac:dyDescent="0.25">
      <c r="AL195" s="23"/>
      <c r="AM195" s="23"/>
      <c r="AS195" s="42"/>
      <c r="AT195" s="42"/>
      <c r="AU195" s="42"/>
      <c r="AV195" s="42"/>
      <c r="AW195" s="42"/>
      <c r="AX195" s="42"/>
      <c r="AY195" s="42"/>
      <c r="AZ195" s="100"/>
      <c r="BA195" s="42"/>
      <c r="BB195" s="42"/>
      <c r="BC195" s="42"/>
      <c r="BD195" s="42"/>
      <c r="BE195" s="42"/>
    </row>
    <row r="196" spans="38:57" s="19" customFormat="1" x14ac:dyDescent="0.25">
      <c r="AL196" s="23"/>
      <c r="AM196" s="23"/>
      <c r="AS196" s="42"/>
      <c r="AT196" s="42"/>
      <c r="AU196" s="42"/>
      <c r="AV196" s="42"/>
      <c r="AW196" s="42"/>
      <c r="AX196" s="42"/>
      <c r="AY196" s="42"/>
      <c r="AZ196" s="100"/>
      <c r="BA196" s="42"/>
      <c r="BB196" s="42"/>
      <c r="BC196" s="42"/>
      <c r="BD196" s="42"/>
      <c r="BE196" s="42"/>
    </row>
    <row r="197" spans="38:57" s="19" customFormat="1" x14ac:dyDescent="0.25">
      <c r="AL197" s="23"/>
      <c r="AM197" s="23"/>
      <c r="AS197" s="42"/>
      <c r="AT197" s="42"/>
      <c r="AU197" s="42"/>
      <c r="AV197" s="42"/>
      <c r="AW197" s="42"/>
      <c r="AX197" s="42"/>
      <c r="AY197" s="42"/>
      <c r="AZ197" s="100"/>
      <c r="BA197" s="42"/>
      <c r="BB197" s="42"/>
      <c r="BC197" s="42"/>
      <c r="BD197" s="42"/>
      <c r="BE197" s="42"/>
    </row>
    <row r="198" spans="38:57" s="19" customFormat="1" x14ac:dyDescent="0.25">
      <c r="AL198" s="23"/>
      <c r="AM198" s="23"/>
      <c r="AS198" s="42"/>
      <c r="AT198" s="42"/>
      <c r="AU198" s="42"/>
      <c r="AV198" s="42"/>
      <c r="AW198" s="42"/>
      <c r="AX198" s="42"/>
      <c r="AY198" s="42"/>
      <c r="AZ198" s="100"/>
      <c r="BA198" s="42"/>
      <c r="BB198" s="42"/>
      <c r="BC198" s="42"/>
      <c r="BD198" s="42"/>
      <c r="BE198" s="42"/>
    </row>
    <row r="199" spans="38:57" s="19" customFormat="1" x14ac:dyDescent="0.25">
      <c r="AL199" s="23"/>
      <c r="AM199" s="23"/>
      <c r="AS199" s="42"/>
      <c r="AT199" s="42"/>
      <c r="AU199" s="42"/>
      <c r="AV199" s="42"/>
      <c r="AW199" s="42"/>
      <c r="AX199" s="42"/>
      <c r="AY199" s="42"/>
      <c r="AZ199" s="100"/>
      <c r="BA199" s="42"/>
      <c r="BB199" s="42"/>
      <c r="BC199" s="42"/>
      <c r="BD199" s="42"/>
      <c r="BE199" s="42"/>
    </row>
    <row r="200" spans="38:57" s="19" customFormat="1" x14ac:dyDescent="0.25">
      <c r="AL200" s="23"/>
      <c r="AM200" s="23"/>
      <c r="AS200" s="42"/>
      <c r="AT200" s="42"/>
      <c r="AU200" s="42"/>
      <c r="AV200" s="42"/>
      <c r="AW200" s="42"/>
      <c r="AX200" s="42"/>
      <c r="AY200" s="42"/>
      <c r="AZ200" s="100"/>
      <c r="BA200" s="42"/>
      <c r="BB200" s="42"/>
      <c r="BC200" s="42"/>
      <c r="BD200" s="42"/>
      <c r="BE200" s="42"/>
    </row>
    <row r="201" spans="38:57" s="19" customFormat="1" x14ac:dyDescent="0.25">
      <c r="AL201" s="23"/>
      <c r="AM201" s="23"/>
      <c r="AS201" s="42"/>
      <c r="AT201" s="42"/>
      <c r="AU201" s="42"/>
      <c r="AV201" s="42"/>
      <c r="AW201" s="42"/>
      <c r="AX201" s="42"/>
      <c r="AY201" s="42"/>
      <c r="AZ201" s="100"/>
      <c r="BA201" s="42"/>
      <c r="BB201" s="42"/>
      <c r="BC201" s="42"/>
      <c r="BD201" s="42"/>
      <c r="BE201" s="42"/>
    </row>
    <row r="202" spans="38:57" s="19" customFormat="1" x14ac:dyDescent="0.25">
      <c r="AL202" s="23"/>
      <c r="AM202" s="23"/>
      <c r="AS202" s="42"/>
      <c r="AT202" s="42"/>
      <c r="AU202" s="42"/>
      <c r="AV202" s="42"/>
      <c r="AW202" s="42"/>
      <c r="AX202" s="42"/>
      <c r="AY202" s="42"/>
      <c r="AZ202" s="100"/>
      <c r="BA202" s="42"/>
      <c r="BB202" s="42"/>
      <c r="BC202" s="42"/>
      <c r="BD202" s="42"/>
      <c r="BE202" s="42"/>
    </row>
    <row r="203" spans="38:57" s="19" customFormat="1" x14ac:dyDescent="0.25">
      <c r="AL203" s="23"/>
      <c r="AM203" s="23"/>
      <c r="AS203" s="42"/>
      <c r="AT203" s="42"/>
      <c r="AU203" s="42"/>
      <c r="AV203" s="42"/>
      <c r="AW203" s="42"/>
      <c r="AX203" s="42"/>
      <c r="AY203" s="42"/>
      <c r="AZ203" s="100"/>
      <c r="BA203" s="42"/>
      <c r="BB203" s="42"/>
      <c r="BC203" s="42"/>
      <c r="BD203" s="42"/>
      <c r="BE203" s="42"/>
    </row>
    <row r="204" spans="38:57" s="19" customFormat="1" x14ac:dyDescent="0.25">
      <c r="AL204" s="23"/>
      <c r="AM204" s="23"/>
      <c r="AS204" s="42"/>
      <c r="AT204" s="42"/>
      <c r="AU204" s="42"/>
      <c r="AV204" s="42"/>
      <c r="AW204" s="42"/>
      <c r="AX204" s="42"/>
      <c r="AY204" s="42"/>
      <c r="AZ204" s="100"/>
      <c r="BA204" s="42"/>
      <c r="BB204" s="42"/>
      <c r="BC204" s="42"/>
      <c r="BD204" s="42"/>
      <c r="BE204" s="42"/>
    </row>
    <row r="205" spans="38:57" s="19" customFormat="1" x14ac:dyDescent="0.25">
      <c r="AL205" s="23"/>
      <c r="AM205" s="23"/>
      <c r="AS205" s="42"/>
      <c r="AT205" s="42"/>
      <c r="AU205" s="42"/>
      <c r="AV205" s="42"/>
      <c r="AW205" s="42"/>
      <c r="AX205" s="42"/>
      <c r="AY205" s="42"/>
      <c r="AZ205" s="100"/>
      <c r="BA205" s="42"/>
      <c r="BB205" s="42"/>
      <c r="BC205" s="42"/>
      <c r="BD205" s="42"/>
      <c r="BE205" s="42"/>
    </row>
    <row r="206" spans="38:57" s="19" customFormat="1" x14ac:dyDescent="0.25">
      <c r="AL206" s="23"/>
      <c r="AM206" s="23"/>
      <c r="AS206" s="42"/>
      <c r="AT206" s="42"/>
      <c r="AU206" s="42"/>
      <c r="AV206" s="42"/>
      <c r="AW206" s="42"/>
      <c r="AX206" s="42"/>
      <c r="AY206" s="42"/>
      <c r="AZ206" s="100"/>
      <c r="BA206" s="42"/>
      <c r="BB206" s="42"/>
      <c r="BC206" s="42"/>
      <c r="BD206" s="42"/>
      <c r="BE206" s="42"/>
    </row>
    <row r="207" spans="38:57" s="19" customFormat="1" x14ac:dyDescent="0.25">
      <c r="AL207" s="23"/>
      <c r="AM207" s="23"/>
      <c r="AS207" s="42"/>
      <c r="AT207" s="42"/>
      <c r="AU207" s="42"/>
      <c r="AV207" s="42"/>
      <c r="AW207" s="42"/>
      <c r="AX207" s="42"/>
      <c r="AY207" s="42"/>
      <c r="AZ207" s="100"/>
      <c r="BA207" s="42"/>
      <c r="BB207" s="42"/>
      <c r="BC207" s="42"/>
      <c r="BD207" s="42"/>
      <c r="BE207" s="42"/>
    </row>
    <row r="208" spans="38:57" s="19" customFormat="1" x14ac:dyDescent="0.25">
      <c r="AL208" s="23"/>
      <c r="AM208" s="23"/>
      <c r="AS208" s="42"/>
      <c r="AT208" s="42"/>
      <c r="AU208" s="42"/>
      <c r="AV208" s="42"/>
      <c r="AW208" s="42"/>
      <c r="AX208" s="42"/>
      <c r="AY208" s="42"/>
      <c r="AZ208" s="100"/>
      <c r="BA208" s="42"/>
      <c r="BB208" s="42"/>
      <c r="BC208" s="42"/>
      <c r="BD208" s="42"/>
      <c r="BE208" s="42"/>
    </row>
    <row r="209" spans="38:57" s="19" customFormat="1" x14ac:dyDescent="0.25">
      <c r="AL209" s="23"/>
      <c r="AM209" s="23"/>
      <c r="AS209" s="42"/>
      <c r="AT209" s="42"/>
      <c r="AU209" s="42"/>
      <c r="AV209" s="42"/>
      <c r="AW209" s="42"/>
      <c r="AX209" s="42"/>
      <c r="AY209" s="42"/>
      <c r="AZ209" s="100"/>
      <c r="BA209" s="42"/>
      <c r="BB209" s="42"/>
      <c r="BC209" s="42"/>
      <c r="BD209" s="42"/>
      <c r="BE209" s="42"/>
    </row>
    <row r="210" spans="38:57" s="19" customFormat="1" x14ac:dyDescent="0.25">
      <c r="AL210" s="23"/>
      <c r="AM210" s="23"/>
      <c r="AS210" s="42"/>
      <c r="AT210" s="42"/>
      <c r="AU210" s="42"/>
      <c r="AV210" s="42"/>
      <c r="AW210" s="42"/>
      <c r="AX210" s="42"/>
      <c r="AY210" s="42"/>
      <c r="AZ210" s="100"/>
      <c r="BA210" s="42"/>
      <c r="BB210" s="42"/>
      <c r="BC210" s="42"/>
      <c r="BD210" s="42"/>
      <c r="BE210" s="42"/>
    </row>
    <row r="211" spans="38:57" s="19" customFormat="1" x14ac:dyDescent="0.25">
      <c r="AL211" s="23"/>
      <c r="AM211" s="23"/>
      <c r="AS211" s="42"/>
      <c r="AT211" s="42"/>
      <c r="AU211" s="42"/>
      <c r="AV211" s="42"/>
      <c r="AW211" s="42"/>
      <c r="AX211" s="42"/>
      <c r="AY211" s="42"/>
      <c r="AZ211" s="100"/>
      <c r="BA211" s="42"/>
      <c r="BB211" s="42"/>
      <c r="BC211" s="42"/>
      <c r="BD211" s="42"/>
      <c r="BE211" s="42"/>
    </row>
    <row r="212" spans="38:57" s="19" customFormat="1" x14ac:dyDescent="0.25">
      <c r="AL212" s="23"/>
      <c r="AM212" s="23"/>
      <c r="AS212" s="42"/>
      <c r="AT212" s="42"/>
      <c r="AU212" s="42"/>
      <c r="AV212" s="42"/>
      <c r="AW212" s="42"/>
      <c r="AX212" s="42"/>
      <c r="AY212" s="42"/>
      <c r="AZ212" s="100"/>
      <c r="BA212" s="42"/>
      <c r="BB212" s="42"/>
      <c r="BC212" s="42"/>
      <c r="BD212" s="42"/>
      <c r="BE212" s="42"/>
    </row>
    <row r="213" spans="38:57" s="19" customFormat="1" x14ac:dyDescent="0.25">
      <c r="AL213" s="23"/>
      <c r="AM213" s="23"/>
      <c r="AS213" s="42"/>
      <c r="AT213" s="42"/>
      <c r="AU213" s="42"/>
      <c r="AV213" s="42"/>
      <c r="AW213" s="42"/>
      <c r="AX213" s="42"/>
      <c r="AY213" s="42"/>
      <c r="AZ213" s="100"/>
      <c r="BA213" s="42"/>
      <c r="BB213" s="42"/>
      <c r="BC213" s="42"/>
      <c r="BD213" s="42"/>
      <c r="BE213" s="42"/>
    </row>
    <row r="214" spans="38:57" s="19" customFormat="1" x14ac:dyDescent="0.25">
      <c r="AL214" s="23"/>
      <c r="AM214" s="23"/>
      <c r="AS214" s="42"/>
      <c r="AT214" s="42"/>
      <c r="AU214" s="42"/>
      <c r="AV214" s="42"/>
      <c r="AW214" s="42"/>
      <c r="AX214" s="42"/>
      <c r="AY214" s="42"/>
      <c r="AZ214" s="100"/>
      <c r="BA214" s="42"/>
      <c r="BB214" s="42"/>
      <c r="BC214" s="42"/>
      <c r="BD214" s="42"/>
      <c r="BE214" s="42"/>
    </row>
    <row r="215" spans="38:57" s="19" customFormat="1" x14ac:dyDescent="0.25">
      <c r="AL215" s="23"/>
      <c r="AM215" s="23"/>
      <c r="AS215" s="42"/>
      <c r="AT215" s="42"/>
      <c r="AU215" s="42"/>
      <c r="AV215" s="42"/>
      <c r="AW215" s="42"/>
      <c r="AX215" s="42"/>
      <c r="AY215" s="42"/>
      <c r="AZ215" s="100"/>
      <c r="BA215" s="42"/>
      <c r="BB215" s="42"/>
      <c r="BC215" s="42"/>
      <c r="BD215" s="42"/>
      <c r="BE215" s="42"/>
    </row>
    <row r="216" spans="38:57" s="19" customFormat="1" x14ac:dyDescent="0.25">
      <c r="AL216" s="23"/>
      <c r="AM216" s="23"/>
      <c r="AS216" s="42"/>
      <c r="AT216" s="42"/>
      <c r="AU216" s="42"/>
      <c r="AV216" s="42"/>
      <c r="AW216" s="42"/>
      <c r="AX216" s="42"/>
      <c r="AY216" s="42"/>
      <c r="AZ216" s="100"/>
      <c r="BA216" s="42"/>
      <c r="BB216" s="42"/>
      <c r="BC216" s="42"/>
      <c r="BD216" s="42"/>
      <c r="BE216" s="42"/>
    </row>
    <row r="217" spans="38:57" s="19" customFormat="1" x14ac:dyDescent="0.25">
      <c r="AL217" s="23"/>
      <c r="AM217" s="23"/>
      <c r="AS217" s="42"/>
      <c r="AT217" s="42"/>
      <c r="AU217" s="42"/>
      <c r="AV217" s="42"/>
      <c r="AW217" s="42"/>
      <c r="AX217" s="42"/>
      <c r="AY217" s="42"/>
      <c r="AZ217" s="100"/>
      <c r="BA217" s="42"/>
      <c r="BB217" s="42"/>
      <c r="BC217" s="42"/>
      <c r="BD217" s="42"/>
      <c r="BE217" s="42"/>
    </row>
    <row r="218" spans="38:57" s="19" customFormat="1" x14ac:dyDescent="0.25">
      <c r="AL218" s="23"/>
      <c r="AM218" s="23"/>
      <c r="AS218" s="42"/>
      <c r="AT218" s="42"/>
      <c r="AU218" s="42"/>
      <c r="AV218" s="42"/>
      <c r="AW218" s="42"/>
      <c r="AX218" s="42"/>
      <c r="AY218" s="42"/>
      <c r="AZ218" s="100"/>
      <c r="BA218" s="42"/>
      <c r="BB218" s="42"/>
      <c r="BC218" s="42"/>
      <c r="BD218" s="42"/>
      <c r="BE218" s="42"/>
    </row>
    <row r="219" spans="38:57" s="19" customFormat="1" x14ac:dyDescent="0.25">
      <c r="AL219" s="23"/>
      <c r="AM219" s="23"/>
      <c r="AS219" s="42"/>
      <c r="AT219" s="42"/>
      <c r="AU219" s="42"/>
      <c r="AV219" s="42"/>
      <c r="AW219" s="42"/>
      <c r="AX219" s="42"/>
      <c r="AY219" s="42"/>
      <c r="AZ219" s="100"/>
      <c r="BA219" s="42"/>
      <c r="BB219" s="42"/>
      <c r="BC219" s="42"/>
      <c r="BD219" s="42"/>
      <c r="BE219" s="42"/>
    </row>
    <row r="220" spans="38:57" s="19" customFormat="1" x14ac:dyDescent="0.25">
      <c r="AL220" s="23"/>
      <c r="AM220" s="23"/>
      <c r="AS220" s="42"/>
      <c r="AT220" s="42"/>
      <c r="AU220" s="42"/>
      <c r="AV220" s="42"/>
      <c r="AW220" s="42"/>
      <c r="AX220" s="42"/>
      <c r="AY220" s="42"/>
      <c r="AZ220" s="100"/>
      <c r="BA220" s="42"/>
      <c r="BB220" s="42"/>
      <c r="BC220" s="42"/>
      <c r="BD220" s="42"/>
      <c r="BE220" s="42"/>
    </row>
    <row r="221" spans="38:57" s="19" customFormat="1" x14ac:dyDescent="0.25">
      <c r="AL221" s="23"/>
      <c r="AM221" s="23"/>
      <c r="AS221" s="42"/>
      <c r="AT221" s="42"/>
      <c r="AU221" s="42"/>
      <c r="AV221" s="42"/>
      <c r="AW221" s="42"/>
      <c r="AX221" s="42"/>
      <c r="AY221" s="42"/>
      <c r="AZ221" s="100"/>
      <c r="BA221" s="42"/>
      <c r="BB221" s="42"/>
      <c r="BC221" s="42"/>
      <c r="BD221" s="42"/>
      <c r="BE221" s="42"/>
    </row>
    <row r="222" spans="38:57" s="19" customFormat="1" x14ac:dyDescent="0.25">
      <c r="AL222" s="23"/>
      <c r="AM222" s="23"/>
      <c r="AS222" s="42"/>
      <c r="AT222" s="42"/>
      <c r="AU222" s="42"/>
      <c r="AV222" s="42"/>
      <c r="AW222" s="42"/>
      <c r="AX222" s="42"/>
      <c r="AY222" s="42"/>
      <c r="AZ222" s="100"/>
      <c r="BA222" s="42"/>
      <c r="BB222" s="42"/>
      <c r="BC222" s="42"/>
      <c r="BD222" s="42"/>
      <c r="BE222" s="42"/>
    </row>
    <row r="223" spans="38:57" s="19" customFormat="1" x14ac:dyDescent="0.25">
      <c r="AL223" s="23"/>
      <c r="AM223" s="23"/>
      <c r="AS223" s="42"/>
      <c r="AT223" s="42"/>
      <c r="AU223" s="42"/>
      <c r="AV223" s="42"/>
      <c r="AW223" s="42"/>
      <c r="AX223" s="42"/>
      <c r="AY223" s="42"/>
      <c r="AZ223" s="100"/>
      <c r="BA223" s="42"/>
      <c r="BB223" s="42"/>
      <c r="BC223" s="42"/>
      <c r="BD223" s="42"/>
      <c r="BE223" s="42"/>
    </row>
    <row r="224" spans="38:57" s="19" customFormat="1" x14ac:dyDescent="0.25">
      <c r="AL224" s="23"/>
      <c r="AM224" s="23"/>
      <c r="AS224" s="42"/>
      <c r="AT224" s="42"/>
      <c r="AU224" s="42"/>
      <c r="AV224" s="42"/>
      <c r="AW224" s="42"/>
      <c r="AX224" s="42"/>
      <c r="AY224" s="42"/>
      <c r="AZ224" s="100"/>
      <c r="BA224" s="42"/>
      <c r="BB224" s="42"/>
      <c r="BC224" s="42"/>
      <c r="BD224" s="42"/>
      <c r="BE224" s="42"/>
    </row>
    <row r="225" spans="38:57" s="19" customFormat="1" x14ac:dyDescent="0.25">
      <c r="AL225" s="23"/>
      <c r="AM225" s="23"/>
      <c r="AS225" s="42"/>
      <c r="AT225" s="42"/>
      <c r="AU225" s="42"/>
      <c r="AV225" s="42"/>
      <c r="AW225" s="42"/>
      <c r="AX225" s="42"/>
      <c r="AY225" s="42"/>
      <c r="AZ225" s="100"/>
      <c r="BA225" s="42"/>
      <c r="BB225" s="42"/>
      <c r="BC225" s="42"/>
      <c r="BD225" s="42"/>
      <c r="BE225" s="42"/>
    </row>
    <row r="226" spans="38:57" s="19" customFormat="1" x14ac:dyDescent="0.25">
      <c r="AL226" s="23"/>
      <c r="AM226" s="23"/>
      <c r="AS226" s="42"/>
      <c r="AT226" s="42"/>
      <c r="AU226" s="42"/>
      <c r="AV226" s="42"/>
      <c r="AW226" s="42"/>
      <c r="AX226" s="42"/>
      <c r="AY226" s="42"/>
      <c r="AZ226" s="100"/>
      <c r="BA226" s="42"/>
      <c r="BB226" s="42"/>
      <c r="BC226" s="42"/>
      <c r="BD226" s="42"/>
      <c r="BE226" s="42"/>
    </row>
    <row r="227" spans="38:57" s="19" customFormat="1" x14ac:dyDescent="0.25">
      <c r="AL227" s="23"/>
      <c r="AM227" s="23"/>
      <c r="AS227" s="42"/>
      <c r="AT227" s="42"/>
      <c r="AU227" s="42"/>
      <c r="AV227" s="42"/>
      <c r="AW227" s="42"/>
      <c r="AX227" s="42"/>
      <c r="AY227" s="42"/>
      <c r="AZ227" s="100"/>
      <c r="BA227" s="42"/>
      <c r="BB227" s="42"/>
      <c r="BC227" s="42"/>
      <c r="BD227" s="42"/>
      <c r="BE227" s="42"/>
    </row>
    <row r="228" spans="38:57" s="19" customFormat="1" x14ac:dyDescent="0.25">
      <c r="AL228" s="23"/>
      <c r="AM228" s="23"/>
      <c r="AS228" s="42"/>
      <c r="AT228" s="42"/>
      <c r="AU228" s="42"/>
      <c r="AV228" s="42"/>
      <c r="AW228" s="42"/>
      <c r="AX228" s="42"/>
      <c r="AY228" s="42"/>
      <c r="AZ228" s="100"/>
      <c r="BA228" s="42"/>
      <c r="BB228" s="42"/>
      <c r="BC228" s="42"/>
      <c r="BD228" s="42"/>
      <c r="BE228" s="42"/>
    </row>
    <row r="229" spans="38:57" s="19" customFormat="1" x14ac:dyDescent="0.25">
      <c r="AL229" s="23"/>
      <c r="AM229" s="23"/>
      <c r="AS229" s="42"/>
      <c r="AT229" s="42"/>
      <c r="AU229" s="42"/>
      <c r="AV229" s="42"/>
      <c r="AW229" s="42"/>
      <c r="AX229" s="42"/>
      <c r="AY229" s="42"/>
      <c r="AZ229" s="100"/>
      <c r="BA229" s="42"/>
      <c r="BB229" s="42"/>
      <c r="BC229" s="42"/>
      <c r="BD229" s="42"/>
      <c r="BE229" s="42"/>
    </row>
    <row r="230" spans="38:57" s="19" customFormat="1" x14ac:dyDescent="0.25">
      <c r="AL230" s="23"/>
      <c r="AM230" s="23"/>
      <c r="AS230" s="42"/>
      <c r="AT230" s="42"/>
      <c r="AU230" s="42"/>
      <c r="AV230" s="42"/>
      <c r="AW230" s="42"/>
      <c r="AX230" s="42"/>
      <c r="AY230" s="42"/>
      <c r="AZ230" s="100"/>
      <c r="BA230" s="42"/>
      <c r="BB230" s="42"/>
      <c r="BC230" s="42"/>
      <c r="BD230" s="42"/>
      <c r="BE230" s="42"/>
    </row>
    <row r="231" spans="38:57" s="19" customFormat="1" x14ac:dyDescent="0.25">
      <c r="AL231" s="23"/>
      <c r="AM231" s="23"/>
      <c r="AS231" s="42"/>
      <c r="AT231" s="42"/>
      <c r="AU231" s="42"/>
      <c r="AV231" s="42"/>
      <c r="AW231" s="42"/>
      <c r="AX231" s="42"/>
      <c r="AY231" s="42"/>
      <c r="AZ231" s="100"/>
      <c r="BA231" s="42"/>
      <c r="BB231" s="42"/>
      <c r="BC231" s="42"/>
      <c r="BD231" s="42"/>
      <c r="BE231" s="42"/>
    </row>
    <row r="232" spans="38:57" s="19" customFormat="1" x14ac:dyDescent="0.25">
      <c r="AL232" s="23"/>
      <c r="AM232" s="23"/>
      <c r="AS232" s="42"/>
      <c r="AT232" s="42"/>
      <c r="AU232" s="42"/>
      <c r="AV232" s="42"/>
      <c r="AW232" s="42"/>
      <c r="AX232" s="42"/>
      <c r="AY232" s="42"/>
      <c r="AZ232" s="100"/>
      <c r="BA232" s="42"/>
      <c r="BB232" s="42"/>
      <c r="BC232" s="42"/>
      <c r="BD232" s="42"/>
      <c r="BE232" s="42"/>
    </row>
    <row r="233" spans="38:57" s="19" customFormat="1" x14ac:dyDescent="0.25">
      <c r="AL233" s="23"/>
      <c r="AM233" s="23"/>
      <c r="AS233" s="42"/>
      <c r="AT233" s="42"/>
      <c r="AU233" s="42"/>
      <c r="AV233" s="42"/>
      <c r="AW233" s="42"/>
      <c r="AX233" s="42"/>
      <c r="AY233" s="42"/>
      <c r="AZ233" s="100"/>
      <c r="BA233" s="42"/>
      <c r="BB233" s="42"/>
      <c r="BC233" s="42"/>
      <c r="BD233" s="42"/>
      <c r="BE233" s="42"/>
    </row>
    <row r="234" spans="38:57" s="19" customFormat="1" x14ac:dyDescent="0.25">
      <c r="AL234" s="23"/>
      <c r="AM234" s="23"/>
      <c r="AS234" s="42"/>
      <c r="AT234" s="42"/>
      <c r="AU234" s="42"/>
      <c r="AV234" s="42"/>
      <c r="AW234" s="42"/>
      <c r="AX234" s="42"/>
      <c r="AY234" s="42"/>
      <c r="AZ234" s="100"/>
      <c r="BA234" s="42"/>
      <c r="BB234" s="42"/>
      <c r="BC234" s="42"/>
      <c r="BD234" s="42"/>
      <c r="BE234" s="42"/>
    </row>
    <row r="235" spans="38:57" s="19" customFormat="1" x14ac:dyDescent="0.25">
      <c r="AL235" s="23"/>
      <c r="AM235" s="23"/>
      <c r="AS235" s="42"/>
      <c r="AT235" s="42"/>
      <c r="AU235" s="42"/>
      <c r="AV235" s="42"/>
      <c r="AW235" s="42"/>
      <c r="AX235" s="42"/>
      <c r="AY235" s="42"/>
      <c r="AZ235" s="100"/>
      <c r="BA235" s="42"/>
      <c r="BB235" s="42"/>
      <c r="BC235" s="42"/>
      <c r="BD235" s="42"/>
      <c r="BE235" s="42"/>
    </row>
    <row r="236" spans="38:57" s="19" customFormat="1" x14ac:dyDescent="0.25">
      <c r="AL236" s="23"/>
      <c r="AM236" s="23"/>
      <c r="AS236" s="42"/>
      <c r="AT236" s="42"/>
      <c r="AU236" s="42"/>
      <c r="AV236" s="42"/>
      <c r="AW236" s="42"/>
      <c r="AX236" s="42"/>
      <c r="AY236" s="42"/>
      <c r="AZ236" s="100"/>
      <c r="BA236" s="42"/>
      <c r="BB236" s="42"/>
      <c r="BC236" s="42"/>
      <c r="BD236" s="42"/>
      <c r="BE236" s="42"/>
    </row>
    <row r="237" spans="38:57" s="19" customFormat="1" x14ac:dyDescent="0.25">
      <c r="AL237" s="23"/>
      <c r="AM237" s="23"/>
      <c r="AS237" s="42"/>
      <c r="AT237" s="42"/>
      <c r="AU237" s="42"/>
      <c r="AV237" s="42"/>
      <c r="AW237" s="42"/>
      <c r="AX237" s="42"/>
      <c r="AY237" s="42"/>
      <c r="AZ237" s="100"/>
      <c r="BA237" s="42"/>
      <c r="BB237" s="42"/>
      <c r="BC237" s="42"/>
      <c r="BD237" s="42"/>
      <c r="BE237" s="42"/>
    </row>
    <row r="238" spans="38:57" s="19" customFormat="1" x14ac:dyDescent="0.25">
      <c r="AL238" s="23"/>
      <c r="AM238" s="23"/>
      <c r="AS238" s="42"/>
      <c r="AT238" s="42"/>
      <c r="AU238" s="42"/>
      <c r="AV238" s="42"/>
      <c r="AW238" s="42"/>
      <c r="AX238" s="42"/>
      <c r="AY238" s="42"/>
      <c r="AZ238" s="100"/>
      <c r="BA238" s="42"/>
      <c r="BB238" s="42"/>
      <c r="BC238" s="42"/>
      <c r="BD238" s="42"/>
      <c r="BE238" s="42"/>
    </row>
    <row r="239" spans="38:57" s="19" customFormat="1" x14ac:dyDescent="0.25">
      <c r="AL239" s="23"/>
      <c r="AM239" s="23"/>
      <c r="AS239" s="42"/>
      <c r="AT239" s="42"/>
      <c r="AU239" s="42"/>
      <c r="AV239" s="42"/>
      <c r="AW239" s="42"/>
      <c r="AX239" s="42"/>
      <c r="AY239" s="42"/>
      <c r="AZ239" s="100"/>
      <c r="BA239" s="42"/>
      <c r="BB239" s="42"/>
      <c r="BC239" s="42"/>
      <c r="BD239" s="42"/>
      <c r="BE239" s="42"/>
    </row>
    <row r="240" spans="38:57" s="19" customFormat="1" x14ac:dyDescent="0.25">
      <c r="AL240" s="23"/>
      <c r="AM240" s="23"/>
      <c r="AS240" s="42"/>
      <c r="AT240" s="42"/>
      <c r="AU240" s="42"/>
      <c r="AV240" s="42"/>
      <c r="AW240" s="42"/>
      <c r="AX240" s="42"/>
      <c r="AY240" s="42"/>
      <c r="AZ240" s="100"/>
      <c r="BA240" s="42"/>
      <c r="BB240" s="42"/>
      <c r="BC240" s="42"/>
      <c r="BD240" s="42"/>
      <c r="BE240" s="42"/>
    </row>
    <row r="241" spans="38:57" s="19" customFormat="1" x14ac:dyDescent="0.25">
      <c r="AL241" s="23"/>
      <c r="AM241" s="23"/>
      <c r="AS241" s="42"/>
      <c r="AT241" s="42"/>
      <c r="AU241" s="42"/>
      <c r="AV241" s="42"/>
      <c r="AW241" s="42"/>
      <c r="AX241" s="42"/>
      <c r="AY241" s="42"/>
      <c r="AZ241" s="100"/>
      <c r="BA241" s="42"/>
      <c r="BB241" s="42"/>
      <c r="BC241" s="42"/>
      <c r="BD241" s="42"/>
      <c r="BE241" s="42"/>
    </row>
    <row r="242" spans="38:57" s="19" customFormat="1" x14ac:dyDescent="0.25">
      <c r="AL242" s="23"/>
      <c r="AM242" s="23"/>
      <c r="AS242" s="42"/>
      <c r="AT242" s="42"/>
      <c r="AU242" s="42"/>
      <c r="AV242" s="42"/>
      <c r="AW242" s="42"/>
      <c r="AX242" s="42"/>
      <c r="AY242" s="42"/>
      <c r="AZ242" s="100"/>
      <c r="BA242" s="42"/>
      <c r="BB242" s="42"/>
      <c r="BC242" s="42"/>
      <c r="BD242" s="42"/>
      <c r="BE242" s="42"/>
    </row>
    <row r="243" spans="38:57" s="19" customFormat="1" x14ac:dyDescent="0.25">
      <c r="AL243" s="23"/>
      <c r="AM243" s="23"/>
      <c r="AS243" s="42"/>
      <c r="AT243" s="42"/>
      <c r="AU243" s="42"/>
      <c r="AV243" s="42"/>
      <c r="AW243" s="42"/>
      <c r="AX243" s="42"/>
      <c r="AY243" s="42"/>
      <c r="AZ243" s="100"/>
      <c r="BA243" s="42"/>
      <c r="BB243" s="42"/>
      <c r="BC243" s="42"/>
      <c r="BD243" s="42"/>
      <c r="BE243" s="42"/>
    </row>
    <row r="244" spans="38:57" s="19" customFormat="1" x14ac:dyDescent="0.25">
      <c r="AL244" s="23"/>
      <c r="AM244" s="23"/>
      <c r="AS244" s="42"/>
      <c r="AT244" s="42"/>
      <c r="AU244" s="42"/>
      <c r="AV244" s="42"/>
      <c r="AW244" s="42"/>
      <c r="AX244" s="42"/>
      <c r="AY244" s="42"/>
      <c r="AZ244" s="100"/>
      <c r="BA244" s="42"/>
      <c r="BB244" s="42"/>
      <c r="BC244" s="42"/>
      <c r="BD244" s="42"/>
      <c r="BE244" s="42"/>
    </row>
    <row r="245" spans="38:57" s="19" customFormat="1" x14ac:dyDescent="0.25">
      <c r="AL245" s="23"/>
      <c r="AM245" s="23"/>
      <c r="AS245" s="42"/>
      <c r="AT245" s="42"/>
      <c r="AU245" s="42"/>
      <c r="AV245" s="42"/>
      <c r="AW245" s="42"/>
      <c r="AX245" s="42"/>
      <c r="AY245" s="42"/>
      <c r="AZ245" s="100"/>
      <c r="BA245" s="42"/>
      <c r="BB245" s="42"/>
      <c r="BC245" s="42"/>
      <c r="BD245" s="42"/>
      <c r="BE245" s="42"/>
    </row>
    <row r="246" spans="38:57" s="19" customFormat="1" x14ac:dyDescent="0.25">
      <c r="AL246" s="23"/>
      <c r="AM246" s="23"/>
      <c r="AS246" s="42"/>
      <c r="AT246" s="42"/>
      <c r="AU246" s="42"/>
      <c r="AV246" s="42"/>
      <c r="AW246" s="42"/>
      <c r="AX246" s="42"/>
      <c r="AY246" s="42"/>
      <c r="AZ246" s="100"/>
      <c r="BA246" s="42"/>
      <c r="BB246" s="42"/>
      <c r="BC246" s="42"/>
      <c r="BD246" s="42"/>
      <c r="BE246" s="42"/>
    </row>
    <row r="247" spans="38:57" s="19" customFormat="1" x14ac:dyDescent="0.25">
      <c r="AL247" s="23"/>
      <c r="AM247" s="23"/>
      <c r="AS247" s="42"/>
      <c r="AT247" s="42"/>
      <c r="AU247" s="42"/>
      <c r="AV247" s="42"/>
      <c r="AW247" s="42"/>
      <c r="AX247" s="42"/>
      <c r="AY247" s="42"/>
      <c r="AZ247" s="100"/>
      <c r="BA247" s="42"/>
      <c r="BB247" s="42"/>
      <c r="BC247" s="42"/>
      <c r="BD247" s="42"/>
      <c r="BE247" s="42"/>
    </row>
    <row r="248" spans="38:57" s="19" customFormat="1" x14ac:dyDescent="0.25">
      <c r="AL248" s="23"/>
      <c r="AM248" s="23"/>
      <c r="AS248" s="42"/>
      <c r="AT248" s="42"/>
      <c r="AU248" s="42"/>
      <c r="AV248" s="42"/>
      <c r="AW248" s="42"/>
      <c r="AX248" s="42"/>
      <c r="AY248" s="42"/>
      <c r="AZ248" s="100"/>
      <c r="BA248" s="42"/>
      <c r="BB248" s="42"/>
      <c r="BC248" s="42"/>
      <c r="BD248" s="42"/>
      <c r="BE248" s="42"/>
    </row>
    <row r="249" spans="38:57" s="19" customFormat="1" x14ac:dyDescent="0.25">
      <c r="AL249" s="23"/>
      <c r="AM249" s="23"/>
      <c r="AS249" s="42"/>
      <c r="AT249" s="42"/>
      <c r="AU249" s="42"/>
      <c r="AV249" s="42"/>
      <c r="AW249" s="42"/>
      <c r="AX249" s="42"/>
      <c r="AY249" s="42"/>
      <c r="AZ249" s="100"/>
      <c r="BA249" s="42"/>
      <c r="BB249" s="42"/>
      <c r="BC249" s="42"/>
      <c r="BD249" s="42"/>
      <c r="BE249" s="42"/>
    </row>
    <row r="250" spans="38:57" s="19" customFormat="1" x14ac:dyDescent="0.25">
      <c r="AL250" s="23"/>
      <c r="AM250" s="23"/>
      <c r="AS250" s="42"/>
      <c r="AT250" s="42"/>
      <c r="AU250" s="42"/>
      <c r="AV250" s="42"/>
      <c r="AW250" s="42"/>
      <c r="AX250" s="42"/>
      <c r="AY250" s="42"/>
      <c r="AZ250" s="100"/>
      <c r="BA250" s="42"/>
      <c r="BB250" s="42"/>
      <c r="BC250" s="42"/>
      <c r="BD250" s="42"/>
      <c r="BE250" s="42"/>
    </row>
    <row r="251" spans="38:57" s="19" customFormat="1" x14ac:dyDescent="0.25">
      <c r="AL251" s="23"/>
      <c r="AM251" s="23"/>
      <c r="AS251" s="42"/>
      <c r="AT251" s="42"/>
      <c r="AU251" s="42"/>
      <c r="AV251" s="42"/>
      <c r="AW251" s="42"/>
      <c r="AX251" s="42"/>
      <c r="AY251" s="42"/>
      <c r="AZ251" s="100"/>
      <c r="BA251" s="42"/>
      <c r="BB251" s="42"/>
      <c r="BC251" s="42"/>
      <c r="BD251" s="42"/>
      <c r="BE251" s="42"/>
    </row>
    <row r="252" spans="38:57" s="19" customFormat="1" x14ac:dyDescent="0.25">
      <c r="AL252" s="23"/>
      <c r="AM252" s="23"/>
      <c r="AS252" s="42"/>
      <c r="AT252" s="42"/>
      <c r="AU252" s="42"/>
      <c r="AV252" s="42"/>
      <c r="AW252" s="42"/>
      <c r="AX252" s="42"/>
      <c r="AY252" s="42"/>
      <c r="AZ252" s="100"/>
      <c r="BA252" s="42"/>
      <c r="BB252" s="42"/>
      <c r="BC252" s="42"/>
      <c r="BD252" s="42"/>
      <c r="BE252" s="42"/>
    </row>
    <row r="253" spans="38:57" s="19" customFormat="1" x14ac:dyDescent="0.25">
      <c r="AL253" s="23"/>
      <c r="AM253" s="23"/>
      <c r="AS253" s="42"/>
      <c r="AT253" s="42"/>
      <c r="AU253" s="42"/>
      <c r="AV253" s="42"/>
      <c r="AW253" s="42"/>
      <c r="AX253" s="42"/>
      <c r="AY253" s="42"/>
      <c r="AZ253" s="100"/>
      <c r="BA253" s="42"/>
      <c r="BB253" s="42"/>
      <c r="BC253" s="42"/>
      <c r="BD253" s="42"/>
      <c r="BE253" s="42"/>
    </row>
    <row r="254" spans="38:57" s="19" customFormat="1" x14ac:dyDescent="0.25">
      <c r="AL254" s="23"/>
      <c r="AM254" s="23"/>
      <c r="AS254" s="42"/>
      <c r="AT254" s="42"/>
      <c r="AU254" s="42"/>
      <c r="AV254" s="42"/>
      <c r="AW254" s="42"/>
      <c r="AX254" s="42"/>
      <c r="AY254" s="42"/>
      <c r="AZ254" s="100"/>
      <c r="BA254" s="42"/>
      <c r="BB254" s="42"/>
      <c r="BC254" s="42"/>
      <c r="BD254" s="42"/>
      <c r="BE254" s="42"/>
    </row>
    <row r="255" spans="38:57" s="19" customFormat="1" x14ac:dyDescent="0.25">
      <c r="AL255" s="23"/>
      <c r="AM255" s="23"/>
      <c r="AS255" s="42"/>
      <c r="AT255" s="42"/>
      <c r="AU255" s="42"/>
      <c r="AV255" s="42"/>
      <c r="AW255" s="42"/>
      <c r="AX255" s="42"/>
      <c r="AY255" s="42"/>
      <c r="AZ255" s="100"/>
      <c r="BA255" s="42"/>
      <c r="BB255" s="42"/>
      <c r="BC255" s="42"/>
      <c r="BD255" s="42"/>
      <c r="BE255" s="42"/>
    </row>
    <row r="256" spans="38:57" s="19" customFormat="1" x14ac:dyDescent="0.25">
      <c r="AL256" s="23"/>
      <c r="AM256" s="23"/>
      <c r="AS256" s="42"/>
      <c r="AT256" s="42"/>
      <c r="AU256" s="42"/>
      <c r="AV256" s="42"/>
      <c r="AW256" s="42"/>
      <c r="AX256" s="42"/>
      <c r="AY256" s="42"/>
      <c r="AZ256" s="100"/>
      <c r="BA256" s="42"/>
      <c r="BB256" s="42"/>
      <c r="BC256" s="42"/>
      <c r="BD256" s="42"/>
      <c r="BE256" s="42"/>
    </row>
    <row r="257" spans="38:55" s="19" customFormat="1" x14ac:dyDescent="0.25">
      <c r="AL257" s="23"/>
      <c r="AM257" s="23"/>
      <c r="AS257" s="42"/>
      <c r="AT257" s="42"/>
      <c r="AU257" s="42"/>
      <c r="AV257" s="42"/>
      <c r="AW257" s="42"/>
      <c r="AX257" s="42"/>
      <c r="AY257" s="42"/>
      <c r="AZ257" s="100"/>
      <c r="BA257" s="42"/>
      <c r="BB257" s="42"/>
      <c r="BC257" s="42"/>
    </row>
    <row r="258" spans="38:55" s="19" customFormat="1" x14ac:dyDescent="0.25">
      <c r="AL258" s="23"/>
      <c r="AM258" s="23"/>
      <c r="AS258" s="42"/>
      <c r="AT258" s="42"/>
      <c r="AU258" s="42"/>
      <c r="AV258" s="42"/>
      <c r="AW258" s="42"/>
      <c r="AX258" s="42"/>
      <c r="AY258" s="42"/>
      <c r="AZ258" s="100"/>
      <c r="BA258" s="42"/>
      <c r="BB258" s="42"/>
      <c r="BC258" s="42"/>
    </row>
    <row r="259" spans="38:55" s="19" customFormat="1" x14ac:dyDescent="0.25">
      <c r="AL259" s="23"/>
      <c r="AM259" s="23"/>
      <c r="AS259" s="42"/>
      <c r="AT259" s="42"/>
      <c r="AU259" s="42"/>
      <c r="AV259" s="42"/>
      <c r="AW259" s="42"/>
      <c r="AX259" s="42"/>
      <c r="AY259" s="42"/>
      <c r="AZ259" s="100"/>
      <c r="BA259" s="42"/>
      <c r="BB259" s="42"/>
      <c r="BC259" s="42"/>
    </row>
    <row r="260" spans="38:55" s="19" customFormat="1" x14ac:dyDescent="0.25">
      <c r="AL260" s="23"/>
      <c r="AM260" s="23"/>
      <c r="AS260" s="42"/>
      <c r="AT260" s="42"/>
      <c r="AU260" s="42"/>
      <c r="AV260" s="42"/>
      <c r="AW260" s="42"/>
      <c r="AX260" s="42"/>
      <c r="AY260" s="42"/>
      <c r="AZ260" s="100"/>
      <c r="BA260" s="42"/>
      <c r="BB260" s="42"/>
      <c r="BC260" s="42"/>
    </row>
    <row r="261" spans="38:55" s="19" customFormat="1" x14ac:dyDescent="0.25">
      <c r="AL261" s="23"/>
      <c r="AM261" s="23"/>
      <c r="AS261" s="42"/>
      <c r="AT261" s="42"/>
      <c r="AU261" s="42"/>
      <c r="AV261" s="42"/>
      <c r="AW261" s="42"/>
      <c r="AX261" s="42"/>
      <c r="AY261" s="42"/>
      <c r="AZ261" s="100"/>
      <c r="BA261" s="42"/>
      <c r="BB261" s="42"/>
      <c r="BC261" s="42"/>
    </row>
    <row r="262" spans="38:55" s="19" customFormat="1" x14ac:dyDescent="0.25">
      <c r="AL262" s="23"/>
      <c r="AM262" s="23"/>
      <c r="AS262" s="42"/>
      <c r="AT262" s="42"/>
      <c r="AU262" s="42"/>
      <c r="AV262" s="42"/>
      <c r="AW262" s="42"/>
      <c r="AX262" s="42"/>
      <c r="AY262" s="42"/>
      <c r="AZ262" s="100"/>
      <c r="BA262" s="42"/>
      <c r="BB262" s="42"/>
      <c r="BC262" s="42"/>
    </row>
    <row r="263" spans="38:55" s="19" customFormat="1" x14ac:dyDescent="0.25">
      <c r="AL263" s="23"/>
      <c r="AM263" s="23"/>
      <c r="AS263" s="42"/>
      <c r="AT263" s="42"/>
      <c r="AU263" s="42"/>
      <c r="AV263" s="42"/>
      <c r="AW263" s="42"/>
      <c r="AX263" s="42"/>
      <c r="AY263" s="42"/>
      <c r="AZ263" s="100"/>
      <c r="BA263" s="42"/>
      <c r="BB263" s="42"/>
      <c r="BC263" s="42"/>
    </row>
    <row r="264" spans="38:55" s="19" customFormat="1" x14ac:dyDescent="0.25">
      <c r="AL264" s="23"/>
      <c r="AM264" s="23"/>
      <c r="AS264" s="42"/>
      <c r="AT264" s="42"/>
      <c r="AU264" s="42"/>
      <c r="AV264" s="42"/>
      <c r="AW264" s="42"/>
      <c r="AX264" s="42"/>
      <c r="AY264" s="42"/>
      <c r="AZ264" s="100"/>
      <c r="BA264" s="42"/>
      <c r="BB264" s="42"/>
      <c r="BC264" s="42"/>
    </row>
    <row r="265" spans="38:55" s="19" customFormat="1" x14ac:dyDescent="0.25">
      <c r="AL265" s="23"/>
      <c r="AM265" s="23"/>
      <c r="AS265" s="42"/>
      <c r="AT265" s="42"/>
      <c r="AU265" s="42"/>
      <c r="AV265" s="42"/>
      <c r="AW265" s="42"/>
      <c r="AX265" s="42"/>
      <c r="AY265" s="42"/>
      <c r="AZ265" s="100"/>
      <c r="BA265" s="42"/>
      <c r="BB265" s="42"/>
      <c r="BC265" s="42"/>
    </row>
    <row r="266" spans="38:55" s="19" customFormat="1" x14ac:dyDescent="0.25">
      <c r="AL266" s="23"/>
      <c r="AM266" s="23"/>
      <c r="AS266" s="42"/>
      <c r="AT266" s="42"/>
      <c r="AU266" s="42"/>
      <c r="AV266" s="42"/>
      <c r="AW266" s="42"/>
      <c r="AX266" s="42"/>
      <c r="AY266" s="42"/>
      <c r="AZ266" s="100"/>
      <c r="BA266" s="42"/>
      <c r="BB266" s="42"/>
      <c r="BC266" s="42"/>
    </row>
    <row r="267" spans="38:55" s="19" customFormat="1" x14ac:dyDescent="0.25">
      <c r="AL267" s="23"/>
      <c r="AM267" s="23"/>
      <c r="AS267" s="42"/>
      <c r="AT267" s="42"/>
      <c r="AU267" s="42"/>
      <c r="AV267" s="42"/>
      <c r="AW267" s="42"/>
      <c r="AX267" s="42"/>
      <c r="AY267" s="42"/>
      <c r="AZ267" s="100"/>
      <c r="BA267" s="42"/>
      <c r="BB267" s="42"/>
      <c r="BC267" s="42"/>
    </row>
    <row r="268" spans="38:55" s="19" customFormat="1" x14ac:dyDescent="0.25">
      <c r="AL268" s="23"/>
      <c r="AM268" s="23"/>
      <c r="AS268" s="42"/>
      <c r="AT268" s="42"/>
      <c r="AU268" s="42"/>
      <c r="AV268" s="42"/>
      <c r="AW268" s="42"/>
      <c r="AX268" s="42"/>
      <c r="AY268" s="42"/>
      <c r="AZ268" s="100"/>
      <c r="BA268" s="42"/>
      <c r="BB268" s="42"/>
      <c r="BC268" s="42"/>
    </row>
    <row r="269" spans="38:55" s="19" customFormat="1" x14ac:dyDescent="0.25">
      <c r="AL269" s="23"/>
      <c r="AM269" s="23"/>
      <c r="AS269" s="42"/>
      <c r="AT269" s="42"/>
      <c r="AU269" s="42"/>
      <c r="AV269" s="42"/>
      <c r="AW269" s="42"/>
      <c r="AX269" s="42"/>
      <c r="AY269" s="42"/>
      <c r="AZ269" s="100"/>
      <c r="BA269" s="42"/>
      <c r="BB269" s="42"/>
      <c r="BC269" s="42"/>
    </row>
    <row r="270" spans="38:55" s="19" customFormat="1" x14ac:dyDescent="0.25">
      <c r="AL270" s="23"/>
      <c r="AM270" s="23"/>
      <c r="AS270" s="42"/>
      <c r="AT270" s="42"/>
      <c r="AU270" s="42"/>
      <c r="AV270" s="42"/>
      <c r="AW270" s="42"/>
      <c r="AX270" s="42"/>
      <c r="AY270" s="42"/>
      <c r="AZ270" s="100"/>
      <c r="BA270" s="42"/>
      <c r="BB270" s="42"/>
      <c r="BC270" s="42"/>
    </row>
    <row r="271" spans="38:55" s="19" customFormat="1" x14ac:dyDescent="0.25">
      <c r="AL271" s="23"/>
      <c r="AM271" s="23"/>
      <c r="AS271" s="42"/>
      <c r="AT271" s="42"/>
      <c r="AU271" s="42"/>
      <c r="AV271" s="42"/>
      <c r="AW271" s="42"/>
      <c r="AX271" s="42"/>
      <c r="AY271" s="42"/>
      <c r="AZ271" s="100"/>
      <c r="BA271" s="42"/>
      <c r="BB271" s="42"/>
      <c r="BC271" s="42"/>
    </row>
    <row r="272" spans="38:55" s="19" customFormat="1" x14ac:dyDescent="0.25">
      <c r="AL272" s="23"/>
      <c r="AM272" s="23"/>
      <c r="AS272" s="42"/>
      <c r="AT272" s="42"/>
      <c r="AU272" s="42"/>
      <c r="AV272" s="42"/>
      <c r="AW272" s="42"/>
      <c r="AX272" s="42"/>
      <c r="AY272" s="42"/>
      <c r="AZ272" s="100"/>
      <c r="BA272" s="42"/>
      <c r="BB272" s="42"/>
      <c r="BC272" s="42"/>
    </row>
    <row r="273" spans="38:55" s="19" customFormat="1" x14ac:dyDescent="0.25">
      <c r="AL273" s="23"/>
      <c r="AM273" s="23"/>
      <c r="AS273" s="42"/>
      <c r="AT273" s="42"/>
      <c r="AU273" s="42"/>
      <c r="AV273" s="42"/>
      <c r="AW273" s="42"/>
      <c r="AX273" s="42"/>
      <c r="AY273" s="42"/>
      <c r="AZ273" s="100"/>
      <c r="BA273" s="42"/>
      <c r="BB273" s="42"/>
      <c r="BC273" s="42"/>
    </row>
    <row r="274" spans="38:55" s="19" customFormat="1" x14ac:dyDescent="0.25">
      <c r="AL274" s="23"/>
      <c r="AM274" s="23"/>
      <c r="AS274" s="42"/>
      <c r="AT274" s="42"/>
      <c r="AU274" s="42"/>
      <c r="AV274" s="42"/>
      <c r="AW274" s="42"/>
      <c r="AX274" s="42"/>
      <c r="AY274" s="42"/>
      <c r="AZ274" s="100"/>
      <c r="BA274" s="42"/>
      <c r="BB274" s="42"/>
      <c r="BC274" s="42"/>
    </row>
    <row r="275" spans="38:55" s="19" customFormat="1" x14ac:dyDescent="0.25">
      <c r="AL275" s="23"/>
      <c r="AM275" s="23"/>
      <c r="AS275" s="42"/>
      <c r="AT275" s="42"/>
      <c r="AU275" s="42"/>
      <c r="AV275" s="42"/>
      <c r="AW275" s="42"/>
      <c r="AX275" s="42"/>
      <c r="AY275" s="42"/>
      <c r="AZ275" s="100"/>
      <c r="BA275" s="42"/>
      <c r="BB275" s="42"/>
      <c r="BC275" s="42"/>
    </row>
    <row r="276" spans="38:55" s="19" customFormat="1" x14ac:dyDescent="0.25">
      <c r="AL276" s="23"/>
      <c r="AM276" s="23"/>
      <c r="AS276" s="42"/>
      <c r="AT276" s="42"/>
      <c r="AU276" s="42"/>
      <c r="AV276" s="42"/>
      <c r="AW276" s="42"/>
      <c r="AX276" s="42"/>
      <c r="AY276" s="42"/>
      <c r="AZ276" s="100"/>
      <c r="BA276" s="42"/>
      <c r="BB276" s="42"/>
      <c r="BC276" s="42"/>
    </row>
    <row r="277" spans="38:55" s="19" customFormat="1" x14ac:dyDescent="0.25">
      <c r="AL277" s="23"/>
      <c r="AM277" s="23"/>
      <c r="AS277" s="42"/>
      <c r="AT277" s="42"/>
      <c r="AU277" s="42"/>
      <c r="AV277" s="42"/>
      <c r="AW277" s="42"/>
      <c r="AX277" s="42"/>
      <c r="AY277" s="42"/>
      <c r="AZ277" s="100"/>
      <c r="BA277" s="42"/>
      <c r="BB277" s="42"/>
      <c r="BC277" s="42"/>
    </row>
    <row r="278" spans="38:55" s="19" customFormat="1" x14ac:dyDescent="0.25">
      <c r="AL278" s="23"/>
      <c r="AM278" s="23"/>
      <c r="AS278" s="42"/>
      <c r="AT278" s="42"/>
      <c r="AU278" s="42"/>
      <c r="AV278" s="42"/>
      <c r="AW278" s="42"/>
      <c r="AX278" s="42"/>
      <c r="AY278" s="42"/>
      <c r="AZ278" s="100"/>
      <c r="BA278" s="42"/>
      <c r="BB278" s="42"/>
      <c r="BC278" s="42"/>
    </row>
    <row r="279" spans="38:55" s="19" customFormat="1" x14ac:dyDescent="0.25">
      <c r="AL279" s="23"/>
      <c r="AM279" s="23"/>
      <c r="AS279" s="42"/>
      <c r="AT279" s="42"/>
      <c r="AU279" s="42"/>
      <c r="AV279" s="42"/>
      <c r="AW279" s="42"/>
      <c r="AX279" s="42"/>
      <c r="AY279" s="42"/>
      <c r="AZ279" s="100"/>
      <c r="BA279" s="42"/>
      <c r="BB279" s="42"/>
      <c r="BC279" s="42"/>
    </row>
    <row r="280" spans="38:55" s="19" customFormat="1" x14ac:dyDescent="0.25">
      <c r="AL280" s="23"/>
      <c r="AM280" s="23"/>
      <c r="AS280" s="42"/>
      <c r="AT280" s="42"/>
      <c r="AU280" s="42"/>
      <c r="AV280" s="42"/>
      <c r="AW280" s="42"/>
      <c r="AX280" s="42"/>
      <c r="AY280" s="42"/>
      <c r="AZ280" s="100"/>
      <c r="BA280" s="42"/>
      <c r="BB280" s="42"/>
      <c r="BC280" s="42"/>
    </row>
    <row r="281" spans="38:55" s="19" customFormat="1" x14ac:dyDescent="0.25">
      <c r="AL281" s="23"/>
      <c r="AM281" s="23"/>
      <c r="AS281" s="42"/>
      <c r="AT281" s="42"/>
      <c r="AU281" s="42"/>
      <c r="AV281" s="42"/>
      <c r="AW281" s="42"/>
      <c r="AX281" s="42"/>
      <c r="AY281" s="42"/>
      <c r="AZ281" s="100"/>
      <c r="BA281" s="42"/>
      <c r="BB281" s="42"/>
      <c r="BC281" s="42"/>
    </row>
    <row r="282" spans="38:55" s="19" customFormat="1" x14ac:dyDescent="0.25">
      <c r="AL282" s="23"/>
      <c r="AM282" s="23"/>
      <c r="AS282" s="42"/>
      <c r="AT282" s="42"/>
      <c r="AU282" s="42"/>
      <c r="AV282" s="42"/>
      <c r="AW282" s="42"/>
      <c r="AX282" s="42"/>
      <c r="AY282" s="42"/>
      <c r="AZ282" s="100"/>
      <c r="BA282" s="42"/>
      <c r="BB282" s="42"/>
      <c r="BC282" s="42"/>
    </row>
    <row r="283" spans="38:55" s="19" customFormat="1" x14ac:dyDescent="0.25">
      <c r="AL283" s="23"/>
      <c r="AM283" s="23"/>
      <c r="AS283" s="42"/>
      <c r="AT283" s="42"/>
      <c r="AU283" s="42"/>
      <c r="AV283" s="42"/>
      <c r="AW283" s="42"/>
      <c r="AX283" s="42"/>
      <c r="AY283" s="42"/>
      <c r="AZ283" s="100"/>
      <c r="BA283" s="42"/>
      <c r="BB283" s="42"/>
      <c r="BC283" s="42"/>
    </row>
    <row r="284" spans="38:55" s="19" customFormat="1" x14ac:dyDescent="0.25">
      <c r="AL284" s="23"/>
      <c r="AM284" s="23"/>
      <c r="AS284" s="42"/>
      <c r="AT284" s="42"/>
      <c r="AU284" s="42"/>
      <c r="AV284" s="42"/>
      <c r="AW284" s="42"/>
      <c r="AX284" s="42"/>
      <c r="AY284" s="42"/>
      <c r="AZ284" s="100"/>
      <c r="BA284" s="42"/>
      <c r="BB284" s="42"/>
      <c r="BC284" s="42"/>
    </row>
    <row r="285" spans="38:55" s="19" customFormat="1" x14ac:dyDescent="0.25">
      <c r="AL285" s="23"/>
      <c r="AM285" s="23"/>
      <c r="AS285" s="42"/>
      <c r="AT285" s="42"/>
      <c r="AU285" s="42"/>
      <c r="AV285" s="42"/>
      <c r="AW285" s="42"/>
      <c r="AX285" s="42"/>
      <c r="AY285" s="42"/>
      <c r="AZ285" s="100"/>
      <c r="BA285" s="42"/>
      <c r="BB285" s="42"/>
      <c r="BC285" s="42"/>
    </row>
    <row r="286" spans="38:55" s="19" customFormat="1" x14ac:dyDescent="0.25">
      <c r="AL286" s="23"/>
      <c r="AM286" s="23"/>
      <c r="AS286" s="42"/>
      <c r="AT286" s="42"/>
      <c r="AU286" s="42"/>
      <c r="AV286" s="42"/>
      <c r="AW286" s="42"/>
      <c r="AX286" s="42"/>
      <c r="AY286" s="42"/>
      <c r="AZ286" s="100"/>
      <c r="BA286" s="42"/>
      <c r="BB286" s="42"/>
      <c r="BC286" s="42"/>
    </row>
    <row r="287" spans="38:55" s="19" customFormat="1" x14ac:dyDescent="0.25">
      <c r="AL287" s="23"/>
      <c r="AM287" s="23"/>
      <c r="AS287" s="42"/>
      <c r="AT287" s="42"/>
      <c r="AU287" s="42"/>
      <c r="AV287" s="42"/>
      <c r="AW287" s="42"/>
      <c r="AX287" s="42"/>
      <c r="AY287" s="42"/>
      <c r="AZ287" s="100"/>
      <c r="BA287" s="42"/>
      <c r="BB287" s="42"/>
      <c r="BC287" s="42"/>
    </row>
    <row r="288" spans="38:55" s="19" customFormat="1" x14ac:dyDescent="0.25">
      <c r="AL288" s="23"/>
      <c r="AM288" s="23"/>
      <c r="AS288" s="42"/>
      <c r="AT288" s="42"/>
      <c r="AU288" s="42"/>
      <c r="AV288" s="42"/>
      <c r="AW288" s="42"/>
      <c r="AX288" s="42"/>
      <c r="AY288" s="42"/>
      <c r="AZ288" s="100"/>
      <c r="BA288" s="42"/>
      <c r="BB288" s="42"/>
      <c r="BC288" s="42"/>
    </row>
    <row r="289" spans="38:55" s="19" customFormat="1" x14ac:dyDescent="0.25">
      <c r="AL289" s="23"/>
      <c r="AM289" s="23"/>
      <c r="AS289" s="42"/>
      <c r="AT289" s="42"/>
      <c r="AU289" s="42"/>
      <c r="AV289" s="42"/>
      <c r="AW289" s="42"/>
      <c r="AX289" s="42"/>
      <c r="AY289" s="42"/>
      <c r="AZ289" s="100"/>
      <c r="BA289" s="42"/>
      <c r="BB289" s="42"/>
      <c r="BC289" s="42"/>
    </row>
    <row r="290" spans="38:55" s="19" customFormat="1" x14ac:dyDescent="0.25">
      <c r="AL290" s="23"/>
      <c r="AM290" s="23"/>
      <c r="AS290" s="42"/>
      <c r="AT290" s="42"/>
      <c r="AU290" s="42"/>
      <c r="AV290" s="42"/>
      <c r="AW290" s="42"/>
      <c r="AX290" s="42"/>
      <c r="AY290" s="42"/>
      <c r="AZ290" s="100"/>
      <c r="BA290" s="42"/>
      <c r="BB290" s="42"/>
      <c r="BC290" s="42"/>
    </row>
    <row r="291" spans="38:55" s="19" customFormat="1" x14ac:dyDescent="0.25">
      <c r="AL291" s="23"/>
      <c r="AM291" s="23"/>
      <c r="AS291" s="42"/>
      <c r="AT291" s="42"/>
      <c r="AU291" s="42"/>
      <c r="AV291" s="42"/>
      <c r="AW291" s="42"/>
      <c r="AX291" s="42"/>
      <c r="AY291" s="42"/>
      <c r="AZ291" s="100"/>
      <c r="BA291" s="42"/>
      <c r="BB291" s="42"/>
      <c r="BC291" s="42"/>
    </row>
    <row r="292" spans="38:55" s="19" customFormat="1" x14ac:dyDescent="0.25">
      <c r="AL292" s="23"/>
      <c r="AM292" s="23"/>
      <c r="AS292" s="42"/>
      <c r="AT292" s="42"/>
      <c r="AU292" s="42"/>
      <c r="AV292" s="42"/>
      <c r="AW292" s="42"/>
      <c r="AX292" s="42"/>
      <c r="AY292" s="42"/>
      <c r="AZ292" s="100"/>
      <c r="BA292" s="42"/>
      <c r="BB292" s="42"/>
      <c r="BC292" s="42"/>
    </row>
    <row r="293" spans="38:55" s="19" customFormat="1" x14ac:dyDescent="0.25">
      <c r="AL293" s="23"/>
      <c r="AM293" s="23"/>
      <c r="AS293" s="42"/>
      <c r="AT293" s="42"/>
      <c r="AU293" s="42"/>
      <c r="AV293" s="42"/>
      <c r="AW293" s="42"/>
      <c r="AX293" s="42"/>
      <c r="AY293" s="42"/>
      <c r="AZ293" s="100"/>
      <c r="BA293" s="42"/>
      <c r="BB293" s="42"/>
      <c r="BC293" s="42"/>
    </row>
    <row r="294" spans="38:55" s="19" customFormat="1" x14ac:dyDescent="0.25">
      <c r="AL294" s="23"/>
      <c r="AM294" s="23"/>
      <c r="AS294" s="42"/>
      <c r="AT294" s="42"/>
      <c r="AU294" s="42"/>
      <c r="AV294" s="42"/>
      <c r="AW294" s="42"/>
      <c r="AX294" s="42"/>
      <c r="AY294" s="42"/>
      <c r="AZ294" s="100"/>
      <c r="BA294" s="42"/>
      <c r="BB294" s="42"/>
      <c r="BC294" s="42"/>
    </row>
    <row r="295" spans="38:55" s="19" customFormat="1" x14ac:dyDescent="0.25">
      <c r="AL295" s="23"/>
      <c r="AM295" s="23"/>
      <c r="AS295" s="42"/>
      <c r="AT295" s="42"/>
      <c r="AU295" s="42"/>
      <c r="AV295" s="42"/>
      <c r="AW295" s="42"/>
      <c r="AX295" s="42"/>
      <c r="AY295" s="42"/>
      <c r="AZ295" s="100"/>
      <c r="BA295" s="42"/>
      <c r="BB295" s="42"/>
      <c r="BC295" s="42"/>
    </row>
    <row r="296" spans="38:55" s="19" customFormat="1" x14ac:dyDescent="0.25">
      <c r="AL296" s="23"/>
      <c r="AM296" s="23"/>
      <c r="AS296" s="42"/>
      <c r="AT296" s="42"/>
      <c r="AU296" s="42"/>
      <c r="AV296" s="42"/>
      <c r="AW296" s="42"/>
      <c r="AX296" s="42"/>
      <c r="AY296" s="42"/>
      <c r="AZ296" s="100"/>
      <c r="BA296" s="42"/>
      <c r="BB296" s="42"/>
      <c r="BC296" s="42"/>
    </row>
    <row r="297" spans="38:55" s="19" customFormat="1" x14ac:dyDescent="0.25">
      <c r="AL297" s="23"/>
      <c r="AM297" s="23"/>
      <c r="AS297" s="42"/>
      <c r="AT297" s="42"/>
      <c r="AU297" s="42"/>
      <c r="AV297" s="42"/>
      <c r="AW297" s="42"/>
      <c r="AX297" s="42"/>
      <c r="AY297" s="42"/>
      <c r="AZ297" s="100"/>
      <c r="BA297" s="42"/>
      <c r="BB297" s="42"/>
      <c r="BC297" s="42"/>
    </row>
    <row r="298" spans="38:55" s="19" customFormat="1" x14ac:dyDescent="0.25">
      <c r="AL298" s="23"/>
      <c r="AM298" s="23"/>
      <c r="AS298" s="42"/>
      <c r="AT298" s="42"/>
      <c r="AU298" s="42"/>
      <c r="AV298" s="42"/>
      <c r="AW298" s="42"/>
      <c r="AX298" s="42"/>
      <c r="AY298" s="42"/>
      <c r="AZ298" s="100"/>
      <c r="BA298" s="42"/>
      <c r="BB298" s="42"/>
      <c r="BC298" s="42"/>
    </row>
    <row r="299" spans="38:55" s="19" customFormat="1" x14ac:dyDescent="0.25">
      <c r="AL299" s="23"/>
      <c r="AM299" s="23"/>
      <c r="AS299" s="42"/>
      <c r="AT299" s="42"/>
      <c r="AU299" s="42"/>
      <c r="AV299" s="42"/>
      <c r="AW299" s="42"/>
      <c r="AX299" s="42"/>
      <c r="AY299" s="42"/>
      <c r="AZ299" s="100"/>
      <c r="BA299" s="42"/>
      <c r="BB299" s="42"/>
      <c r="BC299" s="42"/>
    </row>
    <row r="300" spans="38:55" s="19" customFormat="1" x14ac:dyDescent="0.25">
      <c r="AL300" s="23"/>
      <c r="AM300" s="23"/>
      <c r="AS300" s="42"/>
      <c r="AT300" s="42"/>
      <c r="AU300" s="42"/>
      <c r="AV300" s="42"/>
      <c r="AW300" s="42"/>
      <c r="AX300" s="42"/>
      <c r="AY300" s="42"/>
      <c r="AZ300" s="100"/>
      <c r="BA300" s="42"/>
      <c r="BB300" s="42"/>
      <c r="BC300" s="42"/>
    </row>
    <row r="301" spans="38:55" s="19" customFormat="1" x14ac:dyDescent="0.25">
      <c r="AL301" s="23"/>
      <c r="AM301" s="23"/>
      <c r="AS301" s="42"/>
      <c r="AT301" s="42"/>
      <c r="AU301" s="42"/>
      <c r="AV301" s="42"/>
      <c r="AW301" s="42"/>
      <c r="AX301" s="42"/>
      <c r="AY301" s="42"/>
      <c r="AZ301" s="100"/>
      <c r="BA301" s="42"/>
      <c r="BB301" s="42"/>
      <c r="BC301" s="42"/>
    </row>
    <row r="302" spans="38:55" s="19" customFormat="1" x14ac:dyDescent="0.25">
      <c r="AL302" s="23"/>
      <c r="AM302" s="23"/>
      <c r="AS302" s="42"/>
      <c r="AT302" s="42"/>
      <c r="AU302" s="42"/>
      <c r="AV302" s="42"/>
      <c r="AW302" s="42"/>
      <c r="AX302" s="42"/>
      <c r="AY302" s="42"/>
      <c r="AZ302" s="100"/>
      <c r="BA302" s="42"/>
      <c r="BB302" s="42"/>
      <c r="BC302" s="42"/>
    </row>
    <row r="303" spans="38:55" s="19" customFormat="1" x14ac:dyDescent="0.25">
      <c r="AL303" s="23"/>
      <c r="AM303" s="23"/>
      <c r="AS303" s="42"/>
      <c r="AT303" s="42"/>
      <c r="AU303" s="42"/>
      <c r="AV303" s="42"/>
      <c r="AW303" s="42"/>
      <c r="AX303" s="42"/>
      <c r="AY303" s="42"/>
      <c r="AZ303" s="100"/>
      <c r="BA303" s="42"/>
      <c r="BB303" s="42"/>
      <c r="BC303" s="42"/>
    </row>
    <row r="304" spans="38:55" s="19" customFormat="1" x14ac:dyDescent="0.25">
      <c r="AL304" s="23"/>
      <c r="AM304" s="23"/>
      <c r="AS304" s="42"/>
      <c r="AT304" s="42"/>
      <c r="AU304" s="42"/>
      <c r="AV304" s="42"/>
      <c r="AW304" s="42"/>
      <c r="AX304" s="42"/>
      <c r="AY304" s="42"/>
      <c r="AZ304" s="100"/>
      <c r="BA304" s="42"/>
      <c r="BB304" s="42"/>
      <c r="BC304" s="42"/>
    </row>
    <row r="305" spans="38:55" s="19" customFormat="1" x14ac:dyDescent="0.25">
      <c r="AL305" s="23"/>
      <c r="AM305" s="23"/>
      <c r="AS305" s="42"/>
      <c r="AT305" s="42"/>
      <c r="AU305" s="42"/>
      <c r="AV305" s="42"/>
      <c r="AW305" s="42"/>
      <c r="AX305" s="42"/>
      <c r="AY305" s="42"/>
      <c r="AZ305" s="100"/>
      <c r="BA305" s="42"/>
      <c r="BB305" s="42"/>
      <c r="BC305" s="42"/>
    </row>
    <row r="306" spans="38:55" s="19" customFormat="1" x14ac:dyDescent="0.25">
      <c r="AL306" s="23"/>
      <c r="AM306" s="23"/>
      <c r="AS306" s="42"/>
      <c r="AT306" s="42"/>
      <c r="AU306" s="42"/>
      <c r="AV306" s="42"/>
      <c r="AW306" s="42"/>
      <c r="AX306" s="42"/>
      <c r="AY306" s="42"/>
      <c r="AZ306" s="100"/>
      <c r="BA306" s="42"/>
      <c r="BB306" s="42"/>
      <c r="BC306" s="42"/>
    </row>
    <row r="307" spans="38:55" s="19" customFormat="1" x14ac:dyDescent="0.25">
      <c r="AL307" s="23"/>
      <c r="AM307" s="23"/>
      <c r="AS307" s="42"/>
      <c r="AT307" s="42"/>
      <c r="AU307" s="42"/>
      <c r="AV307" s="42"/>
      <c r="AW307" s="42"/>
      <c r="AX307" s="42"/>
      <c r="AY307" s="42"/>
      <c r="AZ307" s="100"/>
      <c r="BA307" s="42"/>
      <c r="BB307" s="42"/>
      <c r="BC307" s="42"/>
    </row>
    <row r="308" spans="38:55" s="19" customFormat="1" x14ac:dyDescent="0.25">
      <c r="AL308" s="23"/>
      <c r="AM308" s="23"/>
      <c r="AS308" s="42"/>
      <c r="AT308" s="42"/>
      <c r="AU308" s="42"/>
      <c r="AV308" s="42"/>
      <c r="AW308" s="42"/>
      <c r="AX308" s="42"/>
      <c r="AY308" s="42"/>
      <c r="AZ308" s="100"/>
      <c r="BA308" s="42"/>
      <c r="BB308" s="42"/>
      <c r="BC308" s="42"/>
    </row>
    <row r="309" spans="38:55" s="19" customFormat="1" x14ac:dyDescent="0.25">
      <c r="AL309" s="23"/>
      <c r="AM309" s="23"/>
      <c r="AS309" s="42"/>
      <c r="AT309" s="42"/>
      <c r="AU309" s="42"/>
      <c r="AV309" s="42"/>
      <c r="AW309" s="42"/>
      <c r="AX309" s="42"/>
      <c r="AY309" s="42"/>
      <c r="AZ309" s="100"/>
      <c r="BA309" s="42"/>
      <c r="BB309" s="42"/>
      <c r="BC309" s="42"/>
    </row>
    <row r="310" spans="38:55" s="19" customFormat="1" x14ac:dyDescent="0.25">
      <c r="AL310" s="23"/>
      <c r="AM310" s="23"/>
      <c r="AS310" s="42"/>
      <c r="AT310" s="42"/>
      <c r="AU310" s="42"/>
      <c r="AV310" s="42"/>
      <c r="AW310" s="42"/>
      <c r="AX310" s="42"/>
      <c r="AY310" s="42"/>
      <c r="AZ310" s="100"/>
      <c r="BA310" s="42"/>
      <c r="BB310" s="42"/>
      <c r="BC310" s="42"/>
    </row>
    <row r="311" spans="38:55" s="19" customFormat="1" x14ac:dyDescent="0.25">
      <c r="AL311" s="23"/>
      <c r="AM311" s="23"/>
      <c r="AS311" s="42"/>
      <c r="AT311" s="42"/>
      <c r="AU311" s="42"/>
      <c r="AV311" s="42"/>
      <c r="AW311" s="42"/>
      <c r="AX311" s="42"/>
      <c r="AY311" s="42"/>
      <c r="AZ311" s="100"/>
      <c r="BA311" s="42"/>
      <c r="BB311" s="42"/>
      <c r="BC311" s="42"/>
    </row>
    <row r="312" spans="38:55" s="19" customFormat="1" x14ac:dyDescent="0.25">
      <c r="AL312" s="23"/>
      <c r="AM312" s="23"/>
      <c r="AS312" s="42"/>
      <c r="AT312" s="42"/>
      <c r="AU312" s="42"/>
      <c r="AV312" s="42"/>
      <c r="AW312" s="42"/>
      <c r="AX312" s="42"/>
      <c r="AY312" s="42"/>
      <c r="AZ312" s="100"/>
      <c r="BA312" s="42"/>
      <c r="BB312" s="42"/>
      <c r="BC312" s="42"/>
    </row>
    <row r="313" spans="38:55" s="19" customFormat="1" x14ac:dyDescent="0.25">
      <c r="AL313" s="23"/>
      <c r="AM313" s="23"/>
      <c r="AS313" s="42"/>
      <c r="AT313" s="42"/>
      <c r="AU313" s="42"/>
      <c r="AV313" s="42"/>
      <c r="AW313" s="42"/>
      <c r="AX313" s="42"/>
      <c r="AY313" s="42"/>
      <c r="AZ313" s="100"/>
      <c r="BA313" s="42"/>
      <c r="BB313" s="42"/>
      <c r="BC313" s="42"/>
    </row>
    <row r="314" spans="38:55" s="19" customFormat="1" x14ac:dyDescent="0.25">
      <c r="AL314" s="23"/>
      <c r="AM314" s="23"/>
      <c r="AS314" s="42"/>
      <c r="AT314" s="42"/>
      <c r="AU314" s="42"/>
      <c r="AV314" s="42"/>
      <c r="AW314" s="42"/>
      <c r="AX314" s="42"/>
      <c r="AY314" s="42"/>
      <c r="AZ314" s="100"/>
      <c r="BA314" s="42"/>
      <c r="BB314" s="42"/>
      <c r="BC314" s="42"/>
    </row>
    <row r="315" spans="38:55" s="19" customFormat="1" x14ac:dyDescent="0.25">
      <c r="AL315" s="23"/>
      <c r="AM315" s="23"/>
      <c r="AS315" s="42"/>
      <c r="AT315" s="42"/>
      <c r="AU315" s="42"/>
      <c r="AV315" s="42"/>
      <c r="AW315" s="42"/>
      <c r="AX315" s="42"/>
      <c r="AY315" s="42"/>
      <c r="AZ315" s="100"/>
      <c r="BA315" s="42"/>
      <c r="BB315" s="42"/>
      <c r="BC315" s="42"/>
    </row>
    <row r="316" spans="38:55" s="19" customFormat="1" x14ac:dyDescent="0.25">
      <c r="AL316" s="23"/>
      <c r="AM316" s="23"/>
      <c r="AS316" s="42"/>
      <c r="AT316" s="42"/>
      <c r="AU316" s="42"/>
      <c r="AV316" s="42"/>
      <c r="AW316" s="42"/>
      <c r="AX316" s="42"/>
      <c r="AY316" s="42"/>
      <c r="AZ316" s="100"/>
      <c r="BA316" s="42"/>
      <c r="BB316" s="42"/>
      <c r="BC316" s="42"/>
    </row>
    <row r="317" spans="38:55" s="19" customFormat="1" x14ac:dyDescent="0.25">
      <c r="AL317" s="23"/>
      <c r="AM317" s="23"/>
      <c r="AS317" s="42"/>
      <c r="AT317" s="42"/>
      <c r="AU317" s="42"/>
      <c r="AV317" s="42"/>
      <c r="AW317" s="42"/>
      <c r="AX317" s="42"/>
      <c r="AY317" s="42"/>
      <c r="AZ317" s="100"/>
      <c r="BA317" s="42"/>
      <c r="BB317" s="42"/>
      <c r="BC317" s="42"/>
    </row>
    <row r="318" spans="38:55" s="19" customFormat="1" x14ac:dyDescent="0.25">
      <c r="AL318" s="23"/>
      <c r="AM318" s="23"/>
      <c r="AS318" s="42"/>
      <c r="AT318" s="42"/>
      <c r="AU318" s="42"/>
      <c r="AV318" s="42"/>
      <c r="AW318" s="42"/>
      <c r="AX318" s="42"/>
      <c r="AY318" s="42"/>
      <c r="AZ318" s="100"/>
      <c r="BA318" s="42"/>
      <c r="BB318" s="42"/>
      <c r="BC318" s="42"/>
    </row>
    <row r="319" spans="38:55" s="19" customFormat="1" x14ac:dyDescent="0.25">
      <c r="AL319" s="23"/>
      <c r="AM319" s="23"/>
      <c r="AS319" s="42"/>
      <c r="AT319" s="42"/>
      <c r="AU319" s="42"/>
      <c r="AV319" s="42"/>
      <c r="AW319" s="42"/>
      <c r="AX319" s="42"/>
      <c r="AY319" s="42"/>
      <c r="AZ319" s="100"/>
      <c r="BA319" s="42"/>
      <c r="BB319" s="42"/>
      <c r="BC319" s="42"/>
    </row>
    <row r="320" spans="38:55" s="19" customFormat="1" x14ac:dyDescent="0.25">
      <c r="AL320" s="23"/>
      <c r="AM320" s="23"/>
      <c r="AS320" s="42"/>
      <c r="AT320" s="42"/>
      <c r="AU320" s="42"/>
      <c r="AV320" s="42"/>
      <c r="AW320" s="42"/>
      <c r="AX320" s="42"/>
      <c r="AY320" s="42"/>
      <c r="AZ320" s="100"/>
      <c r="BA320" s="42"/>
      <c r="BB320" s="42"/>
      <c r="BC320" s="42"/>
    </row>
    <row r="321" spans="38:55" s="19" customFormat="1" x14ac:dyDescent="0.25">
      <c r="AL321" s="23"/>
      <c r="AM321" s="23"/>
      <c r="AS321" s="42"/>
      <c r="AT321" s="42"/>
      <c r="AU321" s="42"/>
      <c r="AV321" s="42"/>
      <c r="AW321" s="42"/>
      <c r="AX321" s="42"/>
      <c r="AY321" s="42"/>
      <c r="AZ321" s="100"/>
      <c r="BA321" s="42"/>
      <c r="BB321" s="42"/>
      <c r="BC321" s="42"/>
    </row>
    <row r="322" spans="38:55" s="19" customFormat="1" x14ac:dyDescent="0.25">
      <c r="AL322" s="23"/>
      <c r="AM322" s="23"/>
      <c r="AS322" s="42"/>
      <c r="AT322" s="42"/>
      <c r="AU322" s="42"/>
      <c r="AV322" s="42"/>
      <c r="AW322" s="42"/>
      <c r="AX322" s="42"/>
      <c r="AY322" s="42"/>
      <c r="AZ322" s="100"/>
      <c r="BA322" s="42"/>
      <c r="BB322" s="42"/>
      <c r="BC322" s="42"/>
    </row>
    <row r="323" spans="38:55" s="19" customFormat="1" x14ac:dyDescent="0.25">
      <c r="AL323" s="23"/>
      <c r="AM323" s="23"/>
      <c r="AS323" s="42"/>
      <c r="AT323" s="42"/>
      <c r="AU323" s="42"/>
      <c r="AV323" s="42"/>
      <c r="AW323" s="42"/>
      <c r="AX323" s="42"/>
      <c r="AY323" s="42"/>
      <c r="AZ323" s="100"/>
      <c r="BA323" s="42"/>
      <c r="BB323" s="42"/>
      <c r="BC323" s="42"/>
    </row>
    <row r="324" spans="38:55" s="19" customFormat="1" x14ac:dyDescent="0.25">
      <c r="AL324" s="23"/>
      <c r="AM324" s="23"/>
      <c r="AS324" s="42"/>
      <c r="AT324" s="42"/>
      <c r="AU324" s="42"/>
      <c r="AV324" s="42"/>
      <c r="AW324" s="42"/>
      <c r="AX324" s="42"/>
      <c r="AY324" s="42"/>
      <c r="AZ324" s="100"/>
      <c r="BA324" s="42"/>
      <c r="BB324" s="42"/>
      <c r="BC324" s="42"/>
    </row>
    <row r="325" spans="38:55" s="19" customFormat="1" x14ac:dyDescent="0.25">
      <c r="AL325" s="23"/>
      <c r="AM325" s="23"/>
      <c r="AS325" s="42"/>
      <c r="AT325" s="42"/>
      <c r="AU325" s="42"/>
      <c r="AV325" s="42"/>
      <c r="AW325" s="42"/>
      <c r="AX325" s="42"/>
      <c r="AY325" s="42"/>
      <c r="AZ325" s="100"/>
      <c r="BA325" s="42"/>
      <c r="BB325" s="42"/>
      <c r="BC325" s="42"/>
    </row>
    <row r="326" spans="38:55" s="19" customFormat="1" x14ac:dyDescent="0.25">
      <c r="AL326" s="23"/>
      <c r="AM326" s="23"/>
      <c r="AS326" s="42"/>
      <c r="AT326" s="42"/>
      <c r="AU326" s="42"/>
      <c r="AV326" s="42"/>
      <c r="AW326" s="42"/>
      <c r="AX326" s="42"/>
      <c r="AY326" s="42"/>
      <c r="AZ326" s="100"/>
      <c r="BA326" s="42"/>
      <c r="BB326" s="42"/>
      <c r="BC326" s="42"/>
    </row>
    <row r="327" spans="38:55" s="19" customFormat="1" x14ac:dyDescent="0.25">
      <c r="AL327" s="23"/>
      <c r="AM327" s="23"/>
      <c r="AS327" s="42"/>
      <c r="AT327" s="42"/>
      <c r="AU327" s="42"/>
      <c r="AV327" s="42"/>
      <c r="AW327" s="42"/>
      <c r="AX327" s="42"/>
      <c r="AY327" s="42"/>
      <c r="AZ327" s="100"/>
      <c r="BA327" s="42"/>
      <c r="BB327" s="42"/>
      <c r="BC327" s="42"/>
    </row>
    <row r="328" spans="38:55" s="19" customFormat="1" x14ac:dyDescent="0.25">
      <c r="AL328" s="23"/>
      <c r="AM328" s="23"/>
      <c r="AS328" s="42"/>
      <c r="AT328" s="42"/>
      <c r="AU328" s="42"/>
      <c r="AV328" s="42"/>
      <c r="AW328" s="42"/>
      <c r="AX328" s="42"/>
      <c r="AY328" s="42"/>
      <c r="AZ328" s="100"/>
      <c r="BA328" s="42"/>
      <c r="BB328" s="42"/>
      <c r="BC328" s="42"/>
    </row>
    <row r="329" spans="38:55" s="19" customFormat="1" x14ac:dyDescent="0.25">
      <c r="AL329" s="23"/>
      <c r="AM329" s="23"/>
      <c r="AS329" s="42"/>
      <c r="AT329" s="42"/>
      <c r="AU329" s="42"/>
      <c r="AV329" s="42"/>
      <c r="AW329" s="42"/>
      <c r="AX329" s="42"/>
      <c r="AY329" s="42"/>
      <c r="AZ329" s="100"/>
      <c r="BA329" s="42"/>
      <c r="BB329" s="42"/>
      <c r="BC329" s="42"/>
    </row>
    <row r="330" spans="38:55" s="19" customFormat="1" x14ac:dyDescent="0.25">
      <c r="AL330" s="23"/>
      <c r="AM330" s="23"/>
      <c r="AS330" s="42"/>
      <c r="AT330" s="42"/>
      <c r="AU330" s="42"/>
      <c r="AV330" s="42"/>
      <c r="AW330" s="42"/>
      <c r="AX330" s="42"/>
      <c r="AY330" s="42"/>
      <c r="AZ330" s="100"/>
      <c r="BA330" s="42"/>
      <c r="BB330" s="42"/>
      <c r="BC330" s="42"/>
    </row>
    <row r="331" spans="38:55" s="19" customFormat="1" x14ac:dyDescent="0.25">
      <c r="AL331" s="23"/>
      <c r="AM331" s="23"/>
      <c r="AS331" s="42"/>
      <c r="AT331" s="42"/>
      <c r="AU331" s="42"/>
      <c r="AV331" s="42"/>
      <c r="AW331" s="42"/>
      <c r="AX331" s="42"/>
      <c r="AY331" s="42"/>
      <c r="AZ331" s="100"/>
      <c r="BA331" s="42"/>
      <c r="BB331" s="42"/>
      <c r="BC331" s="42"/>
    </row>
    <row r="332" spans="38:55" s="19" customFormat="1" x14ac:dyDescent="0.25">
      <c r="AL332" s="23"/>
      <c r="AM332" s="23"/>
      <c r="AS332" s="42"/>
      <c r="AT332" s="42"/>
      <c r="AU332" s="42"/>
      <c r="AV332" s="42"/>
      <c r="AW332" s="42"/>
      <c r="AX332" s="42"/>
      <c r="AY332" s="42"/>
      <c r="AZ332" s="100"/>
      <c r="BA332" s="42"/>
      <c r="BB332" s="42"/>
      <c r="BC332" s="42"/>
    </row>
    <row r="333" spans="38:55" s="19" customFormat="1" x14ac:dyDescent="0.25">
      <c r="AL333" s="23"/>
      <c r="AM333" s="23"/>
      <c r="AS333" s="42"/>
      <c r="AT333" s="42"/>
      <c r="AU333" s="42"/>
      <c r="AV333" s="42"/>
      <c r="AW333" s="42"/>
      <c r="AX333" s="42"/>
      <c r="AY333" s="42"/>
      <c r="AZ333" s="100"/>
      <c r="BA333" s="42"/>
      <c r="BB333" s="42"/>
      <c r="BC333" s="42"/>
    </row>
    <row r="334" spans="38:55" s="19" customFormat="1" x14ac:dyDescent="0.25">
      <c r="AL334" s="23"/>
      <c r="AM334" s="23"/>
      <c r="AS334" s="42"/>
      <c r="AT334" s="42"/>
      <c r="AU334" s="42"/>
      <c r="AV334" s="42"/>
      <c r="AW334" s="42"/>
      <c r="AX334" s="42"/>
      <c r="AY334" s="42"/>
      <c r="AZ334" s="100"/>
      <c r="BA334" s="42"/>
      <c r="BB334" s="42"/>
      <c r="BC334" s="42"/>
    </row>
    <row r="335" spans="38:55" s="19" customFormat="1" x14ac:dyDescent="0.25">
      <c r="AL335" s="23"/>
      <c r="AM335" s="23"/>
      <c r="AS335" s="42"/>
      <c r="AT335" s="42"/>
      <c r="AU335" s="42"/>
      <c r="AV335" s="42"/>
      <c r="AW335" s="42"/>
      <c r="AX335" s="42"/>
      <c r="AY335" s="42"/>
      <c r="AZ335" s="100"/>
      <c r="BA335" s="42"/>
      <c r="BB335" s="42"/>
      <c r="BC335" s="42"/>
    </row>
    <row r="336" spans="38:55" s="19" customFormat="1" x14ac:dyDescent="0.25">
      <c r="AL336" s="23"/>
      <c r="AM336" s="23"/>
      <c r="AS336" s="42"/>
      <c r="AT336" s="42"/>
      <c r="AU336" s="42"/>
      <c r="AV336" s="42"/>
      <c r="AW336" s="42"/>
      <c r="AX336" s="42"/>
      <c r="AY336" s="42"/>
      <c r="AZ336" s="100"/>
      <c r="BA336" s="42"/>
      <c r="BB336" s="42"/>
      <c r="BC336" s="42"/>
    </row>
    <row r="337" spans="38:55" s="19" customFormat="1" x14ac:dyDescent="0.25">
      <c r="AL337" s="23"/>
      <c r="AM337" s="23"/>
      <c r="AS337" s="42"/>
      <c r="AT337" s="42"/>
      <c r="AU337" s="42"/>
      <c r="AV337" s="42"/>
      <c r="AW337" s="42"/>
      <c r="AX337" s="42"/>
      <c r="AY337" s="42"/>
      <c r="AZ337" s="100"/>
      <c r="BA337" s="42"/>
      <c r="BB337" s="42"/>
      <c r="BC337" s="42"/>
    </row>
    <row r="338" spans="38:55" s="19" customFormat="1" x14ac:dyDescent="0.25">
      <c r="AL338" s="23"/>
      <c r="AM338" s="23"/>
      <c r="AS338" s="42"/>
      <c r="AT338" s="42"/>
      <c r="AU338" s="42"/>
      <c r="AV338" s="42"/>
      <c r="AW338" s="42"/>
      <c r="AX338" s="42"/>
      <c r="AY338" s="42"/>
      <c r="AZ338" s="100"/>
      <c r="BA338" s="42"/>
      <c r="BB338" s="42"/>
      <c r="BC338" s="42"/>
    </row>
    <row r="339" spans="38:55" s="19" customFormat="1" x14ac:dyDescent="0.25">
      <c r="AL339" s="23"/>
      <c r="AM339" s="23"/>
      <c r="AS339" s="42"/>
      <c r="AT339" s="42"/>
      <c r="AU339" s="42"/>
      <c r="AV339" s="42"/>
      <c r="AW339" s="42"/>
      <c r="AX339" s="42"/>
      <c r="AY339" s="42"/>
      <c r="AZ339" s="100"/>
      <c r="BA339" s="42"/>
      <c r="BB339" s="42"/>
      <c r="BC339" s="42"/>
    </row>
    <row r="340" spans="38:55" s="19" customFormat="1" x14ac:dyDescent="0.25">
      <c r="AL340" s="23"/>
      <c r="AM340" s="23"/>
      <c r="AS340" s="42"/>
      <c r="AT340" s="42"/>
      <c r="AU340" s="42"/>
      <c r="AV340" s="42"/>
      <c r="AW340" s="42"/>
      <c r="AX340" s="42"/>
      <c r="AY340" s="42"/>
      <c r="AZ340" s="100"/>
      <c r="BA340" s="42"/>
      <c r="BB340" s="42"/>
      <c r="BC340" s="42"/>
    </row>
    <row r="341" spans="38:55" s="19" customFormat="1" x14ac:dyDescent="0.25">
      <c r="AL341" s="23"/>
      <c r="AM341" s="23"/>
      <c r="AS341" s="42"/>
      <c r="AT341" s="42"/>
      <c r="AU341" s="42"/>
      <c r="AV341" s="42"/>
      <c r="AW341" s="42"/>
      <c r="AX341" s="42"/>
      <c r="AY341" s="42"/>
      <c r="AZ341" s="100"/>
      <c r="BA341" s="42"/>
      <c r="BB341" s="42"/>
      <c r="BC341" s="42"/>
    </row>
    <row r="342" spans="38:55" s="19" customFormat="1" x14ac:dyDescent="0.25">
      <c r="AL342" s="23"/>
      <c r="AM342" s="23"/>
      <c r="AS342" s="42"/>
      <c r="AT342" s="42"/>
      <c r="AU342" s="42"/>
      <c r="AV342" s="42"/>
      <c r="AW342" s="42"/>
      <c r="AX342" s="42"/>
      <c r="AY342" s="42"/>
      <c r="AZ342" s="100"/>
      <c r="BA342" s="42"/>
      <c r="BB342" s="42"/>
      <c r="BC342" s="42"/>
    </row>
    <row r="343" spans="38:55" s="19" customFormat="1" x14ac:dyDescent="0.25">
      <c r="AL343" s="23"/>
      <c r="AM343" s="23"/>
      <c r="AS343" s="42"/>
      <c r="AT343" s="42"/>
      <c r="AU343" s="42"/>
      <c r="AV343" s="42"/>
      <c r="AW343" s="42"/>
      <c r="AX343" s="42"/>
      <c r="AY343" s="42"/>
      <c r="AZ343" s="100"/>
      <c r="BA343" s="42"/>
      <c r="BB343" s="42"/>
      <c r="BC343" s="42"/>
    </row>
    <row r="344" spans="38:55" s="19" customFormat="1" x14ac:dyDescent="0.25">
      <c r="AL344" s="23"/>
      <c r="AM344" s="23"/>
      <c r="AS344" s="42"/>
      <c r="AT344" s="42"/>
      <c r="AU344" s="42"/>
      <c r="AV344" s="42"/>
      <c r="AW344" s="42"/>
      <c r="AX344" s="42"/>
      <c r="AY344" s="42"/>
      <c r="AZ344" s="100"/>
      <c r="BA344" s="42"/>
      <c r="BB344" s="42"/>
      <c r="BC344" s="42"/>
    </row>
    <row r="345" spans="38:55" s="19" customFormat="1" x14ac:dyDescent="0.25">
      <c r="AL345" s="23"/>
      <c r="AM345" s="23"/>
      <c r="AS345" s="42"/>
      <c r="AT345" s="42"/>
      <c r="AU345" s="42"/>
      <c r="AV345" s="42"/>
      <c r="AW345" s="42"/>
      <c r="AX345" s="42"/>
      <c r="AY345" s="42"/>
      <c r="AZ345" s="100"/>
      <c r="BA345" s="42"/>
      <c r="BB345" s="42"/>
      <c r="BC345" s="42"/>
    </row>
    <row r="346" spans="38:55" s="19" customFormat="1" x14ac:dyDescent="0.25">
      <c r="AL346" s="23"/>
      <c r="AM346" s="23"/>
      <c r="AS346" s="42"/>
      <c r="AT346" s="42"/>
      <c r="AU346" s="42"/>
      <c r="AV346" s="42"/>
      <c r="AW346" s="42"/>
      <c r="AX346" s="42"/>
      <c r="AY346" s="42"/>
      <c r="AZ346" s="100"/>
      <c r="BA346" s="42"/>
      <c r="BB346" s="42"/>
      <c r="BC346" s="42"/>
    </row>
    <row r="347" spans="38:55" s="19" customFormat="1" x14ac:dyDescent="0.25">
      <c r="AL347" s="23"/>
      <c r="AM347" s="23"/>
      <c r="AS347" s="42"/>
      <c r="AT347" s="42"/>
      <c r="AU347" s="42"/>
      <c r="AV347" s="42"/>
      <c r="AW347" s="42"/>
      <c r="AX347" s="42"/>
      <c r="AY347" s="42"/>
      <c r="AZ347" s="100"/>
      <c r="BA347" s="42"/>
      <c r="BB347" s="42"/>
      <c r="BC347" s="42"/>
    </row>
    <row r="348" spans="38:55" s="19" customFormat="1" x14ac:dyDescent="0.25">
      <c r="AL348" s="23"/>
      <c r="AM348" s="23"/>
      <c r="AS348" s="42"/>
      <c r="AT348" s="42"/>
      <c r="AU348" s="42"/>
      <c r="AV348" s="42"/>
      <c r="AW348" s="42"/>
      <c r="AX348" s="42"/>
      <c r="AY348" s="42"/>
      <c r="AZ348" s="100"/>
      <c r="BA348" s="42"/>
      <c r="BB348" s="42"/>
      <c r="BC348" s="42"/>
    </row>
    <row r="349" spans="38:55" s="19" customFormat="1" x14ac:dyDescent="0.25">
      <c r="AL349" s="23"/>
      <c r="AM349" s="23"/>
      <c r="AS349" s="42"/>
      <c r="AT349" s="42"/>
      <c r="AU349" s="42"/>
      <c r="AV349" s="42"/>
      <c r="AW349" s="42"/>
      <c r="AX349" s="42"/>
      <c r="AY349" s="42"/>
      <c r="AZ349" s="100"/>
      <c r="BA349" s="42"/>
      <c r="BB349" s="42"/>
      <c r="BC349" s="42"/>
    </row>
    <row r="350" spans="38:55" s="19" customFormat="1" x14ac:dyDescent="0.25">
      <c r="AL350" s="23"/>
      <c r="AM350" s="23"/>
      <c r="AS350" s="42"/>
      <c r="AT350" s="42"/>
      <c r="AU350" s="42"/>
      <c r="AV350" s="42"/>
      <c r="AW350" s="42"/>
      <c r="AX350" s="42"/>
      <c r="AY350" s="42"/>
      <c r="AZ350" s="100"/>
      <c r="BA350" s="42"/>
      <c r="BB350" s="42"/>
      <c r="BC350" s="42"/>
    </row>
    <row r="351" spans="38:55" s="19" customFormat="1" x14ac:dyDescent="0.25">
      <c r="AL351" s="23"/>
      <c r="AM351" s="23"/>
      <c r="AS351" s="42"/>
      <c r="AT351" s="42"/>
      <c r="AU351" s="42"/>
      <c r="AV351" s="42"/>
      <c r="AW351" s="42"/>
      <c r="AX351" s="42"/>
      <c r="AY351" s="42"/>
      <c r="AZ351" s="100"/>
      <c r="BA351" s="42"/>
      <c r="BB351" s="42"/>
      <c r="BC351" s="42"/>
    </row>
    <row r="352" spans="38:55" s="19" customFormat="1" x14ac:dyDescent="0.25">
      <c r="AL352" s="23"/>
      <c r="AM352" s="23"/>
      <c r="AS352" s="42"/>
      <c r="AT352" s="42"/>
      <c r="AU352" s="42"/>
      <c r="AV352" s="42"/>
      <c r="AW352" s="42"/>
      <c r="AX352" s="42"/>
      <c r="AY352" s="42"/>
      <c r="AZ352" s="100"/>
      <c r="BA352" s="42"/>
      <c r="BB352" s="42"/>
      <c r="BC352" s="42"/>
    </row>
    <row r="353" spans="38:55" s="19" customFormat="1" x14ac:dyDescent="0.25">
      <c r="AL353" s="23"/>
      <c r="AM353" s="23"/>
      <c r="AS353" s="42"/>
      <c r="AT353" s="42"/>
      <c r="AU353" s="42"/>
      <c r="AV353" s="42"/>
      <c r="AW353" s="42"/>
      <c r="AX353" s="42"/>
      <c r="AY353" s="42"/>
      <c r="AZ353" s="100"/>
      <c r="BA353" s="42"/>
      <c r="BB353" s="42"/>
      <c r="BC353" s="42"/>
    </row>
    <row r="354" spans="38:55" s="19" customFormat="1" x14ac:dyDescent="0.25">
      <c r="AL354" s="23"/>
      <c r="AM354" s="23"/>
      <c r="AS354" s="42"/>
      <c r="AT354" s="42"/>
      <c r="AU354" s="42"/>
      <c r="AV354" s="42"/>
      <c r="AW354" s="42"/>
      <c r="AX354" s="42"/>
      <c r="AY354" s="42"/>
      <c r="AZ354" s="100"/>
      <c r="BA354" s="42"/>
      <c r="BB354" s="42"/>
      <c r="BC354" s="42"/>
    </row>
    <row r="355" spans="38:55" s="19" customFormat="1" x14ac:dyDescent="0.25">
      <c r="AL355" s="23"/>
      <c r="AM355" s="23"/>
      <c r="AS355" s="42"/>
      <c r="AT355" s="42"/>
      <c r="AU355" s="42"/>
      <c r="AV355" s="42"/>
      <c r="AW355" s="42"/>
      <c r="AX355" s="42"/>
      <c r="AY355" s="42"/>
      <c r="AZ355" s="100"/>
      <c r="BA355" s="42"/>
      <c r="BB355" s="42"/>
      <c r="BC355" s="42"/>
    </row>
    <row r="356" spans="38:55" s="19" customFormat="1" x14ac:dyDescent="0.25">
      <c r="AL356" s="23"/>
      <c r="AM356" s="23"/>
      <c r="AS356" s="42"/>
      <c r="AT356" s="42"/>
      <c r="AU356" s="42"/>
      <c r="AV356" s="42"/>
      <c r="AW356" s="42"/>
      <c r="AX356" s="42"/>
      <c r="AY356" s="42"/>
      <c r="AZ356" s="100"/>
      <c r="BA356" s="42"/>
      <c r="BB356" s="42"/>
      <c r="BC356" s="42"/>
    </row>
    <row r="357" spans="38:55" s="19" customFormat="1" x14ac:dyDescent="0.25">
      <c r="AL357" s="23"/>
      <c r="AM357" s="23"/>
      <c r="AS357" s="42"/>
      <c r="AT357" s="42"/>
      <c r="AU357" s="42"/>
      <c r="AV357" s="42"/>
      <c r="AW357" s="42"/>
      <c r="AX357" s="42"/>
      <c r="AY357" s="42"/>
      <c r="AZ357" s="100"/>
      <c r="BA357" s="42"/>
      <c r="BB357" s="42"/>
      <c r="BC357" s="42"/>
    </row>
    <row r="358" spans="38:55" s="19" customFormat="1" x14ac:dyDescent="0.25">
      <c r="AL358" s="23"/>
      <c r="AM358" s="23"/>
      <c r="AS358" s="42"/>
      <c r="AT358" s="42"/>
      <c r="AU358" s="42"/>
      <c r="AV358" s="42"/>
      <c r="AW358" s="42"/>
      <c r="AX358" s="42"/>
      <c r="AY358" s="42"/>
      <c r="AZ358" s="100"/>
      <c r="BA358" s="42"/>
      <c r="BB358" s="42"/>
      <c r="BC358" s="42"/>
    </row>
    <row r="359" spans="38:55" s="19" customFormat="1" x14ac:dyDescent="0.25">
      <c r="AL359" s="23"/>
      <c r="AM359" s="23"/>
      <c r="AS359" s="42"/>
      <c r="AT359" s="42"/>
      <c r="AU359" s="42"/>
      <c r="AV359" s="42"/>
      <c r="AW359" s="42"/>
      <c r="AX359" s="42"/>
      <c r="AY359" s="42"/>
      <c r="AZ359" s="100"/>
      <c r="BA359" s="42"/>
      <c r="BB359" s="42"/>
      <c r="BC359" s="42"/>
    </row>
    <row r="360" spans="38:55" s="19" customFormat="1" x14ac:dyDescent="0.25">
      <c r="AL360" s="23"/>
      <c r="AM360" s="23"/>
      <c r="AS360" s="42"/>
      <c r="AT360" s="42"/>
      <c r="AU360" s="42"/>
      <c r="AV360" s="42"/>
      <c r="AW360" s="42"/>
      <c r="AX360" s="42"/>
      <c r="AY360" s="42"/>
      <c r="AZ360" s="100"/>
      <c r="BA360" s="42"/>
      <c r="BB360" s="42"/>
      <c r="BC360" s="42"/>
    </row>
    <row r="361" spans="38:55" s="19" customFormat="1" x14ac:dyDescent="0.25">
      <c r="AL361" s="23"/>
      <c r="AM361" s="23"/>
      <c r="AS361" s="42"/>
      <c r="AT361" s="42"/>
      <c r="AU361" s="42"/>
      <c r="AV361" s="42"/>
      <c r="AW361" s="42"/>
      <c r="AX361" s="42"/>
      <c r="AY361" s="42"/>
      <c r="AZ361" s="100"/>
      <c r="BA361" s="42"/>
      <c r="BB361" s="42"/>
      <c r="BC361" s="42"/>
    </row>
    <row r="362" spans="38:55" s="19" customFormat="1" x14ac:dyDescent="0.25">
      <c r="AL362" s="23"/>
      <c r="AM362" s="23"/>
      <c r="AS362" s="42"/>
      <c r="AT362" s="42"/>
      <c r="AU362" s="42"/>
      <c r="AV362" s="42"/>
      <c r="AW362" s="42"/>
      <c r="AX362" s="42"/>
      <c r="AY362" s="42"/>
      <c r="AZ362" s="100"/>
      <c r="BA362" s="42"/>
      <c r="BB362" s="42"/>
      <c r="BC362" s="42"/>
    </row>
    <row r="363" spans="38:55" s="19" customFormat="1" x14ac:dyDescent="0.25">
      <c r="AL363" s="23"/>
      <c r="AM363" s="23"/>
      <c r="AS363" s="42"/>
      <c r="AT363" s="42"/>
      <c r="AU363" s="42"/>
      <c r="AV363" s="42"/>
      <c r="AW363" s="42"/>
      <c r="AX363" s="42"/>
      <c r="AY363" s="42"/>
      <c r="AZ363" s="100"/>
      <c r="BA363" s="42"/>
      <c r="BB363" s="42"/>
      <c r="BC363" s="42"/>
    </row>
    <row r="364" spans="38:55" s="19" customFormat="1" x14ac:dyDescent="0.25">
      <c r="AL364" s="23"/>
      <c r="AM364" s="23"/>
      <c r="AS364" s="42"/>
      <c r="AT364" s="42"/>
      <c r="AU364" s="42"/>
      <c r="AV364" s="42"/>
      <c r="AW364" s="42"/>
      <c r="AX364" s="42"/>
      <c r="AY364" s="42"/>
      <c r="AZ364" s="100"/>
      <c r="BA364" s="42"/>
      <c r="BB364" s="42"/>
      <c r="BC364" s="42"/>
    </row>
    <row r="365" spans="38:55" s="19" customFormat="1" x14ac:dyDescent="0.25">
      <c r="AL365" s="23"/>
      <c r="AM365" s="23"/>
      <c r="AS365" s="42"/>
      <c r="AT365" s="42"/>
      <c r="AU365" s="42"/>
      <c r="AV365" s="42"/>
      <c r="AW365" s="42"/>
      <c r="AX365" s="42"/>
      <c r="AY365" s="42"/>
      <c r="AZ365" s="100"/>
      <c r="BA365" s="42"/>
      <c r="BB365" s="42"/>
      <c r="BC365" s="42"/>
    </row>
    <row r="366" spans="38:55" s="19" customFormat="1" x14ac:dyDescent="0.25">
      <c r="AL366" s="23"/>
      <c r="AM366" s="23"/>
      <c r="AS366" s="42"/>
      <c r="AT366" s="42"/>
      <c r="AU366" s="42"/>
      <c r="AV366" s="42"/>
      <c r="AW366" s="42"/>
      <c r="AX366" s="42"/>
      <c r="AY366" s="42"/>
      <c r="AZ366" s="100"/>
      <c r="BA366" s="42"/>
      <c r="BB366" s="42"/>
      <c r="BC366" s="42"/>
    </row>
    <row r="367" spans="38:55" s="19" customFormat="1" x14ac:dyDescent="0.25">
      <c r="AL367" s="23"/>
      <c r="AM367" s="23"/>
      <c r="AS367" s="42"/>
      <c r="AT367" s="42"/>
      <c r="AU367" s="42"/>
      <c r="AV367" s="42"/>
      <c r="AW367" s="42"/>
      <c r="AX367" s="42"/>
      <c r="AY367" s="42"/>
      <c r="AZ367" s="100"/>
      <c r="BA367" s="42"/>
      <c r="BB367" s="42"/>
      <c r="BC367" s="42"/>
    </row>
    <row r="368" spans="38:55" s="19" customFormat="1" x14ac:dyDescent="0.25">
      <c r="AL368" s="23"/>
      <c r="AM368" s="23"/>
      <c r="AS368" s="42"/>
      <c r="AT368" s="42"/>
      <c r="AU368" s="42"/>
      <c r="AV368" s="42"/>
      <c r="AW368" s="42"/>
      <c r="AX368" s="42"/>
      <c r="AY368" s="42"/>
      <c r="AZ368" s="100"/>
      <c r="BA368" s="42"/>
      <c r="BB368" s="42"/>
      <c r="BC368" s="42"/>
    </row>
    <row r="369" spans="38:55" s="19" customFormat="1" x14ac:dyDescent="0.25">
      <c r="AL369" s="23"/>
      <c r="AM369" s="23"/>
      <c r="AS369" s="42"/>
      <c r="AT369" s="42"/>
      <c r="AU369" s="42"/>
      <c r="AV369" s="42"/>
      <c r="AW369" s="42"/>
      <c r="AX369" s="42"/>
      <c r="AY369" s="42"/>
      <c r="AZ369" s="100"/>
      <c r="BA369" s="42"/>
      <c r="BB369" s="42"/>
      <c r="BC369" s="42"/>
    </row>
    <row r="370" spans="38:55" s="19" customFormat="1" x14ac:dyDescent="0.25">
      <c r="AL370" s="23"/>
      <c r="AM370" s="23"/>
      <c r="AS370" s="42"/>
      <c r="AT370" s="42"/>
      <c r="AU370" s="42"/>
      <c r="AV370" s="42"/>
      <c r="AW370" s="42"/>
      <c r="AX370" s="42"/>
      <c r="AY370" s="42"/>
      <c r="AZ370" s="100"/>
      <c r="BA370" s="42"/>
      <c r="BB370" s="42"/>
      <c r="BC370" s="42"/>
    </row>
    <row r="371" spans="38:55" s="19" customFormat="1" x14ac:dyDescent="0.25">
      <c r="AL371" s="23"/>
      <c r="AM371" s="23"/>
      <c r="AS371" s="42"/>
      <c r="AT371" s="42"/>
      <c r="AU371" s="42"/>
      <c r="AV371" s="42"/>
      <c r="AW371" s="42"/>
      <c r="AX371" s="42"/>
      <c r="AY371" s="42"/>
      <c r="AZ371" s="100"/>
      <c r="BA371" s="42"/>
      <c r="BB371" s="42"/>
      <c r="BC371" s="42"/>
    </row>
    <row r="372" spans="38:55" s="19" customFormat="1" x14ac:dyDescent="0.25">
      <c r="AL372" s="23"/>
      <c r="AM372" s="23"/>
      <c r="AS372" s="42"/>
      <c r="AT372" s="42"/>
      <c r="AU372" s="42"/>
      <c r="AV372" s="42"/>
      <c r="AW372" s="42"/>
      <c r="AX372" s="42"/>
      <c r="AY372" s="42"/>
      <c r="AZ372" s="100"/>
      <c r="BA372" s="42"/>
      <c r="BB372" s="42"/>
      <c r="BC372" s="42"/>
    </row>
    <row r="373" spans="38:55" s="19" customFormat="1" x14ac:dyDescent="0.25">
      <c r="AL373" s="23"/>
      <c r="AM373" s="23"/>
      <c r="AS373" s="42"/>
      <c r="AT373" s="42"/>
      <c r="AU373" s="42"/>
      <c r="AV373" s="42"/>
      <c r="AW373" s="42"/>
      <c r="AX373" s="42"/>
      <c r="AY373" s="42"/>
      <c r="AZ373" s="100"/>
      <c r="BA373" s="42"/>
      <c r="BB373" s="42"/>
      <c r="BC373" s="42"/>
    </row>
    <row r="374" spans="38:55" s="19" customFormat="1" x14ac:dyDescent="0.25">
      <c r="AL374" s="23"/>
      <c r="AM374" s="23"/>
      <c r="AS374" s="42"/>
      <c r="AT374" s="42"/>
      <c r="AU374" s="42"/>
      <c r="AV374" s="42"/>
      <c r="AW374" s="42"/>
      <c r="AX374" s="42"/>
      <c r="AY374" s="42"/>
      <c r="AZ374" s="100"/>
      <c r="BA374" s="42"/>
      <c r="BB374" s="42"/>
      <c r="BC374" s="42"/>
    </row>
    <row r="375" spans="38:55" s="19" customFormat="1" x14ac:dyDescent="0.25">
      <c r="AL375" s="23"/>
      <c r="AM375" s="23"/>
      <c r="AS375" s="42"/>
      <c r="AT375" s="42"/>
      <c r="AU375" s="42"/>
      <c r="AV375" s="42"/>
      <c r="AW375" s="42"/>
      <c r="AX375" s="42"/>
      <c r="AY375" s="42"/>
      <c r="AZ375" s="100"/>
      <c r="BA375" s="42"/>
      <c r="BB375" s="42"/>
      <c r="BC375" s="42"/>
    </row>
    <row r="376" spans="38:55" s="19" customFormat="1" x14ac:dyDescent="0.25">
      <c r="AL376" s="23"/>
      <c r="AM376" s="23"/>
      <c r="AS376" s="42"/>
      <c r="AT376" s="42"/>
      <c r="AU376" s="42"/>
      <c r="AV376" s="42"/>
      <c r="AW376" s="42"/>
      <c r="AX376" s="42"/>
      <c r="AY376" s="42"/>
      <c r="AZ376" s="100"/>
      <c r="BA376" s="42"/>
      <c r="BB376" s="42"/>
      <c r="BC376" s="42"/>
    </row>
    <row r="377" spans="38:55" s="19" customFormat="1" x14ac:dyDescent="0.25">
      <c r="AL377" s="23"/>
      <c r="AM377" s="23"/>
      <c r="AS377" s="42"/>
      <c r="AT377" s="42"/>
      <c r="AU377" s="42"/>
      <c r="AV377" s="42"/>
      <c r="AW377" s="42"/>
      <c r="AX377" s="42"/>
      <c r="AY377" s="42"/>
      <c r="AZ377" s="100"/>
      <c r="BA377" s="42"/>
      <c r="BB377" s="42"/>
      <c r="BC377" s="42"/>
    </row>
    <row r="378" spans="38:55" s="19" customFormat="1" x14ac:dyDescent="0.25">
      <c r="AL378" s="23"/>
      <c r="AM378" s="23"/>
      <c r="AS378" s="42"/>
      <c r="AT378" s="42"/>
      <c r="AU378" s="42"/>
      <c r="AV378" s="42"/>
      <c r="AW378" s="42"/>
      <c r="AX378" s="42"/>
      <c r="AY378" s="42"/>
      <c r="AZ378" s="100"/>
      <c r="BA378" s="42"/>
      <c r="BB378" s="42"/>
      <c r="BC378" s="42"/>
    </row>
    <row r="379" spans="38:55" s="19" customFormat="1" x14ac:dyDescent="0.25">
      <c r="AL379" s="23"/>
      <c r="AM379" s="23"/>
      <c r="AS379" s="42"/>
      <c r="AT379" s="42"/>
      <c r="AU379" s="42"/>
      <c r="AV379" s="42"/>
      <c r="AW379" s="42"/>
      <c r="AX379" s="42"/>
      <c r="AY379" s="42"/>
      <c r="AZ379" s="100"/>
      <c r="BA379" s="42"/>
      <c r="BB379" s="42"/>
      <c r="BC379" s="42"/>
    </row>
    <row r="380" spans="38:55" s="19" customFormat="1" x14ac:dyDescent="0.25">
      <c r="AL380" s="23"/>
      <c r="AM380" s="23"/>
      <c r="AS380" s="42"/>
      <c r="AT380" s="42"/>
      <c r="AU380" s="42"/>
      <c r="AV380" s="42"/>
      <c r="AW380" s="42"/>
      <c r="AX380" s="42"/>
      <c r="AY380" s="42"/>
      <c r="AZ380" s="100"/>
      <c r="BA380" s="42"/>
      <c r="BB380" s="42"/>
      <c r="BC380" s="42"/>
    </row>
    <row r="381" spans="38:55" s="19" customFormat="1" x14ac:dyDescent="0.25">
      <c r="AL381" s="23"/>
      <c r="AM381" s="23"/>
      <c r="AS381" s="42"/>
      <c r="AT381" s="42"/>
      <c r="AU381" s="42"/>
      <c r="AV381" s="42"/>
      <c r="AW381" s="42"/>
      <c r="AX381" s="42"/>
      <c r="AY381" s="42"/>
      <c r="AZ381" s="100"/>
      <c r="BA381" s="42"/>
      <c r="BB381" s="42"/>
      <c r="BC381" s="42"/>
    </row>
    <row r="382" spans="38:55" s="19" customFormat="1" x14ac:dyDescent="0.25">
      <c r="AL382" s="23"/>
      <c r="AM382" s="23"/>
      <c r="AS382" s="42"/>
      <c r="AT382" s="42"/>
      <c r="AU382" s="42"/>
      <c r="AV382" s="42"/>
      <c r="AW382" s="42"/>
      <c r="AX382" s="42"/>
      <c r="AY382" s="42"/>
      <c r="AZ382" s="100"/>
      <c r="BA382" s="42"/>
      <c r="BB382" s="42"/>
      <c r="BC382" s="42"/>
    </row>
    <row r="383" spans="38:55" s="19" customFormat="1" x14ac:dyDescent="0.25">
      <c r="AL383" s="23"/>
      <c r="AM383" s="23"/>
      <c r="AS383" s="42"/>
      <c r="AT383" s="42"/>
      <c r="AU383" s="42"/>
      <c r="AV383" s="42"/>
      <c r="AW383" s="42"/>
      <c r="AX383" s="42"/>
      <c r="AY383" s="42"/>
      <c r="AZ383" s="100"/>
      <c r="BA383" s="42"/>
      <c r="BB383" s="42"/>
      <c r="BC383" s="42"/>
    </row>
    <row r="384" spans="38:55" s="19" customFormat="1" x14ac:dyDescent="0.25">
      <c r="AL384" s="23"/>
      <c r="AM384" s="23"/>
      <c r="AS384" s="42"/>
      <c r="AT384" s="42"/>
      <c r="AU384" s="42"/>
      <c r="AV384" s="42"/>
      <c r="AW384" s="42"/>
      <c r="AX384" s="42"/>
      <c r="AY384" s="42"/>
      <c r="AZ384" s="100"/>
      <c r="BA384" s="42"/>
      <c r="BB384" s="42"/>
      <c r="BC384" s="42"/>
    </row>
    <row r="385" spans="38:55" s="19" customFormat="1" x14ac:dyDescent="0.25">
      <c r="AL385" s="23"/>
      <c r="AM385" s="23"/>
      <c r="AS385" s="42"/>
      <c r="AT385" s="42"/>
      <c r="AU385" s="42"/>
      <c r="AV385" s="42"/>
      <c r="AW385" s="42"/>
      <c r="AX385" s="42"/>
      <c r="AY385" s="42"/>
      <c r="AZ385" s="100"/>
      <c r="BA385" s="42"/>
      <c r="BB385" s="42"/>
      <c r="BC385" s="42"/>
    </row>
    <row r="386" spans="38:55" s="19" customFormat="1" x14ac:dyDescent="0.25">
      <c r="AL386" s="23"/>
      <c r="AM386" s="23"/>
      <c r="AS386" s="42"/>
      <c r="AT386" s="42"/>
      <c r="AU386" s="42"/>
      <c r="AV386" s="42"/>
      <c r="AW386" s="42"/>
      <c r="AX386" s="42"/>
      <c r="AY386" s="42"/>
      <c r="AZ386" s="100"/>
      <c r="BA386" s="42"/>
      <c r="BB386" s="42"/>
      <c r="BC386" s="42"/>
    </row>
    <row r="387" spans="38:55" s="19" customFormat="1" x14ac:dyDescent="0.25">
      <c r="AL387" s="23"/>
      <c r="AM387" s="23"/>
      <c r="AS387" s="42"/>
      <c r="AT387" s="42"/>
      <c r="AU387" s="42"/>
      <c r="AV387" s="42"/>
      <c r="AW387" s="42"/>
      <c r="AX387" s="42"/>
      <c r="AY387" s="42"/>
      <c r="AZ387" s="100"/>
      <c r="BA387" s="42"/>
      <c r="BB387" s="42"/>
      <c r="BC387" s="42"/>
    </row>
    <row r="388" spans="38:55" s="19" customFormat="1" x14ac:dyDescent="0.25">
      <c r="AL388" s="23"/>
      <c r="AM388" s="23"/>
      <c r="AS388" s="42"/>
      <c r="AT388" s="42"/>
      <c r="AU388" s="42"/>
      <c r="AV388" s="42"/>
      <c r="AW388" s="42"/>
      <c r="AX388" s="42"/>
      <c r="AY388" s="42"/>
      <c r="AZ388" s="100"/>
      <c r="BA388" s="42"/>
      <c r="BB388" s="42"/>
      <c r="BC388" s="42"/>
    </row>
    <row r="389" spans="38:55" s="19" customFormat="1" x14ac:dyDescent="0.25">
      <c r="AL389" s="23"/>
      <c r="AM389" s="23"/>
      <c r="AS389" s="42"/>
      <c r="AT389" s="42"/>
      <c r="AU389" s="42"/>
      <c r="AV389" s="42"/>
      <c r="AW389" s="42"/>
      <c r="AX389" s="42"/>
      <c r="AY389" s="42"/>
      <c r="AZ389" s="100"/>
      <c r="BA389" s="42"/>
      <c r="BB389" s="42"/>
      <c r="BC389" s="42"/>
    </row>
    <row r="390" spans="38:55" s="19" customFormat="1" x14ac:dyDescent="0.25">
      <c r="AL390" s="23"/>
      <c r="AM390" s="23"/>
      <c r="AS390" s="42"/>
      <c r="AT390" s="42"/>
      <c r="AU390" s="42"/>
      <c r="AV390" s="42"/>
      <c r="AW390" s="42"/>
      <c r="AX390" s="42"/>
      <c r="AY390" s="42"/>
      <c r="AZ390" s="100"/>
      <c r="BA390" s="42"/>
      <c r="BB390" s="42"/>
      <c r="BC390" s="42"/>
    </row>
    <row r="391" spans="38:55" s="19" customFormat="1" x14ac:dyDescent="0.25">
      <c r="AL391" s="23"/>
      <c r="AM391" s="23"/>
      <c r="AS391" s="42"/>
      <c r="AT391" s="42"/>
      <c r="AU391" s="42"/>
      <c r="AV391" s="42"/>
      <c r="AW391" s="42"/>
      <c r="AX391" s="42"/>
      <c r="AY391" s="42"/>
      <c r="AZ391" s="100"/>
      <c r="BA391" s="42"/>
      <c r="BB391" s="42"/>
      <c r="BC391" s="42"/>
    </row>
    <row r="392" spans="38:55" s="19" customFormat="1" x14ac:dyDescent="0.25">
      <c r="AL392" s="23"/>
      <c r="AM392" s="23"/>
      <c r="AS392" s="42"/>
      <c r="AT392" s="42"/>
      <c r="AU392" s="42"/>
      <c r="AV392" s="42"/>
      <c r="AW392" s="42"/>
      <c r="AX392" s="42"/>
      <c r="AY392" s="42"/>
      <c r="AZ392" s="100"/>
      <c r="BA392" s="42"/>
      <c r="BB392" s="42"/>
      <c r="BC392" s="42"/>
    </row>
    <row r="393" spans="38:55" s="19" customFormat="1" x14ac:dyDescent="0.25">
      <c r="AL393" s="23"/>
      <c r="AM393" s="23"/>
      <c r="AS393" s="42"/>
      <c r="AT393" s="42"/>
      <c r="AU393" s="42"/>
      <c r="AV393" s="42"/>
      <c r="AW393" s="42"/>
      <c r="AX393" s="42"/>
      <c r="AY393" s="42"/>
      <c r="AZ393" s="100"/>
      <c r="BA393" s="42"/>
      <c r="BB393" s="42"/>
      <c r="BC393" s="42"/>
    </row>
    <row r="394" spans="38:55" s="19" customFormat="1" x14ac:dyDescent="0.25">
      <c r="AL394" s="23"/>
      <c r="AM394" s="23"/>
      <c r="AS394" s="42"/>
      <c r="AT394" s="42"/>
      <c r="AU394" s="42"/>
      <c r="AV394" s="42"/>
      <c r="AW394" s="42"/>
      <c r="AX394" s="42"/>
      <c r="AY394" s="42"/>
      <c r="AZ394" s="100"/>
      <c r="BA394" s="42"/>
      <c r="BB394" s="42"/>
      <c r="BC394" s="42"/>
    </row>
    <row r="395" spans="38:55" s="19" customFormat="1" x14ac:dyDescent="0.25">
      <c r="AL395" s="23"/>
      <c r="AM395" s="23"/>
      <c r="AS395" s="42"/>
      <c r="AT395" s="42"/>
      <c r="AU395" s="42"/>
      <c r="AV395" s="42"/>
      <c r="AW395" s="42"/>
      <c r="AX395" s="42"/>
      <c r="AY395" s="42"/>
      <c r="AZ395" s="100"/>
      <c r="BA395" s="42"/>
      <c r="BB395" s="42"/>
      <c r="BC395" s="42"/>
    </row>
    <row r="396" spans="38:55" s="19" customFormat="1" x14ac:dyDescent="0.25">
      <c r="AL396" s="23"/>
      <c r="AM396" s="23"/>
      <c r="AS396" s="42"/>
      <c r="AT396" s="42"/>
      <c r="AU396" s="42"/>
      <c r="AV396" s="42"/>
      <c r="AW396" s="42"/>
      <c r="AX396" s="42"/>
      <c r="AY396" s="42"/>
      <c r="AZ396" s="100"/>
      <c r="BA396" s="42"/>
      <c r="BB396" s="42"/>
      <c r="BC396" s="42"/>
    </row>
    <row r="397" spans="38:55" s="19" customFormat="1" x14ac:dyDescent="0.25">
      <c r="AL397" s="23"/>
      <c r="AM397" s="23"/>
      <c r="AS397" s="42"/>
      <c r="AT397" s="42"/>
      <c r="AU397" s="42"/>
      <c r="AV397" s="42"/>
      <c r="AW397" s="42"/>
      <c r="AX397" s="42"/>
      <c r="AY397" s="42"/>
      <c r="AZ397" s="100"/>
      <c r="BA397" s="42"/>
      <c r="BB397" s="42"/>
      <c r="BC397" s="42"/>
    </row>
    <row r="398" spans="38:55" s="19" customFormat="1" x14ac:dyDescent="0.25">
      <c r="AL398" s="23"/>
      <c r="AM398" s="23"/>
      <c r="AS398" s="42"/>
      <c r="AT398" s="42"/>
      <c r="AU398" s="42"/>
      <c r="AV398" s="42"/>
      <c r="AW398" s="42"/>
      <c r="AX398" s="42"/>
      <c r="AY398" s="42"/>
      <c r="AZ398" s="100"/>
      <c r="BA398" s="42"/>
      <c r="BB398" s="42"/>
      <c r="BC398" s="42"/>
    </row>
    <row r="399" spans="38:55" s="19" customFormat="1" x14ac:dyDescent="0.25">
      <c r="AL399" s="23"/>
      <c r="AM399" s="23"/>
      <c r="AS399" s="42"/>
      <c r="AT399" s="42"/>
      <c r="AU399" s="42"/>
      <c r="AV399" s="42"/>
      <c r="AW399" s="42"/>
      <c r="AX399" s="42"/>
      <c r="AY399" s="42"/>
      <c r="AZ399" s="100"/>
      <c r="BA399" s="42"/>
      <c r="BB399" s="42"/>
      <c r="BC399" s="42"/>
    </row>
    <row r="400" spans="38:55" s="19" customFormat="1" x14ac:dyDescent="0.25">
      <c r="AL400" s="23"/>
      <c r="AM400" s="23"/>
      <c r="AS400" s="42"/>
      <c r="AT400" s="42"/>
      <c r="AU400" s="42"/>
      <c r="AV400" s="42"/>
      <c r="AW400" s="42"/>
      <c r="AX400" s="42"/>
      <c r="AY400" s="42"/>
      <c r="AZ400" s="100"/>
      <c r="BA400" s="42"/>
      <c r="BB400" s="42"/>
      <c r="BC400" s="42"/>
    </row>
    <row r="401" spans="38:55" s="19" customFormat="1" x14ac:dyDescent="0.25">
      <c r="AL401" s="23"/>
      <c r="AM401" s="23"/>
      <c r="AS401" s="42"/>
      <c r="AT401" s="42"/>
      <c r="AU401" s="42"/>
      <c r="AV401" s="42"/>
      <c r="AW401" s="42"/>
      <c r="AX401" s="42"/>
      <c r="AY401" s="42"/>
      <c r="AZ401" s="100"/>
      <c r="BA401" s="42"/>
      <c r="BB401" s="42"/>
      <c r="BC401" s="42"/>
    </row>
    <row r="402" spans="38:55" s="19" customFormat="1" x14ac:dyDescent="0.25">
      <c r="AL402" s="23"/>
      <c r="AM402" s="23"/>
      <c r="AS402" s="42"/>
      <c r="AT402" s="42"/>
      <c r="AU402" s="42"/>
      <c r="AV402" s="42"/>
      <c r="AW402" s="42"/>
      <c r="AX402" s="42"/>
      <c r="AY402" s="42"/>
      <c r="AZ402" s="100"/>
      <c r="BA402" s="42"/>
      <c r="BB402" s="42"/>
      <c r="BC402" s="42"/>
    </row>
    <row r="403" spans="38:55" s="19" customFormat="1" x14ac:dyDescent="0.25">
      <c r="AL403" s="23"/>
      <c r="AM403" s="23"/>
      <c r="AS403" s="42"/>
      <c r="AT403" s="42"/>
      <c r="AU403" s="42"/>
      <c r="AV403" s="42"/>
      <c r="AW403" s="42"/>
      <c r="AX403" s="42"/>
      <c r="AY403" s="42"/>
      <c r="AZ403" s="100"/>
      <c r="BA403" s="42"/>
      <c r="BB403" s="42"/>
      <c r="BC403" s="42"/>
    </row>
    <row r="404" spans="38:55" s="19" customFormat="1" x14ac:dyDescent="0.25">
      <c r="AL404" s="23"/>
      <c r="AM404" s="23"/>
      <c r="AS404" s="42"/>
      <c r="AT404" s="42"/>
      <c r="AU404" s="42"/>
      <c r="AV404" s="42"/>
      <c r="AW404" s="42"/>
      <c r="AX404" s="42"/>
      <c r="AY404" s="42"/>
      <c r="AZ404" s="100"/>
      <c r="BA404" s="42"/>
      <c r="BB404" s="42"/>
      <c r="BC404" s="42"/>
    </row>
    <row r="405" spans="38:55" s="19" customFormat="1" x14ac:dyDescent="0.25">
      <c r="AL405" s="23"/>
      <c r="AM405" s="23"/>
      <c r="AS405" s="42"/>
      <c r="AT405" s="42"/>
      <c r="AU405" s="42"/>
      <c r="AV405" s="42"/>
      <c r="AW405" s="42"/>
      <c r="AX405" s="42"/>
      <c r="AY405" s="42"/>
      <c r="AZ405" s="100"/>
      <c r="BA405" s="42"/>
      <c r="BB405" s="42"/>
      <c r="BC405" s="42"/>
    </row>
    <row r="406" spans="38:55" s="19" customFormat="1" x14ac:dyDescent="0.25">
      <c r="AL406" s="23"/>
      <c r="AM406" s="23"/>
      <c r="AS406" s="42"/>
      <c r="AT406" s="42"/>
      <c r="AU406" s="42"/>
      <c r="AV406" s="42"/>
      <c r="AW406" s="42"/>
      <c r="AX406" s="42"/>
      <c r="AY406" s="42"/>
      <c r="AZ406" s="100"/>
      <c r="BA406" s="42"/>
      <c r="BB406" s="42"/>
      <c r="BC406" s="42"/>
    </row>
    <row r="407" spans="38:55" s="19" customFormat="1" x14ac:dyDescent="0.25">
      <c r="AL407" s="23"/>
      <c r="AM407" s="23"/>
      <c r="AS407" s="42"/>
      <c r="AT407" s="42"/>
      <c r="AU407" s="42"/>
      <c r="AV407" s="42"/>
      <c r="AW407" s="42"/>
      <c r="AX407" s="42"/>
      <c r="AY407" s="42"/>
      <c r="AZ407" s="100"/>
      <c r="BA407" s="42"/>
      <c r="BB407" s="42"/>
      <c r="BC407" s="42"/>
    </row>
    <row r="408" spans="38:55" s="19" customFormat="1" x14ac:dyDescent="0.25">
      <c r="AL408" s="23"/>
      <c r="AM408" s="23"/>
      <c r="AS408" s="42"/>
      <c r="AT408" s="42"/>
      <c r="AU408" s="42"/>
      <c r="AV408" s="42"/>
      <c r="AW408" s="42"/>
      <c r="AX408" s="42"/>
      <c r="AY408" s="42"/>
      <c r="AZ408" s="100"/>
      <c r="BA408" s="42"/>
      <c r="BB408" s="42"/>
      <c r="BC408" s="42"/>
    </row>
    <row r="409" spans="38:55" s="19" customFormat="1" x14ac:dyDescent="0.25">
      <c r="AL409" s="23"/>
      <c r="AM409" s="23"/>
      <c r="AS409" s="42"/>
      <c r="AT409" s="42"/>
      <c r="AU409" s="42"/>
      <c r="AV409" s="42"/>
      <c r="AW409" s="42"/>
      <c r="AX409" s="42"/>
      <c r="AY409" s="42"/>
      <c r="AZ409" s="100"/>
      <c r="BA409" s="42"/>
      <c r="BB409" s="42"/>
      <c r="BC409" s="42"/>
    </row>
    <row r="410" spans="38:55" s="19" customFormat="1" x14ac:dyDescent="0.25">
      <c r="AL410" s="23"/>
      <c r="AM410" s="23"/>
      <c r="AS410" s="42"/>
      <c r="AT410" s="42"/>
      <c r="AU410" s="42"/>
      <c r="AV410" s="42"/>
      <c r="AW410" s="42"/>
      <c r="AX410" s="42"/>
      <c r="AY410" s="42"/>
      <c r="AZ410" s="100"/>
      <c r="BA410" s="42"/>
      <c r="BB410" s="42"/>
      <c r="BC410" s="42"/>
    </row>
    <row r="411" spans="38:55" s="19" customFormat="1" x14ac:dyDescent="0.25">
      <c r="AL411" s="23"/>
      <c r="AM411" s="23"/>
      <c r="AS411" s="42"/>
      <c r="AT411" s="42"/>
      <c r="AU411" s="42"/>
      <c r="AV411" s="42"/>
      <c r="AW411" s="42"/>
      <c r="AX411" s="42"/>
      <c r="AY411" s="42"/>
      <c r="AZ411" s="100"/>
      <c r="BA411" s="42"/>
      <c r="BB411" s="42"/>
      <c r="BC411" s="42"/>
    </row>
    <row r="412" spans="38:55" s="19" customFormat="1" x14ac:dyDescent="0.25">
      <c r="AL412" s="23"/>
      <c r="AM412" s="23"/>
      <c r="AS412" s="42"/>
      <c r="AT412" s="42"/>
      <c r="AU412" s="42"/>
      <c r="AV412" s="42"/>
      <c r="AW412" s="42"/>
      <c r="AX412" s="42"/>
      <c r="AY412" s="42"/>
      <c r="AZ412" s="100"/>
      <c r="BA412" s="42"/>
      <c r="BB412" s="42"/>
      <c r="BC412" s="42"/>
    </row>
    <row r="413" spans="38:55" s="19" customFormat="1" x14ac:dyDescent="0.25">
      <c r="AL413" s="23"/>
      <c r="AM413" s="23"/>
      <c r="AS413" s="42"/>
      <c r="AT413" s="42"/>
      <c r="AU413" s="42"/>
      <c r="AV413" s="42"/>
      <c r="AW413" s="42"/>
      <c r="AX413" s="42"/>
      <c r="AY413" s="42"/>
      <c r="AZ413" s="100"/>
      <c r="BA413" s="42"/>
      <c r="BB413" s="42"/>
      <c r="BC413" s="42"/>
    </row>
    <row r="414" spans="38:55" s="19" customFormat="1" x14ac:dyDescent="0.25">
      <c r="AL414" s="23"/>
      <c r="AM414" s="23"/>
      <c r="AS414" s="42"/>
      <c r="AT414" s="42"/>
      <c r="AU414" s="42"/>
      <c r="AV414" s="42"/>
      <c r="AW414" s="42"/>
      <c r="AX414" s="42"/>
      <c r="AY414" s="42"/>
      <c r="AZ414" s="100"/>
      <c r="BA414" s="42"/>
      <c r="BB414" s="42"/>
      <c r="BC414" s="42"/>
    </row>
    <row r="415" spans="38:55" s="19" customFormat="1" x14ac:dyDescent="0.25">
      <c r="AL415" s="23"/>
      <c r="AM415" s="23"/>
      <c r="AS415" s="42"/>
      <c r="AT415" s="42"/>
      <c r="AU415" s="42"/>
      <c r="AV415" s="42"/>
      <c r="AW415" s="42"/>
      <c r="AX415" s="42"/>
      <c r="AY415" s="42"/>
      <c r="AZ415" s="100"/>
      <c r="BA415" s="42"/>
      <c r="BB415" s="42"/>
      <c r="BC415" s="42"/>
    </row>
    <row r="416" spans="38:55" s="19" customFormat="1" x14ac:dyDescent="0.25">
      <c r="AL416" s="23"/>
      <c r="AM416" s="23"/>
      <c r="AS416" s="42"/>
      <c r="AT416" s="42"/>
      <c r="AU416" s="42"/>
      <c r="AV416" s="42"/>
      <c r="AW416" s="42"/>
      <c r="AX416" s="42"/>
      <c r="AY416" s="42"/>
      <c r="AZ416" s="100"/>
      <c r="BA416" s="42"/>
      <c r="BB416" s="42"/>
      <c r="BC416" s="42"/>
    </row>
    <row r="417" spans="38:55" s="19" customFormat="1" x14ac:dyDescent="0.25">
      <c r="AL417" s="23"/>
      <c r="AM417" s="23"/>
      <c r="AS417" s="42"/>
      <c r="AT417" s="42"/>
      <c r="AU417" s="42"/>
      <c r="AV417" s="42"/>
      <c r="AW417" s="42"/>
      <c r="AX417" s="42"/>
      <c r="AY417" s="42"/>
      <c r="AZ417" s="100"/>
      <c r="BA417" s="42"/>
      <c r="BB417" s="42"/>
      <c r="BC417" s="42"/>
    </row>
    <row r="418" spans="38:55" s="19" customFormat="1" x14ac:dyDescent="0.25">
      <c r="AL418" s="23"/>
      <c r="AM418" s="23"/>
      <c r="AS418" s="42"/>
      <c r="AT418" s="42"/>
      <c r="AU418" s="42"/>
      <c r="AV418" s="42"/>
      <c r="AW418" s="42"/>
      <c r="AX418" s="42"/>
      <c r="AY418" s="42"/>
      <c r="AZ418" s="100"/>
      <c r="BA418" s="42"/>
      <c r="BB418" s="42"/>
      <c r="BC418" s="42"/>
    </row>
    <row r="419" spans="38:55" s="19" customFormat="1" x14ac:dyDescent="0.25">
      <c r="AL419" s="23"/>
      <c r="AM419" s="23"/>
      <c r="AS419" s="42"/>
      <c r="AT419" s="42"/>
      <c r="AU419" s="42"/>
      <c r="AV419" s="42"/>
      <c r="AW419" s="42"/>
      <c r="AX419" s="42"/>
      <c r="AY419" s="42"/>
      <c r="AZ419" s="100"/>
      <c r="BA419" s="42"/>
      <c r="BB419" s="42"/>
      <c r="BC419" s="42"/>
    </row>
    <row r="420" spans="38:55" s="19" customFormat="1" x14ac:dyDescent="0.25">
      <c r="AL420" s="23"/>
      <c r="AM420" s="23"/>
      <c r="AS420" s="42"/>
      <c r="AT420" s="42"/>
      <c r="AU420" s="42"/>
      <c r="AV420" s="42"/>
      <c r="AW420" s="42"/>
      <c r="AX420" s="42"/>
      <c r="AY420" s="42"/>
      <c r="AZ420" s="100"/>
      <c r="BA420" s="42"/>
      <c r="BB420" s="42"/>
      <c r="BC420" s="42"/>
    </row>
    <row r="421" spans="38:55" s="19" customFormat="1" x14ac:dyDescent="0.25">
      <c r="AL421" s="23"/>
      <c r="AM421" s="23"/>
      <c r="AS421" s="42"/>
      <c r="AT421" s="42"/>
      <c r="AU421" s="42"/>
      <c r="AV421" s="42"/>
      <c r="AW421" s="42"/>
      <c r="AX421" s="42"/>
      <c r="AY421" s="42"/>
      <c r="AZ421" s="100"/>
      <c r="BA421" s="42"/>
      <c r="BB421" s="42"/>
      <c r="BC421" s="42"/>
    </row>
    <row r="422" spans="38:55" s="19" customFormat="1" x14ac:dyDescent="0.25">
      <c r="AL422" s="23"/>
      <c r="AM422" s="23"/>
      <c r="AS422" s="42"/>
      <c r="AT422" s="42"/>
      <c r="AU422" s="42"/>
      <c r="AV422" s="42"/>
      <c r="AW422" s="42"/>
      <c r="AX422" s="42"/>
      <c r="AY422" s="42"/>
      <c r="AZ422" s="100"/>
      <c r="BA422" s="42"/>
      <c r="BB422" s="42"/>
      <c r="BC422" s="42"/>
    </row>
    <row r="423" spans="38:55" s="19" customFormat="1" x14ac:dyDescent="0.25">
      <c r="AL423" s="23"/>
      <c r="AM423" s="23"/>
      <c r="AS423" s="42"/>
      <c r="AT423" s="42"/>
      <c r="AU423" s="42"/>
      <c r="AV423" s="42"/>
      <c r="AW423" s="42"/>
      <c r="AX423" s="42"/>
      <c r="AY423" s="42"/>
      <c r="AZ423" s="100"/>
      <c r="BA423" s="42"/>
      <c r="BB423" s="42"/>
      <c r="BC423" s="42"/>
    </row>
    <row r="424" spans="38:55" s="19" customFormat="1" x14ac:dyDescent="0.25">
      <c r="AL424" s="23"/>
      <c r="AM424" s="23"/>
      <c r="AS424" s="42"/>
      <c r="AT424" s="42"/>
      <c r="AU424" s="42"/>
      <c r="AV424" s="42"/>
      <c r="AW424" s="42"/>
      <c r="AX424" s="42"/>
      <c r="AY424" s="42"/>
      <c r="AZ424" s="100"/>
      <c r="BA424" s="42"/>
      <c r="BB424" s="42"/>
      <c r="BC424" s="42"/>
    </row>
    <row r="425" spans="38:55" s="19" customFormat="1" x14ac:dyDescent="0.25">
      <c r="AL425" s="23"/>
      <c r="AM425" s="23"/>
      <c r="AS425" s="42"/>
      <c r="AT425" s="42"/>
      <c r="AU425" s="42"/>
      <c r="AV425" s="42"/>
      <c r="AW425" s="42"/>
      <c r="AX425" s="42"/>
      <c r="AY425" s="42"/>
      <c r="AZ425" s="100"/>
      <c r="BA425" s="42"/>
      <c r="BB425" s="42"/>
      <c r="BC425" s="42"/>
    </row>
    <row r="426" spans="38:55" s="19" customFormat="1" x14ac:dyDescent="0.25">
      <c r="AL426" s="23"/>
      <c r="AM426" s="23"/>
      <c r="AS426" s="42"/>
      <c r="AT426" s="42"/>
      <c r="AU426" s="42"/>
      <c r="AV426" s="42"/>
      <c r="AW426" s="42"/>
      <c r="AX426" s="42"/>
      <c r="AY426" s="42"/>
      <c r="AZ426" s="100"/>
      <c r="BA426" s="42"/>
      <c r="BB426" s="42"/>
      <c r="BC426" s="42"/>
    </row>
    <row r="427" spans="38:55" s="19" customFormat="1" x14ac:dyDescent="0.25">
      <c r="AL427" s="23"/>
      <c r="AM427" s="23"/>
      <c r="AS427" s="42"/>
      <c r="AT427" s="42"/>
      <c r="AU427" s="42"/>
      <c r="AV427" s="42"/>
      <c r="AW427" s="42"/>
      <c r="AX427" s="42"/>
      <c r="AY427" s="42"/>
      <c r="AZ427" s="100"/>
      <c r="BA427" s="42"/>
      <c r="BB427" s="42"/>
      <c r="BC427" s="42"/>
    </row>
    <row r="428" spans="38:55" s="19" customFormat="1" x14ac:dyDescent="0.25">
      <c r="AL428" s="23"/>
      <c r="AM428" s="23"/>
      <c r="AS428" s="42"/>
      <c r="AT428" s="42"/>
      <c r="AU428" s="42"/>
      <c r="AV428" s="42"/>
      <c r="AW428" s="42"/>
      <c r="AX428" s="42"/>
      <c r="AY428" s="42"/>
      <c r="AZ428" s="100"/>
      <c r="BA428" s="42"/>
      <c r="BB428" s="42"/>
      <c r="BC428" s="42"/>
    </row>
    <row r="429" spans="38:55" s="19" customFormat="1" x14ac:dyDescent="0.25">
      <c r="AL429" s="23"/>
      <c r="AM429" s="23"/>
      <c r="AS429" s="42"/>
      <c r="AT429" s="42"/>
      <c r="AU429" s="42"/>
      <c r="AV429" s="42"/>
      <c r="AW429" s="42"/>
      <c r="AX429" s="42"/>
      <c r="AY429" s="42"/>
      <c r="AZ429" s="100"/>
      <c r="BA429" s="42"/>
      <c r="BB429" s="42"/>
      <c r="BC429" s="42"/>
    </row>
    <row r="430" spans="38:55" s="19" customFormat="1" x14ac:dyDescent="0.25">
      <c r="AL430" s="23"/>
      <c r="AM430" s="23"/>
      <c r="AS430" s="42"/>
      <c r="AT430" s="42"/>
      <c r="AU430" s="42"/>
      <c r="AV430" s="42"/>
      <c r="AW430" s="42"/>
      <c r="AX430" s="42"/>
      <c r="AY430" s="42"/>
      <c r="AZ430" s="100"/>
      <c r="BA430" s="42"/>
      <c r="BB430" s="42"/>
      <c r="BC430" s="42"/>
    </row>
    <row r="431" spans="38:55" s="19" customFormat="1" x14ac:dyDescent="0.25">
      <c r="AL431" s="23"/>
      <c r="AM431" s="23"/>
      <c r="AS431" s="42"/>
      <c r="AT431" s="42"/>
      <c r="AU431" s="42"/>
      <c r="AV431" s="42"/>
      <c r="AW431" s="42"/>
      <c r="AX431" s="42"/>
      <c r="AY431" s="42"/>
      <c r="AZ431" s="100"/>
      <c r="BA431" s="42"/>
      <c r="BB431" s="42"/>
      <c r="BC431" s="42"/>
    </row>
    <row r="432" spans="38:55" s="19" customFormat="1" x14ac:dyDescent="0.25">
      <c r="AL432" s="23"/>
      <c r="AM432" s="23"/>
      <c r="AS432" s="42"/>
      <c r="AT432" s="42"/>
      <c r="AU432" s="42"/>
      <c r="AV432" s="42"/>
      <c r="AW432" s="42"/>
      <c r="AX432" s="42"/>
      <c r="AY432" s="42"/>
      <c r="AZ432" s="100"/>
      <c r="BA432" s="42"/>
      <c r="BB432" s="42"/>
      <c r="BC432" s="42"/>
    </row>
    <row r="433" spans="38:55" s="19" customFormat="1" x14ac:dyDescent="0.25">
      <c r="AL433" s="23"/>
      <c r="AM433" s="23"/>
      <c r="AS433" s="42"/>
      <c r="AT433" s="42"/>
      <c r="AU433" s="42"/>
      <c r="AV433" s="42"/>
      <c r="AW433" s="42"/>
      <c r="AX433" s="42"/>
      <c r="AY433" s="42"/>
      <c r="AZ433" s="100"/>
      <c r="BA433" s="42"/>
      <c r="BB433" s="42"/>
      <c r="BC433" s="42"/>
    </row>
    <row r="434" spans="38:55" s="19" customFormat="1" x14ac:dyDescent="0.25">
      <c r="AL434" s="23"/>
      <c r="AM434" s="23"/>
      <c r="AS434" s="42"/>
      <c r="AT434" s="42"/>
      <c r="AU434" s="42"/>
      <c r="AV434" s="42"/>
      <c r="AW434" s="42"/>
      <c r="AX434" s="42"/>
      <c r="AY434" s="42"/>
      <c r="AZ434" s="100"/>
      <c r="BA434" s="42"/>
      <c r="BB434" s="42"/>
      <c r="BC434" s="42"/>
    </row>
    <row r="435" spans="38:55" s="19" customFormat="1" x14ac:dyDescent="0.25">
      <c r="AL435" s="23"/>
      <c r="AM435" s="23"/>
      <c r="AS435" s="42"/>
      <c r="AT435" s="42"/>
      <c r="AU435" s="42"/>
      <c r="AV435" s="42"/>
      <c r="AW435" s="42"/>
      <c r="AX435" s="42"/>
      <c r="AY435" s="42"/>
      <c r="AZ435" s="100"/>
      <c r="BA435" s="42"/>
      <c r="BB435" s="42"/>
      <c r="BC435" s="42"/>
    </row>
    <row r="436" spans="38:55" s="19" customFormat="1" x14ac:dyDescent="0.25">
      <c r="AL436" s="23"/>
      <c r="AM436" s="23"/>
      <c r="AS436" s="42"/>
      <c r="AT436" s="42"/>
      <c r="AU436" s="42"/>
      <c r="AV436" s="42"/>
      <c r="AW436" s="42"/>
      <c r="AX436" s="42"/>
      <c r="AY436" s="42"/>
      <c r="AZ436" s="100"/>
      <c r="BA436" s="42"/>
      <c r="BB436" s="42"/>
      <c r="BC436" s="42"/>
    </row>
    <row r="437" spans="38:55" s="19" customFormat="1" x14ac:dyDescent="0.25">
      <c r="AL437" s="23"/>
      <c r="AM437" s="23"/>
      <c r="AS437" s="42"/>
      <c r="AT437" s="42"/>
      <c r="AU437" s="42"/>
      <c r="AV437" s="42"/>
      <c r="AW437" s="42"/>
      <c r="AX437" s="42"/>
      <c r="AY437" s="42"/>
      <c r="AZ437" s="100"/>
      <c r="BA437" s="42"/>
      <c r="BB437" s="42"/>
      <c r="BC437" s="42"/>
    </row>
    <row r="438" spans="38:55" s="19" customFormat="1" x14ac:dyDescent="0.25">
      <c r="AL438" s="23"/>
      <c r="AM438" s="23"/>
      <c r="AS438" s="42"/>
      <c r="AT438" s="42"/>
      <c r="AU438" s="42"/>
      <c r="AV438" s="42"/>
      <c r="AW438" s="42"/>
      <c r="AX438" s="42"/>
      <c r="AY438" s="42"/>
      <c r="AZ438" s="100"/>
      <c r="BA438" s="42"/>
      <c r="BB438" s="42"/>
      <c r="BC438" s="42"/>
    </row>
    <row r="439" spans="38:55" s="19" customFormat="1" x14ac:dyDescent="0.25">
      <c r="AL439" s="23"/>
      <c r="AM439" s="23"/>
      <c r="AS439" s="42"/>
      <c r="AT439" s="42"/>
      <c r="AU439" s="42"/>
      <c r="AV439" s="42"/>
      <c r="AW439" s="42"/>
      <c r="AX439" s="42"/>
      <c r="AY439" s="42"/>
      <c r="AZ439" s="100"/>
      <c r="BA439" s="42"/>
      <c r="BB439" s="42"/>
      <c r="BC439" s="42"/>
    </row>
    <row r="440" spans="38:55" s="19" customFormat="1" x14ac:dyDescent="0.25">
      <c r="AL440" s="23"/>
      <c r="AM440" s="23"/>
      <c r="AS440" s="42"/>
      <c r="AT440" s="42"/>
      <c r="AU440" s="42"/>
      <c r="AV440" s="42"/>
      <c r="AW440" s="42"/>
      <c r="AX440" s="42"/>
      <c r="AY440" s="42"/>
      <c r="AZ440" s="100"/>
      <c r="BA440" s="42"/>
      <c r="BB440" s="42"/>
      <c r="BC440" s="42"/>
    </row>
  </sheetData>
  <mergeCells count="6">
    <mergeCell ref="A1:Q1"/>
    <mergeCell ref="X1:AH1"/>
    <mergeCell ref="AL1:AY1"/>
    <mergeCell ref="A2:Q2"/>
    <mergeCell ref="R2:W2"/>
    <mergeCell ref="X2:AH2"/>
  </mergeCells>
  <conditionalFormatting sqref="BB4:BG20">
    <cfRule type="cellIs" dxfId="60" priority="43" operator="equal">
      <formula>1</formula>
    </cfRule>
    <cfRule type="cellIs" dxfId="59" priority="44" operator="equal">
      <formula>2</formula>
    </cfRule>
    <cfRule type="cellIs" dxfId="58" priority="45" operator="equal">
      <formula>3</formula>
    </cfRule>
  </conditionalFormatting>
  <conditionalFormatting sqref="AZ4:AZ20">
    <cfRule type="cellIs" dxfId="57" priority="40" operator="equal">
      <formula>1</formula>
    </cfRule>
    <cfRule type="cellIs" dxfId="56" priority="41" operator="equal">
      <formula>2</formula>
    </cfRule>
    <cfRule type="cellIs" dxfId="55" priority="42" operator="equal">
      <formula>3</formula>
    </cfRule>
  </conditionalFormatting>
  <conditionalFormatting sqref="AY4:AY20">
    <cfRule type="cellIs" dxfId="54" priority="19" operator="equal">
      <formula>1</formula>
    </cfRule>
    <cfRule type="cellIs" dxfId="53" priority="20" operator="equal">
      <formula>2</formula>
    </cfRule>
    <cfRule type="cellIs" dxfId="52" priority="21" operator="equal">
      <formula>3</formula>
    </cfRule>
  </conditionalFormatting>
  <conditionalFormatting sqref="AX4:AX20">
    <cfRule type="cellIs" dxfId="51" priority="16" operator="equal">
      <formula>1</formula>
    </cfRule>
    <cfRule type="cellIs" dxfId="50" priority="17" operator="equal">
      <formula>2</formula>
    </cfRule>
    <cfRule type="cellIs" dxfId="49" priority="18" operator="equal">
      <formula>3</formula>
    </cfRule>
  </conditionalFormatting>
  <conditionalFormatting sqref="AN4:AT5">
    <cfRule type="cellIs" dxfId="48" priority="13" operator="equal">
      <formula>1</formula>
    </cfRule>
    <cfRule type="cellIs" dxfId="47" priority="14" operator="equal">
      <formula>2</formula>
    </cfRule>
    <cfRule type="cellIs" dxfId="46" priority="15" operator="equal">
      <formula>3</formula>
    </cfRule>
  </conditionalFormatting>
  <conditionalFormatting sqref="AU4:AW5">
    <cfRule type="cellIs" dxfId="45" priority="10" operator="equal">
      <formula>1</formula>
    </cfRule>
    <cfRule type="cellIs" dxfId="44" priority="11" operator="equal">
      <formula>2</formula>
    </cfRule>
    <cfRule type="cellIs" dxfId="43" priority="12" operator="equal">
      <formula>3</formula>
    </cfRule>
  </conditionalFormatting>
  <conditionalFormatting sqref="AN6:AW22">
    <cfRule type="cellIs" dxfId="42" priority="7" operator="equal">
      <formula>1</formula>
    </cfRule>
    <cfRule type="cellIs" dxfId="41" priority="8" operator="equal">
      <formula>2</formula>
    </cfRule>
    <cfRule type="cellIs" dxfId="40" priority="9" operator="equal">
      <formula>3</formula>
    </cfRule>
  </conditionalFormatting>
  <conditionalFormatting sqref="AN6:AW35">
    <cfRule type="cellIs" dxfId="39" priority="4" operator="equal">
      <formula>3</formula>
    </cfRule>
    <cfRule type="cellIs" dxfId="38" priority="5" operator="equal">
      <formula>1</formula>
    </cfRule>
    <cfRule type="cellIs" dxfId="37" priority="6" operator="equal">
      <formula>2</formula>
    </cfRule>
  </conditionalFormatting>
  <conditionalFormatting sqref="AH36:AQ36">
    <cfRule type="cellIs" dxfId="36" priority="1" operator="equal">
      <formula>3</formula>
    </cfRule>
    <cfRule type="cellIs" dxfId="35" priority="2" operator="equal">
      <formula>1</formula>
    </cfRule>
    <cfRule type="cellIs" dxfId="34" priority="3" operator="equal">
      <formula>2</formula>
    </cfRule>
  </conditionalFormatting>
  <hyperlinks>
    <hyperlink ref="BA4" r:id="rId1"/>
    <hyperlink ref="BA5" r:id="rId2"/>
    <hyperlink ref="BA6" r:id="rId3"/>
    <hyperlink ref="BA7" r:id="rId4"/>
    <hyperlink ref="BA8" r:id="rId5"/>
    <hyperlink ref="BA9" r:id="rId6"/>
    <hyperlink ref="BA10" r:id="rId7"/>
    <hyperlink ref="BA11" r:id="rId8"/>
    <hyperlink ref="BA14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40"/>
  <sheetViews>
    <sheetView tabSelected="1" zoomScale="90" zoomScaleNormal="90" workbookViewId="0">
      <pane xSplit="2" ySplit="3" topLeftCell="C13" activePane="bottomRight" state="frozen"/>
      <selection pane="topRight" activeCell="B1" sqref="B1"/>
      <selection pane="bottomLeft" activeCell="A2" sqref="A2"/>
      <selection pane="bottomRight" activeCell="M40" sqref="M40"/>
    </sheetView>
  </sheetViews>
  <sheetFormatPr defaultColWidth="8.85546875" defaultRowHeight="15" x14ac:dyDescent="0.25"/>
  <cols>
    <col min="1" max="1" width="4.28515625" style="19" customWidth="1"/>
    <col min="2" max="2" width="8.28515625" style="19" customWidth="1"/>
    <col min="3" max="3" width="9.7109375" style="19" bestFit="1" customWidth="1"/>
    <col min="4" max="8" width="11.7109375" style="22" customWidth="1"/>
    <col min="9" max="9" width="11" style="22" customWidth="1"/>
    <col min="10" max="10" width="8.85546875" style="22" customWidth="1"/>
    <col min="11" max="11" width="17.140625" style="22" customWidth="1"/>
    <col min="12" max="12" width="13.140625" style="22" customWidth="1"/>
    <col min="13" max="13" width="8.85546875" style="23" customWidth="1"/>
    <col min="14" max="14" width="11.7109375" style="19" customWidth="1"/>
    <col min="15" max="15" width="7.42578125" style="19" customWidth="1"/>
    <col min="16" max="16" width="9.42578125" style="19" customWidth="1"/>
    <col min="17" max="17" width="11.28515625" style="19" customWidth="1"/>
    <col min="18" max="25" width="20.28515625" style="19" customWidth="1"/>
    <col min="26" max="29" width="8.85546875" style="19" customWidth="1"/>
    <col min="30" max="30" width="12.85546875" style="19" customWidth="1"/>
    <col min="31" max="31" width="13.7109375" style="19" customWidth="1"/>
    <col min="32" max="33" width="12.28515625" style="19" customWidth="1"/>
    <col min="34" max="39" width="20.42578125" style="19" customWidth="1"/>
    <col min="40" max="40" width="9.28515625" style="19" customWidth="1"/>
    <col min="41" max="41" width="9.5703125" style="19" customWidth="1"/>
    <col min="42" max="42" width="8.7109375" style="19" customWidth="1"/>
    <col min="43" max="43" width="9.28515625" style="19" customWidth="1"/>
    <col min="44" max="44" width="9.7109375" style="19" customWidth="1"/>
    <col min="45" max="45" width="10.7109375" style="19" customWidth="1"/>
    <col min="46" max="46" width="8.28515625" style="19" customWidth="1"/>
    <col min="47" max="47" width="11.42578125" style="19" customWidth="1"/>
    <col min="48" max="48" width="9.28515625" style="19" customWidth="1"/>
    <col min="49" max="49" width="8.85546875" style="19" customWidth="1"/>
    <col min="50" max="51" width="18.42578125" style="19" customWidth="1"/>
    <col min="52" max="52" width="18.42578125" style="103" customWidth="1"/>
    <col min="53" max="53" width="69.42578125" style="19" customWidth="1"/>
    <col min="54" max="54" width="13" style="19" customWidth="1"/>
    <col min="55" max="55" width="13.7109375" style="19" customWidth="1"/>
    <col min="56" max="57" width="12.7109375" style="42" customWidth="1"/>
    <col min="58" max="16384" width="8.85546875" style="19"/>
  </cols>
  <sheetData>
    <row r="1" spans="1:59" ht="18.75" x14ac:dyDescent="0.3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30"/>
      <c r="S1" s="30"/>
      <c r="T1" s="30"/>
      <c r="U1" s="30"/>
      <c r="V1" s="30"/>
      <c r="W1" s="30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31"/>
      <c r="AJ1" s="75"/>
      <c r="AK1" s="67"/>
      <c r="AL1" s="138" t="s">
        <v>80</v>
      </c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96"/>
    </row>
    <row r="2" spans="1:59" ht="90" x14ac:dyDescent="0.25">
      <c r="A2" s="139" t="s">
        <v>98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40" t="s">
        <v>78</v>
      </c>
      <c r="S2" s="141"/>
      <c r="T2" s="141"/>
      <c r="U2" s="141"/>
      <c r="V2" s="141"/>
      <c r="W2" s="141"/>
      <c r="X2" s="142" t="s">
        <v>79</v>
      </c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34"/>
      <c r="AJ2" s="76"/>
      <c r="AK2" s="34"/>
      <c r="AL2" s="35"/>
      <c r="AM2" s="32"/>
      <c r="AN2" s="32" t="s">
        <v>49</v>
      </c>
      <c r="AO2" s="32" t="s">
        <v>50</v>
      </c>
      <c r="AP2" s="32" t="s">
        <v>51</v>
      </c>
      <c r="AQ2" s="32" t="s">
        <v>51</v>
      </c>
      <c r="AR2" s="32" t="s">
        <v>52</v>
      </c>
      <c r="AS2" s="32" t="s">
        <v>52</v>
      </c>
      <c r="AT2" s="32" t="s">
        <v>74</v>
      </c>
      <c r="AU2" s="33" t="s">
        <v>74</v>
      </c>
      <c r="AV2" s="33" t="s">
        <v>75</v>
      </c>
      <c r="AW2" s="33" t="s">
        <v>76</v>
      </c>
      <c r="AX2" s="33" t="s">
        <v>76</v>
      </c>
      <c r="AY2" s="33" t="s">
        <v>76</v>
      </c>
      <c r="AZ2" s="97"/>
      <c r="BD2" s="19"/>
      <c r="BE2" s="19"/>
      <c r="BF2" s="42"/>
      <c r="BG2" s="42"/>
    </row>
    <row r="3" spans="1:59" s="24" customFormat="1" ht="25.9" customHeight="1" thickBot="1" x14ac:dyDescent="0.3">
      <c r="A3" s="24" t="s">
        <v>83</v>
      </c>
      <c r="B3" s="24" t="s">
        <v>82</v>
      </c>
      <c r="C3" s="24" t="s">
        <v>1</v>
      </c>
      <c r="D3" s="24" t="s">
        <v>2</v>
      </c>
      <c r="E3" s="24" t="s">
        <v>133</v>
      </c>
      <c r="F3" s="24" t="s">
        <v>26</v>
      </c>
      <c r="G3" s="24" t="s">
        <v>17</v>
      </c>
      <c r="H3" s="24" t="s">
        <v>96</v>
      </c>
      <c r="I3" s="24" t="s">
        <v>135</v>
      </c>
      <c r="J3" s="24" t="s">
        <v>54</v>
      </c>
      <c r="K3" s="24" t="s">
        <v>55</v>
      </c>
      <c r="L3" s="24" t="s">
        <v>97</v>
      </c>
      <c r="M3" s="24" t="s">
        <v>87</v>
      </c>
      <c r="N3" s="24" t="s">
        <v>56</v>
      </c>
      <c r="O3" s="24" t="s">
        <v>134</v>
      </c>
      <c r="P3" s="24" t="s">
        <v>57</v>
      </c>
      <c r="Q3" s="24" t="s">
        <v>129</v>
      </c>
      <c r="R3" s="24" t="s">
        <v>99</v>
      </c>
      <c r="S3" s="24" t="s">
        <v>59</v>
      </c>
      <c r="T3" s="24" t="s">
        <v>60</v>
      </c>
      <c r="U3" s="24" t="s">
        <v>61</v>
      </c>
      <c r="V3" s="24" t="s">
        <v>62</v>
      </c>
      <c r="W3" s="24" t="s">
        <v>63</v>
      </c>
      <c r="X3" s="24" t="s">
        <v>64</v>
      </c>
      <c r="Y3" s="24" t="s">
        <v>65</v>
      </c>
      <c r="Z3" s="44" t="s">
        <v>66</v>
      </c>
      <c r="AA3" s="44" t="s">
        <v>68</v>
      </c>
      <c r="AB3" s="44" t="s">
        <v>136</v>
      </c>
      <c r="AC3" s="44" t="s">
        <v>67</v>
      </c>
      <c r="AD3" s="44" t="s">
        <v>43</v>
      </c>
      <c r="AE3" s="44" t="s">
        <v>10</v>
      </c>
      <c r="AF3" s="44" t="s">
        <v>9</v>
      </c>
      <c r="AG3" s="44" t="s">
        <v>8</v>
      </c>
      <c r="AH3" s="44" t="s">
        <v>7</v>
      </c>
      <c r="AI3" s="44" t="s">
        <v>46</v>
      </c>
      <c r="AJ3" s="44" t="s">
        <v>139</v>
      </c>
      <c r="AK3" s="44" t="s">
        <v>69</v>
      </c>
      <c r="AL3" s="24" t="s">
        <v>81</v>
      </c>
      <c r="AM3" s="24" t="s">
        <v>70</v>
      </c>
      <c r="AN3" s="24" t="s">
        <v>72</v>
      </c>
      <c r="AO3" s="24" t="s">
        <v>73</v>
      </c>
      <c r="AP3" s="24" t="s">
        <v>72</v>
      </c>
      <c r="AQ3" s="24" t="s">
        <v>73</v>
      </c>
      <c r="AR3" s="24" t="s">
        <v>72</v>
      </c>
      <c r="AS3" s="24" t="s">
        <v>73</v>
      </c>
      <c r="AT3" s="24" t="s">
        <v>72</v>
      </c>
      <c r="AU3" s="24" t="s">
        <v>48</v>
      </c>
      <c r="AV3" s="24" t="s">
        <v>53</v>
      </c>
      <c r="AW3" s="24" t="s">
        <v>48</v>
      </c>
      <c r="AX3" s="24" t="s">
        <v>137</v>
      </c>
      <c r="AY3" s="24" t="s">
        <v>138</v>
      </c>
      <c r="AZ3" s="98" t="s">
        <v>181</v>
      </c>
      <c r="BA3" s="24" t="s">
        <v>71</v>
      </c>
      <c r="BF3" s="43"/>
      <c r="BG3" s="43"/>
    </row>
    <row r="4" spans="1:59" ht="45.75" thickBot="1" x14ac:dyDescent="0.3">
      <c r="A4" s="19">
        <v>1</v>
      </c>
      <c r="B4" s="36">
        <v>112</v>
      </c>
      <c r="C4" s="89">
        <v>41653</v>
      </c>
      <c r="D4" s="25" t="s">
        <v>24</v>
      </c>
      <c r="E4" s="25" t="s">
        <v>204</v>
      </c>
      <c r="F4" s="25" t="s">
        <v>3</v>
      </c>
      <c r="G4" s="25" t="s">
        <v>3</v>
      </c>
      <c r="H4" s="25" t="s">
        <v>205</v>
      </c>
      <c r="I4" s="25" t="s">
        <v>148</v>
      </c>
      <c r="J4" s="25" t="s">
        <v>102</v>
      </c>
      <c r="K4" s="22" t="s">
        <v>149</v>
      </c>
      <c r="L4" s="28" t="s">
        <v>206</v>
      </c>
      <c r="M4" s="28"/>
      <c r="N4" s="28"/>
      <c r="O4" s="28" t="s">
        <v>166</v>
      </c>
      <c r="P4" s="28" t="s">
        <v>148</v>
      </c>
      <c r="Q4" s="84">
        <v>1000000</v>
      </c>
      <c r="R4" s="19" t="s">
        <v>126</v>
      </c>
      <c r="S4" s="19" t="s">
        <v>108</v>
      </c>
      <c r="T4" s="19" t="s">
        <v>159</v>
      </c>
      <c r="U4" s="19" t="s">
        <v>121</v>
      </c>
      <c r="V4" s="19" t="s">
        <v>121</v>
      </c>
      <c r="W4" s="19" t="s">
        <v>121</v>
      </c>
      <c r="X4" s="86" t="s">
        <v>111</v>
      </c>
      <c r="Y4" s="87">
        <v>1000000</v>
      </c>
      <c r="Z4" s="88">
        <v>1000000</v>
      </c>
      <c r="AA4" s="47" t="s">
        <v>152</v>
      </c>
      <c r="AB4" s="45">
        <v>1.1499999999999999</v>
      </c>
      <c r="AC4" s="46">
        <v>1</v>
      </c>
      <c r="AD4" s="46">
        <v>0</v>
      </c>
      <c r="AE4" s="45"/>
      <c r="AF4" s="45"/>
      <c r="AG4" s="47">
        <v>200</v>
      </c>
      <c r="AH4" s="47">
        <v>167</v>
      </c>
      <c r="AI4" s="47">
        <v>0</v>
      </c>
      <c r="AJ4" s="47" t="s">
        <v>207</v>
      </c>
      <c r="AK4" s="47" t="s">
        <v>121</v>
      </c>
      <c r="AL4" s="25" t="s">
        <v>209</v>
      </c>
      <c r="AM4" s="86" t="s">
        <v>199</v>
      </c>
      <c r="AN4" s="26">
        <v>1</v>
      </c>
      <c r="AO4" s="26">
        <v>1</v>
      </c>
      <c r="AP4" s="26">
        <v>1</v>
      </c>
      <c r="AQ4" s="27">
        <v>1</v>
      </c>
      <c r="AR4" s="27">
        <v>1</v>
      </c>
      <c r="AS4" s="26">
        <v>1</v>
      </c>
      <c r="AT4" s="26">
        <v>2</v>
      </c>
      <c r="AU4" s="20">
        <v>1</v>
      </c>
      <c r="AV4" s="20">
        <v>1</v>
      </c>
      <c r="AW4" s="37">
        <v>1</v>
      </c>
      <c r="AX4" s="37"/>
      <c r="AY4" s="37"/>
      <c r="AZ4" s="99" t="s">
        <v>208</v>
      </c>
      <c r="BA4" s="77" t="s">
        <v>211</v>
      </c>
      <c r="BB4" s="40"/>
      <c r="BC4" s="41"/>
      <c r="BD4" s="41"/>
      <c r="BE4" s="41"/>
      <c r="BF4" s="41"/>
      <c r="BG4" s="41"/>
    </row>
    <row r="5" spans="1:59" ht="45.75" thickBot="1" x14ac:dyDescent="0.3">
      <c r="A5" s="19">
        <v>2</v>
      </c>
      <c r="B5" s="22">
        <v>113</v>
      </c>
      <c r="C5" s="72">
        <v>41656</v>
      </c>
      <c r="D5" s="28" t="s">
        <v>25</v>
      </c>
      <c r="E5" s="28">
        <v>27000</v>
      </c>
      <c r="F5" s="28" t="s">
        <v>3</v>
      </c>
      <c r="G5" s="28" t="s">
        <v>3</v>
      </c>
      <c r="H5" s="28" t="s">
        <v>153</v>
      </c>
      <c r="I5" s="28" t="s">
        <v>148</v>
      </c>
      <c r="J5" s="28" t="s">
        <v>102</v>
      </c>
      <c r="K5" s="22" t="s">
        <v>149</v>
      </c>
      <c r="L5" s="28" t="s">
        <v>177</v>
      </c>
      <c r="M5" s="28"/>
      <c r="N5" s="28"/>
      <c r="O5" s="28" t="s">
        <v>166</v>
      </c>
      <c r="P5" s="28" t="s">
        <v>148</v>
      </c>
      <c r="Q5" s="23">
        <v>40000</v>
      </c>
      <c r="R5" s="19" t="s">
        <v>126</v>
      </c>
      <c r="S5" s="19" t="s">
        <v>108</v>
      </c>
      <c r="T5" s="19" t="s">
        <v>159</v>
      </c>
      <c r="U5" s="19" t="s">
        <v>121</v>
      </c>
      <c r="V5" s="19" t="s">
        <v>121</v>
      </c>
      <c r="W5" s="19" t="s">
        <v>121</v>
      </c>
      <c r="X5" s="19" t="s">
        <v>111</v>
      </c>
      <c r="Y5" s="19">
        <v>40000</v>
      </c>
      <c r="AC5" s="48">
        <v>0.6</v>
      </c>
      <c r="AD5" s="48"/>
      <c r="AG5" s="19">
        <v>13.5</v>
      </c>
      <c r="AH5" s="19">
        <v>8</v>
      </c>
      <c r="AJ5" s="47" t="s">
        <v>210</v>
      </c>
      <c r="AK5" s="19" t="s">
        <v>121</v>
      </c>
      <c r="AL5" s="19" t="s">
        <v>198</v>
      </c>
      <c r="AM5" s="19" t="s">
        <v>199</v>
      </c>
      <c r="AN5" s="29">
        <v>1</v>
      </c>
      <c r="AO5" s="29">
        <v>1</v>
      </c>
      <c r="AP5" s="29">
        <v>1</v>
      </c>
      <c r="AQ5" s="29">
        <v>1</v>
      </c>
      <c r="AR5" s="29">
        <v>1</v>
      </c>
      <c r="AS5" s="29">
        <v>1</v>
      </c>
      <c r="AT5" s="29">
        <v>1</v>
      </c>
      <c r="AU5" s="21">
        <v>1</v>
      </c>
      <c r="AV5" s="21">
        <v>1</v>
      </c>
      <c r="AW5" s="38">
        <v>1</v>
      </c>
      <c r="AX5" s="38"/>
      <c r="AY5" s="38"/>
      <c r="AZ5" s="100" t="s">
        <v>203</v>
      </c>
      <c r="BA5" s="77" t="s">
        <v>212</v>
      </c>
      <c r="BB5" s="42"/>
      <c r="BC5" s="42"/>
      <c r="BF5" s="42"/>
      <c r="BG5" s="42"/>
    </row>
    <row r="6" spans="1:59" ht="45.75" thickBot="1" x14ac:dyDescent="0.3">
      <c r="A6" s="19">
        <v>3</v>
      </c>
      <c r="B6" s="22">
        <v>114</v>
      </c>
      <c r="C6" s="72">
        <v>41681</v>
      </c>
      <c r="D6" s="28">
        <v>140129</v>
      </c>
      <c r="E6" s="28">
        <v>1200000</v>
      </c>
      <c r="F6" s="28" t="s">
        <v>3</v>
      </c>
      <c r="G6" s="28" t="s">
        <v>190</v>
      </c>
      <c r="H6" s="23" t="s">
        <v>175</v>
      </c>
      <c r="I6" s="28" t="s">
        <v>148</v>
      </c>
      <c r="J6" s="28" t="s">
        <v>102</v>
      </c>
      <c r="K6" s="22" t="s">
        <v>149</v>
      </c>
      <c r="L6" s="28" t="s">
        <v>177</v>
      </c>
      <c r="M6" s="28" t="s">
        <v>178</v>
      </c>
      <c r="N6" s="28" t="s">
        <v>178</v>
      </c>
      <c r="O6" s="28" t="s">
        <v>166</v>
      </c>
      <c r="P6" s="28" t="s">
        <v>148</v>
      </c>
      <c r="Q6" s="84">
        <v>1200000</v>
      </c>
      <c r="R6" s="19" t="s">
        <v>126</v>
      </c>
      <c r="S6" s="19" t="s">
        <v>108</v>
      </c>
      <c r="T6" s="19" t="s">
        <v>159</v>
      </c>
      <c r="U6" s="19" t="s">
        <v>121</v>
      </c>
      <c r="V6" s="19" t="s">
        <v>121</v>
      </c>
      <c r="W6" s="19" t="s">
        <v>121</v>
      </c>
      <c r="X6" s="19" t="s">
        <v>111</v>
      </c>
      <c r="Y6" s="83">
        <v>1200000</v>
      </c>
      <c r="Z6" s="83">
        <v>1200000</v>
      </c>
      <c r="AA6" s="19" t="s">
        <v>152</v>
      </c>
      <c r="AB6" s="19">
        <v>1.1499999999999999</v>
      </c>
      <c r="AC6" s="48">
        <v>0.38</v>
      </c>
      <c r="AD6" s="48">
        <v>0</v>
      </c>
      <c r="AG6" s="19">
        <v>2</v>
      </c>
      <c r="AH6" s="19">
        <v>0</v>
      </c>
      <c r="AJ6" s="19" t="s">
        <v>191</v>
      </c>
      <c r="AK6" s="19" t="s">
        <v>121</v>
      </c>
      <c r="AL6" s="19" t="s">
        <v>192</v>
      </c>
      <c r="AM6" s="19" t="s">
        <v>194</v>
      </c>
      <c r="AN6" s="29">
        <v>1</v>
      </c>
      <c r="AO6" s="29">
        <v>1</v>
      </c>
      <c r="AP6" s="29">
        <v>1</v>
      </c>
      <c r="AQ6" s="29">
        <v>1</v>
      </c>
      <c r="AR6" s="29">
        <v>1</v>
      </c>
      <c r="AS6" s="29">
        <v>1</v>
      </c>
      <c r="AT6" s="29">
        <v>2</v>
      </c>
      <c r="AU6" s="21">
        <v>2</v>
      </c>
      <c r="AV6" s="21">
        <v>2</v>
      </c>
      <c r="AW6" s="38">
        <v>2</v>
      </c>
      <c r="AX6" s="38"/>
      <c r="AY6" s="38"/>
      <c r="AZ6" s="100" t="s">
        <v>195</v>
      </c>
      <c r="BA6" s="77" t="s">
        <v>202</v>
      </c>
      <c r="BB6" s="42"/>
      <c r="BC6" s="42"/>
      <c r="BF6" s="42"/>
      <c r="BG6" s="42"/>
    </row>
    <row r="7" spans="1:59" ht="45.75" thickBot="1" x14ac:dyDescent="0.3">
      <c r="A7" s="19">
        <v>4</v>
      </c>
      <c r="B7" s="22">
        <v>115</v>
      </c>
      <c r="C7" s="72">
        <v>41684</v>
      </c>
      <c r="D7" s="28">
        <v>131211</v>
      </c>
      <c r="E7" s="28">
        <v>2000000</v>
      </c>
      <c r="F7" s="28" t="s">
        <v>3</v>
      </c>
      <c r="G7" s="28" t="s">
        <v>3</v>
      </c>
      <c r="H7" s="23" t="s">
        <v>175</v>
      </c>
      <c r="I7" s="28" t="s">
        <v>148</v>
      </c>
      <c r="J7" s="28" t="s">
        <v>102</v>
      </c>
      <c r="K7" s="22" t="s">
        <v>149</v>
      </c>
      <c r="L7" s="28" t="s">
        <v>177</v>
      </c>
      <c r="M7" s="28" t="s">
        <v>178</v>
      </c>
      <c r="N7" s="28" t="s">
        <v>178</v>
      </c>
      <c r="O7" s="28" t="s">
        <v>166</v>
      </c>
      <c r="P7" s="28" t="s">
        <v>148</v>
      </c>
      <c r="Q7" s="23"/>
      <c r="R7" s="19" t="s">
        <v>126</v>
      </c>
      <c r="S7" s="19" t="s">
        <v>108</v>
      </c>
      <c r="T7" s="19" t="s">
        <v>159</v>
      </c>
      <c r="U7" s="19" t="s">
        <v>121</v>
      </c>
      <c r="V7" s="19" t="s">
        <v>121</v>
      </c>
      <c r="W7" s="19" t="s">
        <v>121</v>
      </c>
      <c r="X7" s="19" t="s">
        <v>111</v>
      </c>
      <c r="Y7" s="19">
        <v>50</v>
      </c>
      <c r="Z7" s="19">
        <v>4</v>
      </c>
      <c r="AB7" s="19">
        <v>1.1499999999999999</v>
      </c>
      <c r="AC7" s="48">
        <v>0.45</v>
      </c>
      <c r="AD7" s="48"/>
      <c r="AE7" s="19" t="s">
        <v>188</v>
      </c>
      <c r="AF7" s="19">
        <v>0.3</v>
      </c>
      <c r="AG7" s="19">
        <v>2</v>
      </c>
      <c r="AH7" s="19">
        <v>38</v>
      </c>
      <c r="AJ7" s="19" t="s">
        <v>189</v>
      </c>
      <c r="AK7" s="19" t="s">
        <v>121</v>
      </c>
      <c r="AL7" s="81"/>
      <c r="AN7" s="29">
        <v>1</v>
      </c>
      <c r="AO7" s="29">
        <v>1</v>
      </c>
      <c r="AP7" s="29">
        <v>1</v>
      </c>
      <c r="AQ7" s="29">
        <v>1</v>
      </c>
      <c r="AR7" s="29">
        <v>1</v>
      </c>
      <c r="AS7" s="29">
        <v>1</v>
      </c>
      <c r="AT7" s="29">
        <v>2</v>
      </c>
      <c r="AU7" s="21">
        <v>2</v>
      </c>
      <c r="AV7" s="21">
        <v>2</v>
      </c>
      <c r="AW7" s="38">
        <v>2</v>
      </c>
      <c r="AX7" s="38"/>
      <c r="AY7" s="38"/>
      <c r="AZ7" s="100" t="s">
        <v>187</v>
      </c>
      <c r="BA7" s="77" t="s">
        <v>202</v>
      </c>
      <c r="BB7" s="42"/>
      <c r="BC7" s="42"/>
      <c r="BF7" s="42"/>
      <c r="BG7" s="42"/>
    </row>
    <row r="8" spans="1:59" ht="47.45" customHeight="1" thickBot="1" x14ac:dyDescent="0.3">
      <c r="A8" s="19">
        <v>5</v>
      </c>
      <c r="B8" s="22">
        <v>116</v>
      </c>
      <c r="C8" s="72">
        <v>41687</v>
      </c>
      <c r="D8" s="28">
        <v>131211</v>
      </c>
      <c r="E8" s="85">
        <v>1000000</v>
      </c>
      <c r="F8" s="28" t="s">
        <v>3</v>
      </c>
      <c r="G8" s="28" t="s">
        <v>3</v>
      </c>
      <c r="H8" s="23" t="s">
        <v>153</v>
      </c>
      <c r="I8" s="28" t="s">
        <v>148</v>
      </c>
      <c r="J8" s="28" t="s">
        <v>102</v>
      </c>
      <c r="K8" s="22" t="s">
        <v>149</v>
      </c>
      <c r="L8" s="28" t="s">
        <v>177</v>
      </c>
      <c r="M8" s="28" t="s">
        <v>178</v>
      </c>
      <c r="N8" s="28" t="s">
        <v>178</v>
      </c>
      <c r="O8" s="28" t="s">
        <v>166</v>
      </c>
      <c r="P8" s="28" t="s">
        <v>148</v>
      </c>
      <c r="Q8" s="23">
        <v>50000</v>
      </c>
      <c r="R8" s="19" t="s">
        <v>126</v>
      </c>
      <c r="S8" s="19" t="s">
        <v>108</v>
      </c>
      <c r="T8" s="19" t="s">
        <v>159</v>
      </c>
      <c r="U8" s="19" t="s">
        <v>121</v>
      </c>
      <c r="V8" s="19" t="s">
        <v>121</v>
      </c>
      <c r="W8" s="19" t="s">
        <v>121</v>
      </c>
      <c r="X8" s="19" t="s">
        <v>111</v>
      </c>
      <c r="Y8" s="19">
        <v>5000</v>
      </c>
      <c r="Z8" s="19">
        <v>5000</v>
      </c>
      <c r="AA8" s="19" t="s">
        <v>152</v>
      </c>
      <c r="AB8" s="19">
        <v>1.1499999999999999</v>
      </c>
      <c r="AC8" s="48">
        <v>0.6</v>
      </c>
      <c r="AD8" s="48">
        <v>0</v>
      </c>
      <c r="AE8" s="19" t="s">
        <v>196</v>
      </c>
      <c r="AF8" s="19">
        <v>0.18</v>
      </c>
      <c r="AG8" s="19">
        <v>0.5</v>
      </c>
      <c r="AH8" s="19">
        <v>100</v>
      </c>
      <c r="AI8" s="19">
        <v>0</v>
      </c>
      <c r="AJ8" s="19" t="s">
        <v>197</v>
      </c>
      <c r="AK8" s="19" t="s">
        <v>121</v>
      </c>
      <c r="AL8" s="81" t="s">
        <v>198</v>
      </c>
      <c r="AM8" s="19" t="s">
        <v>199</v>
      </c>
      <c r="AN8" s="29">
        <v>1</v>
      </c>
      <c r="AO8" s="29">
        <v>1</v>
      </c>
      <c r="AP8" s="29">
        <v>1</v>
      </c>
      <c r="AQ8" s="29">
        <v>1</v>
      </c>
      <c r="AR8" s="29">
        <v>1</v>
      </c>
      <c r="AS8" s="29">
        <v>1</v>
      </c>
      <c r="AT8" s="29">
        <v>2</v>
      </c>
      <c r="AU8" s="21">
        <v>2</v>
      </c>
      <c r="AV8" s="21">
        <v>2</v>
      </c>
      <c r="AW8" s="38">
        <v>2</v>
      </c>
      <c r="AX8" s="38"/>
      <c r="AY8" s="38"/>
      <c r="AZ8" s="101" t="s">
        <v>200</v>
      </c>
      <c r="BA8" s="77" t="s">
        <v>201</v>
      </c>
      <c r="BB8" s="42"/>
      <c r="BC8" s="42"/>
      <c r="BF8" s="42"/>
      <c r="BG8" s="42"/>
    </row>
    <row r="9" spans="1:59" ht="45.75" thickBot="1" x14ac:dyDescent="0.3">
      <c r="A9" s="19">
        <v>6</v>
      </c>
      <c r="B9" s="22">
        <v>117</v>
      </c>
      <c r="C9" s="72">
        <v>41691</v>
      </c>
      <c r="D9" s="28">
        <v>140131</v>
      </c>
      <c r="E9" s="28">
        <v>2000000</v>
      </c>
      <c r="F9" s="28" t="s">
        <v>3</v>
      </c>
      <c r="G9" s="28" t="s">
        <v>3</v>
      </c>
      <c r="H9" s="23" t="s">
        <v>153</v>
      </c>
      <c r="I9" s="28" t="s">
        <v>148</v>
      </c>
      <c r="J9" s="28" t="s">
        <v>102</v>
      </c>
      <c r="K9" s="22" t="s">
        <v>149</v>
      </c>
      <c r="L9" s="28" t="s">
        <v>177</v>
      </c>
      <c r="M9" s="28" t="s">
        <v>178</v>
      </c>
      <c r="N9" s="28" t="s">
        <v>178</v>
      </c>
      <c r="O9" s="28" t="s">
        <v>166</v>
      </c>
      <c r="P9" s="28" t="s">
        <v>148</v>
      </c>
      <c r="Q9" s="23">
        <v>350</v>
      </c>
      <c r="R9" s="19" t="s">
        <v>126</v>
      </c>
      <c r="S9" s="19" t="s">
        <v>108</v>
      </c>
      <c r="T9" s="19" t="s">
        <v>159</v>
      </c>
      <c r="U9" s="19" t="s">
        <v>121</v>
      </c>
      <c r="V9" s="19" t="s">
        <v>121</v>
      </c>
      <c r="W9" s="19" t="s">
        <v>121</v>
      </c>
      <c r="X9" s="19" t="s">
        <v>111</v>
      </c>
      <c r="Y9" s="19">
        <v>350</v>
      </c>
      <c r="Z9" s="19">
        <v>350</v>
      </c>
      <c r="AA9" s="19" t="s">
        <v>152</v>
      </c>
      <c r="AB9" s="19">
        <v>1.1000000000000001</v>
      </c>
      <c r="AC9" s="48">
        <v>0.6</v>
      </c>
      <c r="AD9" s="48"/>
      <c r="AG9" s="19">
        <v>15</v>
      </c>
      <c r="AH9" s="19">
        <v>6</v>
      </c>
      <c r="AL9" s="81"/>
      <c r="AN9" s="29">
        <v>1</v>
      </c>
      <c r="AO9" s="29">
        <v>1</v>
      </c>
      <c r="AP9" s="29">
        <v>1</v>
      </c>
      <c r="AQ9" s="29">
        <v>1</v>
      </c>
      <c r="AR9" s="29">
        <v>1</v>
      </c>
      <c r="AS9" s="29">
        <v>1</v>
      </c>
      <c r="AT9" s="29">
        <v>2</v>
      </c>
      <c r="AU9" s="21">
        <v>1</v>
      </c>
      <c r="AV9" s="21">
        <v>2</v>
      </c>
      <c r="AW9" s="38">
        <v>1</v>
      </c>
      <c r="AX9" s="38"/>
      <c r="AY9" s="38"/>
      <c r="AZ9" s="100" t="s">
        <v>185</v>
      </c>
      <c r="BA9" s="77" t="s">
        <v>186</v>
      </c>
      <c r="BB9" s="42"/>
      <c r="BC9" s="42"/>
      <c r="BF9" s="42"/>
      <c r="BG9" s="42"/>
    </row>
    <row r="10" spans="1:59" ht="30.75" thickBot="1" x14ac:dyDescent="0.3">
      <c r="A10" s="19">
        <v>7</v>
      </c>
      <c r="B10" s="22">
        <v>118</v>
      </c>
      <c r="C10" s="72">
        <v>42793</v>
      </c>
      <c r="D10" s="28">
        <v>140131</v>
      </c>
      <c r="E10" s="28">
        <v>2000000</v>
      </c>
      <c r="F10" s="28" t="s">
        <v>3</v>
      </c>
      <c r="G10" s="28" t="s">
        <v>3</v>
      </c>
      <c r="H10" s="23" t="s">
        <v>153</v>
      </c>
      <c r="I10" s="28" t="s">
        <v>148</v>
      </c>
      <c r="J10" s="28" t="s">
        <v>102</v>
      </c>
      <c r="K10" s="22" t="s">
        <v>149</v>
      </c>
      <c r="L10" s="28" t="s">
        <v>177</v>
      </c>
      <c r="M10" s="28" t="s">
        <v>178</v>
      </c>
      <c r="N10" s="28" t="s">
        <v>178</v>
      </c>
      <c r="O10" s="28" t="s">
        <v>166</v>
      </c>
      <c r="P10" s="28" t="s">
        <v>148</v>
      </c>
      <c r="Q10" s="23">
        <v>125</v>
      </c>
      <c r="R10" s="19" t="s">
        <v>126</v>
      </c>
      <c r="S10" s="19" t="s">
        <v>108</v>
      </c>
      <c r="T10" s="19" t="s">
        <v>159</v>
      </c>
      <c r="U10" s="19" t="s">
        <v>121</v>
      </c>
      <c r="V10" s="19" t="s">
        <v>121</v>
      </c>
      <c r="W10" s="19" t="s">
        <v>121</v>
      </c>
      <c r="X10" s="19" t="s">
        <v>111</v>
      </c>
      <c r="Y10" s="19">
        <v>125</v>
      </c>
      <c r="Z10" s="19">
        <v>125</v>
      </c>
      <c r="AA10" s="19" t="s">
        <v>152</v>
      </c>
      <c r="AB10" s="19">
        <v>1.1499999999999999</v>
      </c>
      <c r="AC10" s="48">
        <v>0.6</v>
      </c>
      <c r="AD10" s="48"/>
      <c r="AE10" s="19" t="s">
        <v>14</v>
      </c>
      <c r="AF10" s="19">
        <v>1</v>
      </c>
      <c r="AG10" s="19">
        <v>5</v>
      </c>
      <c r="AH10" s="19">
        <v>4</v>
      </c>
      <c r="AJ10" s="19" t="s">
        <v>183</v>
      </c>
      <c r="AK10" s="19" t="s">
        <v>121</v>
      </c>
      <c r="AL10" s="81" t="s">
        <v>40</v>
      </c>
      <c r="AM10" s="19" t="s">
        <v>85</v>
      </c>
      <c r="AN10" s="29">
        <v>1</v>
      </c>
      <c r="AO10" s="29">
        <v>1</v>
      </c>
      <c r="AP10" s="29">
        <v>1</v>
      </c>
      <c r="AQ10" s="29">
        <v>1</v>
      </c>
      <c r="AR10" s="29">
        <v>1</v>
      </c>
      <c r="AS10" s="29">
        <v>1</v>
      </c>
      <c r="AT10" s="29">
        <v>2</v>
      </c>
      <c r="AU10" s="21">
        <v>1</v>
      </c>
      <c r="AV10" s="21">
        <v>2</v>
      </c>
      <c r="AW10" s="38">
        <v>1</v>
      </c>
      <c r="AX10" s="38"/>
      <c r="AY10" s="38"/>
      <c r="AZ10" s="100" t="s">
        <v>184</v>
      </c>
      <c r="BA10" s="77" t="s">
        <v>186</v>
      </c>
      <c r="BB10" s="42"/>
      <c r="BC10" s="42"/>
      <c r="BF10" s="42"/>
      <c r="BG10" s="42"/>
    </row>
    <row r="11" spans="1:59" ht="45.75" thickBot="1" x14ac:dyDescent="0.3">
      <c r="A11" s="19">
        <v>8</v>
      </c>
      <c r="B11" s="22">
        <v>119</v>
      </c>
      <c r="C11" s="72">
        <v>41699</v>
      </c>
      <c r="D11" s="28">
        <v>131211</v>
      </c>
      <c r="E11" s="28">
        <v>300000</v>
      </c>
      <c r="F11" s="28" t="s">
        <v>3</v>
      </c>
      <c r="G11" s="28" t="s">
        <v>18</v>
      </c>
      <c r="H11" s="23" t="s">
        <v>153</v>
      </c>
      <c r="I11" s="28" t="s">
        <v>148</v>
      </c>
      <c r="J11" s="28" t="s">
        <v>102</v>
      </c>
      <c r="K11" s="22" t="s">
        <v>149</v>
      </c>
      <c r="L11" s="28" t="s">
        <v>177</v>
      </c>
      <c r="M11" s="28" t="s">
        <v>178</v>
      </c>
      <c r="N11" s="28" t="s">
        <v>178</v>
      </c>
      <c r="O11" s="28" t="s">
        <v>166</v>
      </c>
      <c r="P11" s="28" t="s">
        <v>148</v>
      </c>
      <c r="Q11" s="23">
        <v>2000000</v>
      </c>
      <c r="R11" s="19" t="s">
        <v>126</v>
      </c>
      <c r="S11" s="19" t="s">
        <v>108</v>
      </c>
      <c r="T11" s="19" t="s">
        <v>159</v>
      </c>
      <c r="U11" s="19" t="s">
        <v>121</v>
      </c>
      <c r="V11" s="19" t="s">
        <v>121</v>
      </c>
      <c r="W11" s="19" t="s">
        <v>121</v>
      </c>
      <c r="X11" s="19" t="s">
        <v>111</v>
      </c>
      <c r="Y11" s="19">
        <v>2000000</v>
      </c>
      <c r="AB11" s="19">
        <v>0</v>
      </c>
      <c r="AC11" s="48">
        <v>0</v>
      </c>
      <c r="AD11" s="48"/>
      <c r="AH11" s="19">
        <v>0</v>
      </c>
      <c r="AL11" s="81"/>
      <c r="AM11" s="19" t="s">
        <v>85</v>
      </c>
      <c r="AN11" s="29">
        <v>1</v>
      </c>
      <c r="AO11" s="29">
        <v>1</v>
      </c>
      <c r="AP11" s="29">
        <v>1</v>
      </c>
      <c r="AQ11" s="29">
        <v>1</v>
      </c>
      <c r="AR11" s="29">
        <v>1</v>
      </c>
      <c r="AS11" s="29">
        <v>1</v>
      </c>
      <c r="AT11" s="29">
        <v>2</v>
      </c>
      <c r="AU11" s="21">
        <v>1</v>
      </c>
      <c r="AV11" s="21">
        <v>2</v>
      </c>
      <c r="AW11" s="38">
        <v>1</v>
      </c>
      <c r="AX11" s="38"/>
      <c r="AY11" s="38"/>
      <c r="AZ11" s="100" t="s">
        <v>182</v>
      </c>
      <c r="BA11" s="77" t="s">
        <v>186</v>
      </c>
      <c r="BB11" s="42"/>
      <c r="BC11" s="42"/>
      <c r="BF11" s="42"/>
      <c r="BG11" s="42"/>
    </row>
    <row r="12" spans="1:59" ht="45.75" thickBot="1" x14ac:dyDescent="0.3">
      <c r="A12" s="19">
        <v>9</v>
      </c>
      <c r="B12" s="22">
        <v>120</v>
      </c>
      <c r="C12" s="72">
        <v>41701</v>
      </c>
      <c r="D12" s="28">
        <v>140206</v>
      </c>
      <c r="E12" s="28">
        <v>300000</v>
      </c>
      <c r="F12" s="28" t="s">
        <v>3</v>
      </c>
      <c r="G12" s="28" t="s">
        <v>3</v>
      </c>
      <c r="H12" s="23" t="s">
        <v>153</v>
      </c>
      <c r="I12" s="28" t="s">
        <v>148</v>
      </c>
      <c r="J12" s="28" t="s">
        <v>102</v>
      </c>
      <c r="K12" s="22" t="s">
        <v>149</v>
      </c>
      <c r="L12" s="28" t="s">
        <v>177</v>
      </c>
      <c r="M12" s="28" t="s">
        <v>178</v>
      </c>
      <c r="N12" s="28" t="s">
        <v>178</v>
      </c>
      <c r="O12" s="28" t="s">
        <v>166</v>
      </c>
      <c r="P12" s="28" t="s">
        <v>148</v>
      </c>
      <c r="Q12" s="23">
        <v>125000</v>
      </c>
      <c r="R12" s="19" t="s">
        <v>126</v>
      </c>
      <c r="S12" s="19" t="s">
        <v>108</v>
      </c>
      <c r="T12" s="19" t="s">
        <v>159</v>
      </c>
      <c r="U12" s="19" t="s">
        <v>121</v>
      </c>
      <c r="V12" s="19" t="s">
        <v>121</v>
      </c>
      <c r="W12" s="19" t="s">
        <v>121</v>
      </c>
      <c r="X12" s="19" t="s">
        <v>111</v>
      </c>
      <c r="Y12" s="19">
        <v>125000</v>
      </c>
      <c r="Z12" s="19">
        <v>125000</v>
      </c>
      <c r="AA12" s="19" t="s">
        <v>152</v>
      </c>
      <c r="AB12" s="19">
        <v>1.1499999999999999</v>
      </c>
      <c r="AC12" s="49">
        <v>1.04</v>
      </c>
      <c r="AD12" s="49">
        <v>1</v>
      </c>
      <c r="AE12" s="19">
        <v>2</v>
      </c>
      <c r="AF12" s="19">
        <v>0.4</v>
      </c>
      <c r="AG12" s="19">
        <v>3</v>
      </c>
      <c r="AH12" s="19">
        <v>145</v>
      </c>
      <c r="AI12" s="19">
        <v>30</v>
      </c>
      <c r="AK12" s="19" t="s">
        <v>121</v>
      </c>
      <c r="AL12" s="81" t="s">
        <v>176</v>
      </c>
      <c r="AN12" s="29">
        <v>1</v>
      </c>
      <c r="AO12" s="29">
        <v>1</v>
      </c>
      <c r="AP12" s="29">
        <v>1</v>
      </c>
      <c r="AQ12" s="29">
        <v>1</v>
      </c>
      <c r="AR12" s="29">
        <v>1</v>
      </c>
      <c r="AS12" s="29">
        <v>1</v>
      </c>
      <c r="AT12" s="29">
        <v>2</v>
      </c>
      <c r="AU12" s="21">
        <v>1</v>
      </c>
      <c r="AV12" s="21">
        <v>2</v>
      </c>
      <c r="AW12" s="38">
        <v>1</v>
      </c>
      <c r="AX12" s="38"/>
      <c r="AY12" s="38"/>
      <c r="AZ12" s="100"/>
      <c r="BA12" s="77" t="s">
        <v>180</v>
      </c>
      <c r="BB12" s="42"/>
      <c r="BC12" s="42"/>
      <c r="BF12" s="42"/>
      <c r="BG12" s="42"/>
    </row>
    <row r="13" spans="1:59" ht="41.45" customHeight="1" thickBot="1" x14ac:dyDescent="0.3">
      <c r="A13" s="19">
        <v>10</v>
      </c>
      <c r="B13" s="22">
        <v>121</v>
      </c>
      <c r="C13" s="72">
        <v>41705</v>
      </c>
      <c r="D13" s="23">
        <v>140206</v>
      </c>
      <c r="E13" s="23">
        <v>105</v>
      </c>
      <c r="F13" s="23" t="s">
        <v>3</v>
      </c>
      <c r="G13" s="23" t="s">
        <v>3</v>
      </c>
      <c r="H13" s="23" t="s">
        <v>153</v>
      </c>
      <c r="I13" s="23" t="s">
        <v>148</v>
      </c>
      <c r="J13" s="23" t="s">
        <v>86</v>
      </c>
      <c r="K13" s="22" t="s">
        <v>149</v>
      </c>
      <c r="L13" s="28" t="s">
        <v>177</v>
      </c>
      <c r="M13" s="28" t="s">
        <v>178</v>
      </c>
      <c r="N13" s="28" t="s">
        <v>178</v>
      </c>
      <c r="O13" s="23" t="s">
        <v>166</v>
      </c>
      <c r="P13" s="23" t="s">
        <v>148</v>
      </c>
      <c r="Q13" s="23"/>
      <c r="R13" s="19" t="s">
        <v>126</v>
      </c>
      <c r="S13" s="19" t="s">
        <v>108</v>
      </c>
      <c r="T13" s="19" t="s">
        <v>159</v>
      </c>
      <c r="U13" s="19" t="s">
        <v>121</v>
      </c>
      <c r="V13" s="19" t="s">
        <v>121</v>
      </c>
      <c r="W13" s="19" t="s">
        <v>121</v>
      </c>
      <c r="X13" s="19" t="s">
        <v>111</v>
      </c>
      <c r="Y13" s="83">
        <v>1000000</v>
      </c>
      <c r="Z13" s="83">
        <v>1000000</v>
      </c>
      <c r="AA13" s="19" t="s">
        <v>152</v>
      </c>
      <c r="AB13" s="19">
        <v>1.1499999999999999</v>
      </c>
      <c r="AC13" s="48">
        <v>0</v>
      </c>
      <c r="AD13" s="48">
        <v>0</v>
      </c>
      <c r="AH13" s="19">
        <v>0</v>
      </c>
      <c r="AJ13" s="19" t="s">
        <v>179</v>
      </c>
      <c r="AK13" s="19" t="s">
        <v>121</v>
      </c>
      <c r="AL13" s="81" t="s">
        <v>173</v>
      </c>
      <c r="AM13" s="19" t="s">
        <v>85</v>
      </c>
      <c r="AN13" s="29">
        <v>1</v>
      </c>
      <c r="AO13" s="29">
        <v>1</v>
      </c>
      <c r="AP13" s="29">
        <v>1</v>
      </c>
      <c r="AQ13" s="29">
        <v>1</v>
      </c>
      <c r="AR13" s="29">
        <v>1</v>
      </c>
      <c r="AS13" s="29">
        <v>1</v>
      </c>
      <c r="AT13" s="29">
        <v>2</v>
      </c>
      <c r="AU13" s="21">
        <v>2</v>
      </c>
      <c r="AV13" s="21">
        <v>2</v>
      </c>
      <c r="AW13" s="38">
        <v>2</v>
      </c>
      <c r="AX13" s="38"/>
      <c r="AY13" s="38"/>
      <c r="AZ13" s="100"/>
      <c r="BA13" s="77" t="s">
        <v>172</v>
      </c>
      <c r="BB13" s="42"/>
      <c r="BC13" s="42"/>
      <c r="BF13" s="42"/>
      <c r="BG13" s="42"/>
    </row>
    <row r="14" spans="1:59" ht="30.75" thickBot="1" x14ac:dyDescent="0.3">
      <c r="A14" s="19">
        <v>11</v>
      </c>
      <c r="B14" s="22">
        <v>122</v>
      </c>
      <c r="C14" s="72">
        <v>41709</v>
      </c>
      <c r="D14" s="23">
        <v>140206</v>
      </c>
      <c r="E14" s="23">
        <v>125000</v>
      </c>
      <c r="F14" s="23" t="s">
        <v>3</v>
      </c>
      <c r="G14" s="23" t="s">
        <v>3</v>
      </c>
      <c r="H14" s="23" t="s">
        <v>153</v>
      </c>
      <c r="I14" s="23" t="s">
        <v>148</v>
      </c>
      <c r="J14" s="23" t="s">
        <v>102</v>
      </c>
      <c r="K14" s="22" t="s">
        <v>149</v>
      </c>
      <c r="L14" s="28" t="s">
        <v>177</v>
      </c>
      <c r="M14" s="28" t="s">
        <v>178</v>
      </c>
      <c r="N14" s="28" t="s">
        <v>178</v>
      </c>
      <c r="O14" s="23" t="s">
        <v>166</v>
      </c>
      <c r="P14" s="23" t="s">
        <v>148</v>
      </c>
      <c r="Q14" s="23"/>
      <c r="R14" s="19" t="s">
        <v>126</v>
      </c>
      <c r="S14" s="19" t="s">
        <v>108</v>
      </c>
      <c r="T14" s="19" t="s">
        <v>159</v>
      </c>
      <c r="U14" s="19" t="s">
        <v>121</v>
      </c>
      <c r="V14" s="19" t="s">
        <v>121</v>
      </c>
      <c r="W14" s="19" t="s">
        <v>121</v>
      </c>
      <c r="X14" s="19" t="s">
        <v>111</v>
      </c>
      <c r="AC14" s="49">
        <v>0.8</v>
      </c>
      <c r="AD14" s="48">
        <v>0</v>
      </c>
      <c r="AE14" s="19" t="s">
        <v>14</v>
      </c>
      <c r="AH14" s="19">
        <v>0</v>
      </c>
      <c r="AI14" s="19">
        <v>0</v>
      </c>
      <c r="AK14" s="19" t="s">
        <v>121</v>
      </c>
      <c r="AL14" s="81" t="s">
        <v>174</v>
      </c>
      <c r="AN14" s="29">
        <v>1</v>
      </c>
      <c r="AO14" s="29">
        <v>1</v>
      </c>
      <c r="AP14" s="29">
        <v>1</v>
      </c>
      <c r="AQ14" s="29">
        <v>1</v>
      </c>
      <c r="AR14" s="29">
        <v>1</v>
      </c>
      <c r="AS14" s="29">
        <v>1</v>
      </c>
      <c r="AT14" s="29">
        <v>3</v>
      </c>
      <c r="AU14" s="21">
        <v>2</v>
      </c>
      <c r="AV14" s="21">
        <v>2</v>
      </c>
      <c r="AW14" s="38">
        <v>2</v>
      </c>
      <c r="AX14" s="38"/>
      <c r="AY14" s="38"/>
      <c r="AZ14" s="100"/>
      <c r="BA14" s="77" t="s">
        <v>172</v>
      </c>
      <c r="BB14" s="42"/>
      <c r="BC14" s="42"/>
      <c r="BF14" s="42"/>
      <c r="BG14" s="42"/>
    </row>
    <row r="15" spans="1:59" ht="30.75" thickBot="1" x14ac:dyDescent="0.3">
      <c r="A15" s="19">
        <v>12</v>
      </c>
      <c r="B15" s="22">
        <v>123</v>
      </c>
      <c r="C15" s="72">
        <v>41753</v>
      </c>
      <c r="D15" s="23">
        <v>140206</v>
      </c>
      <c r="E15" s="23"/>
      <c r="F15" s="23"/>
      <c r="G15" s="23"/>
      <c r="H15" s="19" t="s">
        <v>34</v>
      </c>
      <c r="I15" s="19" t="s">
        <v>148</v>
      </c>
      <c r="J15" s="23"/>
      <c r="K15" s="22" t="s">
        <v>149</v>
      </c>
      <c r="L15" s="23"/>
      <c r="M15" s="28" t="s">
        <v>178</v>
      </c>
      <c r="N15" s="28" t="s">
        <v>178</v>
      </c>
      <c r="O15" s="23"/>
      <c r="P15" s="23" t="s">
        <v>148</v>
      </c>
      <c r="Q15" s="23"/>
      <c r="R15" s="19" t="s">
        <v>126</v>
      </c>
      <c r="S15" s="19" t="s">
        <v>108</v>
      </c>
      <c r="T15" s="19" t="s">
        <v>159</v>
      </c>
      <c r="U15" s="19" t="s">
        <v>121</v>
      </c>
      <c r="V15" s="19" t="s">
        <v>121</v>
      </c>
      <c r="W15" s="19" t="s">
        <v>121</v>
      </c>
      <c r="X15" s="19" t="s">
        <v>111</v>
      </c>
      <c r="AC15" s="48">
        <v>0.4</v>
      </c>
      <c r="AD15" s="48"/>
      <c r="AE15" s="19" t="s">
        <v>14</v>
      </c>
      <c r="AH15" s="19">
        <v>0</v>
      </c>
      <c r="AK15" s="19" t="s">
        <v>121</v>
      </c>
      <c r="AL15" s="81" t="s">
        <v>169</v>
      </c>
      <c r="AN15" s="29">
        <v>1</v>
      </c>
      <c r="AO15" s="29">
        <v>1</v>
      </c>
      <c r="AP15" s="29">
        <v>1</v>
      </c>
      <c r="AQ15" s="29">
        <v>1</v>
      </c>
      <c r="AR15" s="29">
        <v>1</v>
      </c>
      <c r="AS15" s="29">
        <v>1</v>
      </c>
      <c r="AT15" s="29">
        <v>2</v>
      </c>
      <c r="AU15" s="21">
        <v>1</v>
      </c>
      <c r="AV15" s="21">
        <v>1</v>
      </c>
      <c r="AW15" s="38">
        <v>1</v>
      </c>
      <c r="AX15" s="38"/>
      <c r="AY15" s="38"/>
      <c r="AZ15" s="100"/>
      <c r="BA15" s="77" t="s">
        <v>170</v>
      </c>
      <c r="BB15" s="42"/>
      <c r="BC15" s="42"/>
      <c r="BF15" s="42"/>
      <c r="BG15" s="42"/>
    </row>
    <row r="16" spans="1:59" ht="60.75" thickBot="1" x14ac:dyDescent="0.3">
      <c r="A16" s="19">
        <v>13</v>
      </c>
      <c r="B16" s="22">
        <v>124</v>
      </c>
      <c r="C16" s="72">
        <v>41756</v>
      </c>
      <c r="D16" s="23">
        <v>140414</v>
      </c>
      <c r="E16" s="23">
        <v>70</v>
      </c>
      <c r="F16" s="23" t="s">
        <v>3</v>
      </c>
      <c r="G16" s="23" t="s">
        <v>3</v>
      </c>
      <c r="H16" s="22" t="s">
        <v>153</v>
      </c>
      <c r="I16" s="23" t="s">
        <v>148</v>
      </c>
      <c r="J16" s="23">
        <v>40</v>
      </c>
      <c r="K16" s="22" t="s">
        <v>149</v>
      </c>
      <c r="L16" s="23" t="s">
        <v>164</v>
      </c>
      <c r="M16" s="23" t="s">
        <v>165</v>
      </c>
      <c r="N16" s="23" t="s">
        <v>165</v>
      </c>
      <c r="O16" s="23" t="s">
        <v>166</v>
      </c>
      <c r="P16" s="23" t="s">
        <v>148</v>
      </c>
      <c r="Q16" s="23">
        <v>50</v>
      </c>
      <c r="R16" s="19" t="s">
        <v>126</v>
      </c>
      <c r="S16" s="19" t="s">
        <v>108</v>
      </c>
      <c r="T16" s="19" t="s">
        <v>159</v>
      </c>
      <c r="U16" s="19" t="s">
        <v>121</v>
      </c>
      <c r="V16" s="19" t="s">
        <v>121</v>
      </c>
      <c r="W16" s="19" t="s">
        <v>121</v>
      </c>
      <c r="X16" s="19" t="s">
        <v>111</v>
      </c>
      <c r="Y16" s="19">
        <v>50</v>
      </c>
      <c r="Z16" s="19">
        <v>50</v>
      </c>
      <c r="AA16" s="19" t="s">
        <v>152</v>
      </c>
      <c r="AB16" s="19">
        <v>1.1499999999999999</v>
      </c>
      <c r="AC16" s="48">
        <v>0.08</v>
      </c>
      <c r="AD16" s="48"/>
      <c r="AF16" s="19">
        <v>0.33</v>
      </c>
      <c r="AG16" s="19">
        <v>0.45</v>
      </c>
      <c r="AH16" s="19">
        <v>5</v>
      </c>
      <c r="AJ16" s="19" t="s">
        <v>167</v>
      </c>
      <c r="AK16" s="19" t="s">
        <v>13</v>
      </c>
      <c r="AL16" s="81" t="s">
        <v>168</v>
      </c>
      <c r="AN16" s="29">
        <v>1</v>
      </c>
      <c r="AO16" s="29">
        <v>1</v>
      </c>
      <c r="AP16" s="29">
        <v>1</v>
      </c>
      <c r="AQ16" s="29">
        <v>1</v>
      </c>
      <c r="AR16" s="29">
        <v>1</v>
      </c>
      <c r="AS16" s="29">
        <v>1</v>
      </c>
      <c r="AT16" s="29">
        <v>2</v>
      </c>
      <c r="AU16" s="21">
        <v>2</v>
      </c>
      <c r="AV16" s="21">
        <v>2</v>
      </c>
      <c r="AW16" s="38">
        <v>2</v>
      </c>
      <c r="AX16" s="38"/>
      <c r="AY16" s="38"/>
      <c r="AZ16" s="100"/>
      <c r="BA16" s="77" t="s">
        <v>171</v>
      </c>
      <c r="BB16" s="42"/>
      <c r="BC16" s="42"/>
      <c r="BF16" s="42"/>
      <c r="BG16" s="42"/>
    </row>
    <row r="17" spans="1:59" ht="105.75" hidden="1" thickBot="1" x14ac:dyDescent="0.3">
      <c r="A17" s="19">
        <v>14</v>
      </c>
      <c r="B17" s="22">
        <v>125</v>
      </c>
      <c r="C17" s="72">
        <v>41758</v>
      </c>
      <c r="D17" s="22">
        <v>20140225</v>
      </c>
      <c r="E17" s="22">
        <v>17000</v>
      </c>
      <c r="F17" s="22" t="s">
        <v>3</v>
      </c>
      <c r="G17" s="22" t="s">
        <v>3</v>
      </c>
      <c r="H17" s="22" t="s">
        <v>153</v>
      </c>
      <c r="I17" s="22" t="s">
        <v>148</v>
      </c>
      <c r="J17" s="22" t="s">
        <v>102</v>
      </c>
      <c r="K17" s="22" t="s">
        <v>149</v>
      </c>
      <c r="L17" s="22" t="s">
        <v>142</v>
      </c>
      <c r="M17" s="22" t="s">
        <v>143</v>
      </c>
      <c r="N17" s="22" t="s">
        <v>143</v>
      </c>
      <c r="O17" s="22" t="s">
        <v>84</v>
      </c>
      <c r="P17" s="22" t="s">
        <v>150</v>
      </c>
      <c r="Q17" s="23">
        <v>16000</v>
      </c>
      <c r="R17" s="19" t="s">
        <v>126</v>
      </c>
      <c r="S17" s="19" t="s">
        <v>108</v>
      </c>
      <c r="T17" s="19" t="s">
        <v>159</v>
      </c>
      <c r="U17" s="19" t="s">
        <v>121</v>
      </c>
      <c r="V17" s="19" t="s">
        <v>121</v>
      </c>
      <c r="W17" s="19" t="s">
        <v>121</v>
      </c>
      <c r="X17" s="19" t="s">
        <v>111</v>
      </c>
      <c r="Y17" s="19">
        <v>16000</v>
      </c>
      <c r="Z17" s="19">
        <v>16000</v>
      </c>
      <c r="AA17" s="19" t="s">
        <v>152</v>
      </c>
      <c r="AB17" s="19">
        <v>1.1000000000000001</v>
      </c>
      <c r="AC17" s="48">
        <v>0.6</v>
      </c>
      <c r="AJ17" s="19" t="s">
        <v>160</v>
      </c>
      <c r="AK17" s="19" t="s">
        <v>121</v>
      </c>
      <c r="AL17" s="81"/>
      <c r="AN17" s="29"/>
      <c r="AO17" s="29"/>
      <c r="AP17" s="29"/>
      <c r="AQ17" s="29"/>
      <c r="AR17" s="29"/>
      <c r="AS17" s="29"/>
      <c r="AT17" s="29"/>
      <c r="AU17" s="21"/>
      <c r="AV17" s="21"/>
      <c r="AW17" s="38"/>
      <c r="AX17" s="38"/>
      <c r="AY17" s="38"/>
      <c r="AZ17" s="100"/>
      <c r="BA17" s="77" t="s">
        <v>158</v>
      </c>
      <c r="BB17" s="42"/>
      <c r="BC17" s="42"/>
      <c r="BF17" s="42"/>
      <c r="BG17" s="42"/>
    </row>
    <row r="18" spans="1:59" ht="30.75" thickBot="1" x14ac:dyDescent="0.3">
      <c r="A18" s="19">
        <v>15</v>
      </c>
      <c r="B18" s="22">
        <v>126</v>
      </c>
      <c r="C18" s="72">
        <v>41760</v>
      </c>
      <c r="D18" s="22">
        <v>20140226</v>
      </c>
      <c r="E18" s="22">
        <v>150000</v>
      </c>
      <c r="F18" s="22" t="s">
        <v>3</v>
      </c>
      <c r="G18" s="22" t="s">
        <v>3</v>
      </c>
      <c r="H18" s="22" t="s">
        <v>153</v>
      </c>
      <c r="I18" s="22" t="s">
        <v>148</v>
      </c>
      <c r="J18" s="22" t="s">
        <v>102</v>
      </c>
      <c r="K18" s="22" t="s">
        <v>149</v>
      </c>
      <c r="L18" s="22" t="s">
        <v>142</v>
      </c>
      <c r="M18" s="22" t="s">
        <v>143</v>
      </c>
      <c r="N18" s="22" t="s">
        <v>143</v>
      </c>
      <c r="O18" s="22" t="s">
        <v>84</v>
      </c>
      <c r="P18" s="22" t="s">
        <v>150</v>
      </c>
      <c r="Q18" s="23">
        <v>150000</v>
      </c>
      <c r="R18" s="19" t="s">
        <v>126</v>
      </c>
      <c r="S18" s="19" t="s">
        <v>108</v>
      </c>
      <c r="T18" s="19" t="s">
        <v>127</v>
      </c>
      <c r="U18" s="19" t="s">
        <v>121</v>
      </c>
      <c r="V18" s="19" t="s">
        <v>121</v>
      </c>
      <c r="W18" s="19" t="s">
        <v>121</v>
      </c>
      <c r="X18" s="19" t="s">
        <v>111</v>
      </c>
      <c r="Y18" s="19">
        <v>150000</v>
      </c>
      <c r="Z18" s="19">
        <v>150000</v>
      </c>
      <c r="AA18" s="19" t="s">
        <v>152</v>
      </c>
      <c r="AB18" s="19">
        <v>1.1000000000000001</v>
      </c>
      <c r="AC18" s="48">
        <v>1.05</v>
      </c>
      <c r="AJ18" s="19" t="s">
        <v>161</v>
      </c>
      <c r="AK18" s="19" t="s">
        <v>121</v>
      </c>
      <c r="AL18" s="81" t="s">
        <v>162</v>
      </c>
      <c r="AN18" s="29">
        <v>1</v>
      </c>
      <c r="AO18" s="29">
        <v>1</v>
      </c>
      <c r="AP18" s="29">
        <v>1</v>
      </c>
      <c r="AQ18" s="29">
        <v>1</v>
      </c>
      <c r="AR18" s="29">
        <v>1</v>
      </c>
      <c r="AS18" s="29">
        <v>1</v>
      </c>
      <c r="AT18" s="29">
        <v>1</v>
      </c>
      <c r="AU18" s="21">
        <v>1</v>
      </c>
      <c r="AV18" s="21">
        <v>1</v>
      </c>
      <c r="AW18" s="38">
        <v>2</v>
      </c>
      <c r="AX18" s="38"/>
      <c r="AY18" s="38"/>
      <c r="AZ18" s="100"/>
      <c r="BA18" s="77" t="s">
        <v>158</v>
      </c>
      <c r="BB18" s="42"/>
      <c r="BC18" s="42"/>
      <c r="BF18" s="42"/>
      <c r="BG18" s="42"/>
    </row>
    <row r="19" spans="1:59" ht="75.75" thickBot="1" x14ac:dyDescent="0.3">
      <c r="A19" s="19">
        <v>16</v>
      </c>
      <c r="B19" s="22">
        <v>127</v>
      </c>
      <c r="C19" s="72">
        <v>41766</v>
      </c>
      <c r="D19" s="22">
        <v>20140226</v>
      </c>
      <c r="E19" s="22">
        <v>1000000</v>
      </c>
      <c r="F19" s="22" t="s">
        <v>3</v>
      </c>
      <c r="G19" s="22" t="s">
        <v>3</v>
      </c>
      <c r="H19" s="22" t="s">
        <v>153</v>
      </c>
      <c r="I19" s="22" t="s">
        <v>148</v>
      </c>
      <c r="J19" s="22" t="s">
        <v>102</v>
      </c>
      <c r="K19" s="22" t="s">
        <v>149</v>
      </c>
      <c r="L19" s="22" t="s">
        <v>142</v>
      </c>
      <c r="M19" s="22" t="s">
        <v>143</v>
      </c>
      <c r="N19" s="22" t="s">
        <v>143</v>
      </c>
      <c r="O19" s="22" t="s">
        <v>84</v>
      </c>
      <c r="P19" s="22" t="s">
        <v>150</v>
      </c>
      <c r="Q19" s="23">
        <v>1000000</v>
      </c>
      <c r="R19" s="19" t="s">
        <v>126</v>
      </c>
      <c r="S19" s="19" t="s">
        <v>108</v>
      </c>
      <c r="T19" s="19" t="s">
        <v>127</v>
      </c>
      <c r="U19" s="19" t="s">
        <v>121</v>
      </c>
      <c r="V19" s="19" t="s">
        <v>121</v>
      </c>
      <c r="W19" s="19" t="s">
        <v>121</v>
      </c>
      <c r="X19" s="19" t="s">
        <v>111</v>
      </c>
      <c r="Y19" s="19">
        <v>1000000</v>
      </c>
      <c r="Z19" s="19">
        <v>1000000</v>
      </c>
      <c r="AA19" s="19" t="s">
        <v>152</v>
      </c>
      <c r="AB19" s="19">
        <v>1.1499999999999999</v>
      </c>
      <c r="AC19" s="48">
        <v>0.4</v>
      </c>
      <c r="AF19" s="19">
        <v>6</v>
      </c>
      <c r="AG19" s="19">
        <v>20</v>
      </c>
      <c r="AH19" s="19">
        <v>0.33</v>
      </c>
      <c r="AJ19" s="19" t="s">
        <v>157</v>
      </c>
      <c r="AK19" s="19" t="s">
        <v>121</v>
      </c>
      <c r="AL19" s="81" t="s">
        <v>163</v>
      </c>
      <c r="AN19" s="29">
        <v>1</v>
      </c>
      <c r="AO19" s="29">
        <v>1</v>
      </c>
      <c r="AP19" s="29">
        <v>1</v>
      </c>
      <c r="AQ19" s="29">
        <v>1</v>
      </c>
      <c r="AR19" s="29">
        <v>1</v>
      </c>
      <c r="AS19" s="29">
        <v>1</v>
      </c>
      <c r="AT19" s="29">
        <v>3</v>
      </c>
      <c r="AU19" s="21">
        <v>2</v>
      </c>
      <c r="AV19" s="21">
        <v>2</v>
      </c>
      <c r="AW19" s="38">
        <v>2</v>
      </c>
      <c r="AX19" s="38"/>
      <c r="AY19" s="38"/>
      <c r="AZ19" s="100"/>
      <c r="BA19" s="77" t="s">
        <v>132</v>
      </c>
      <c r="BB19" s="42"/>
      <c r="BC19" s="42"/>
      <c r="BF19" s="42"/>
      <c r="BG19" s="42"/>
    </row>
    <row r="20" spans="1:59" ht="45.6" customHeight="1" thickBot="1" x14ac:dyDescent="0.3">
      <c r="A20" s="19">
        <v>17</v>
      </c>
      <c r="B20" s="22">
        <v>128</v>
      </c>
      <c r="C20" s="72">
        <v>41768</v>
      </c>
      <c r="D20" s="22" t="s">
        <v>47</v>
      </c>
      <c r="E20" s="22">
        <v>35</v>
      </c>
      <c r="F20" s="22" t="s">
        <v>3</v>
      </c>
      <c r="G20" s="22" t="s">
        <v>3</v>
      </c>
      <c r="H20" s="22" t="s">
        <v>154</v>
      </c>
      <c r="I20" s="22" t="s">
        <v>148</v>
      </c>
      <c r="J20" s="22" t="s">
        <v>102</v>
      </c>
      <c r="K20" s="22" t="s">
        <v>149</v>
      </c>
      <c r="L20" s="22" t="s">
        <v>142</v>
      </c>
      <c r="M20" s="22" t="s">
        <v>143</v>
      </c>
      <c r="N20" s="22" t="s">
        <v>143</v>
      </c>
      <c r="O20" s="22" t="s">
        <v>84</v>
      </c>
      <c r="P20" s="22" t="s">
        <v>150</v>
      </c>
      <c r="Q20" s="23">
        <v>12</v>
      </c>
      <c r="R20" s="19" t="s">
        <v>126</v>
      </c>
      <c r="S20" s="19" t="s">
        <v>108</v>
      </c>
      <c r="T20" s="19" t="s">
        <v>127</v>
      </c>
      <c r="U20" s="19" t="s">
        <v>121</v>
      </c>
      <c r="V20" s="19" t="s">
        <v>121</v>
      </c>
      <c r="W20" s="19" t="s">
        <v>121</v>
      </c>
      <c r="X20" s="19" t="s">
        <v>111</v>
      </c>
      <c r="Y20" s="19">
        <v>12</v>
      </c>
      <c r="Z20" s="19">
        <v>12</v>
      </c>
      <c r="AB20" s="19">
        <v>1.1499999999999999</v>
      </c>
      <c r="AC20" s="19">
        <v>0.3</v>
      </c>
      <c r="AD20" s="19">
        <v>0.2</v>
      </c>
      <c r="AF20" s="19">
        <v>20</v>
      </c>
      <c r="AG20" s="19">
        <v>1000</v>
      </c>
      <c r="AH20" s="19">
        <v>1.4999999999999999E-2</v>
      </c>
      <c r="AJ20" s="19" t="s">
        <v>151</v>
      </c>
      <c r="AK20" s="19" t="s">
        <v>121</v>
      </c>
      <c r="AL20" s="81" t="s">
        <v>121</v>
      </c>
      <c r="AM20" s="19" t="s">
        <v>121</v>
      </c>
      <c r="AN20" s="29">
        <v>3</v>
      </c>
      <c r="AO20" s="29">
        <v>1</v>
      </c>
      <c r="AP20" s="29">
        <v>1</v>
      </c>
      <c r="AQ20" s="29">
        <v>1</v>
      </c>
      <c r="AR20" s="29">
        <v>1</v>
      </c>
      <c r="AS20" s="29">
        <v>1</v>
      </c>
      <c r="AT20" s="29">
        <v>1</v>
      </c>
      <c r="AU20" s="21">
        <v>2</v>
      </c>
      <c r="AV20" s="21">
        <v>1</v>
      </c>
      <c r="AW20" s="38">
        <v>1</v>
      </c>
      <c r="AX20" s="38"/>
      <c r="AY20" s="38"/>
      <c r="AZ20" s="100"/>
      <c r="BA20" s="77" t="s">
        <v>132</v>
      </c>
      <c r="BB20" s="42"/>
      <c r="BC20" s="42"/>
      <c r="BF20" s="42"/>
      <c r="BG20" s="42"/>
    </row>
    <row r="21" spans="1:59" ht="30" hidden="1" x14ac:dyDescent="0.25">
      <c r="A21" s="19">
        <v>18</v>
      </c>
      <c r="B21" s="22">
        <v>129</v>
      </c>
      <c r="C21" s="72">
        <v>41773</v>
      </c>
      <c r="D21" s="22" t="s">
        <v>125</v>
      </c>
      <c r="E21" s="22">
        <v>64</v>
      </c>
      <c r="F21" s="22" t="s">
        <v>3</v>
      </c>
      <c r="G21" s="22" t="s">
        <v>3</v>
      </c>
      <c r="H21" s="22" t="s">
        <v>155</v>
      </c>
      <c r="I21" s="22" t="s">
        <v>148</v>
      </c>
      <c r="J21" s="22" t="s">
        <v>102</v>
      </c>
      <c r="K21" s="22" t="s">
        <v>141</v>
      </c>
      <c r="L21" s="22" t="s">
        <v>142</v>
      </c>
      <c r="M21" s="22" t="s">
        <v>143</v>
      </c>
      <c r="N21" s="22" t="s">
        <v>143</v>
      </c>
      <c r="O21" s="22" t="s">
        <v>84</v>
      </c>
      <c r="P21" s="22" t="s">
        <v>144</v>
      </c>
      <c r="Q21" s="23">
        <v>56</v>
      </c>
      <c r="R21" s="19" t="s">
        <v>126</v>
      </c>
      <c r="S21" s="19" t="s">
        <v>108</v>
      </c>
      <c r="T21" s="19" t="s">
        <v>127</v>
      </c>
      <c r="U21" s="19" t="s">
        <v>121</v>
      </c>
      <c r="V21" s="19" t="s">
        <v>121</v>
      </c>
      <c r="W21" s="19" t="s">
        <v>121</v>
      </c>
      <c r="X21" s="19" t="s">
        <v>111</v>
      </c>
      <c r="Y21" s="19" t="s">
        <v>128</v>
      </c>
      <c r="Z21" s="56">
        <v>0.9</v>
      </c>
      <c r="AA21" s="56" t="s">
        <v>145</v>
      </c>
      <c r="AB21" s="56">
        <v>1.1000000000000001</v>
      </c>
      <c r="AC21" s="56"/>
      <c r="AD21" s="56"/>
      <c r="AE21" s="56"/>
      <c r="AF21" s="56"/>
      <c r="AG21" s="56"/>
      <c r="AH21" s="56"/>
      <c r="AI21" s="56"/>
      <c r="AJ21" s="56" t="s">
        <v>146</v>
      </c>
      <c r="AK21" s="56" t="s">
        <v>121</v>
      </c>
      <c r="AL21" s="82"/>
      <c r="AM21" s="56"/>
      <c r="AN21" s="56"/>
      <c r="AO21" s="56"/>
      <c r="AP21" s="56"/>
      <c r="AQ21" s="56"/>
      <c r="AR21" s="56"/>
      <c r="AS21" s="56"/>
      <c r="AT21" s="56"/>
      <c r="AU21" s="73"/>
      <c r="AV21" s="73"/>
      <c r="AW21" s="74"/>
      <c r="AX21" s="74"/>
      <c r="AY21" s="74"/>
      <c r="AZ21" s="102"/>
      <c r="BA21" s="77" t="s">
        <v>131</v>
      </c>
      <c r="BB21" s="42"/>
      <c r="BC21" s="42"/>
      <c r="BF21" s="42"/>
      <c r="BG21" s="42"/>
    </row>
    <row r="22" spans="1:59" ht="85.9" hidden="1" customHeight="1" x14ac:dyDescent="0.25">
      <c r="A22" s="19">
        <v>19</v>
      </c>
      <c r="B22" s="22">
        <v>130</v>
      </c>
      <c r="C22" s="19" t="s">
        <v>123</v>
      </c>
      <c r="D22" s="22" t="s">
        <v>77</v>
      </c>
      <c r="E22" s="22" t="s">
        <v>130</v>
      </c>
      <c r="F22" s="22" t="s">
        <v>124</v>
      </c>
      <c r="G22" s="22" t="s">
        <v>101</v>
      </c>
      <c r="H22" s="22" t="s">
        <v>156</v>
      </c>
      <c r="I22" s="22" t="s">
        <v>147</v>
      </c>
      <c r="J22" s="22" t="s">
        <v>103</v>
      </c>
      <c r="K22" s="22" t="s">
        <v>104</v>
      </c>
      <c r="L22" s="22" t="s">
        <v>100</v>
      </c>
      <c r="M22" s="22" t="s">
        <v>105</v>
      </c>
      <c r="N22" s="22" t="s">
        <v>105</v>
      </c>
      <c r="O22" s="22"/>
      <c r="P22" s="22"/>
      <c r="Q22" s="23" t="s">
        <v>106</v>
      </c>
      <c r="R22" s="19" t="s">
        <v>107</v>
      </c>
      <c r="S22" s="19" t="s">
        <v>108</v>
      </c>
      <c r="T22" s="19" t="s">
        <v>109</v>
      </c>
      <c r="U22" s="19" t="s">
        <v>13</v>
      </c>
      <c r="V22" s="19" t="s">
        <v>110</v>
      </c>
      <c r="W22" s="19" t="s">
        <v>13</v>
      </c>
      <c r="X22" s="19" t="s">
        <v>111</v>
      </c>
      <c r="Y22" s="19" t="s">
        <v>112</v>
      </c>
      <c r="Z22" s="19" t="s">
        <v>113</v>
      </c>
      <c r="AA22" s="19" t="s">
        <v>114</v>
      </c>
      <c r="AB22" s="19">
        <v>1.1299999999999999</v>
      </c>
      <c r="AC22" s="19">
        <v>1.1599999999999999</v>
      </c>
      <c r="AD22" s="19">
        <v>1.1599999999999999</v>
      </c>
      <c r="AE22" s="19" t="s">
        <v>115</v>
      </c>
      <c r="AF22" s="19" t="s">
        <v>117</v>
      </c>
      <c r="AG22" s="19" t="s">
        <v>116</v>
      </c>
      <c r="AH22" s="19" t="s">
        <v>118</v>
      </c>
      <c r="AI22" s="19" t="s">
        <v>119</v>
      </c>
      <c r="AJ22" s="80" t="s">
        <v>140</v>
      </c>
      <c r="AK22" s="19" t="s">
        <v>120</v>
      </c>
      <c r="AL22" s="81" t="s">
        <v>11</v>
      </c>
      <c r="AM22" s="19" t="s">
        <v>121</v>
      </c>
      <c r="AS22" s="42"/>
      <c r="AT22" s="42"/>
      <c r="AU22" s="42"/>
      <c r="AV22" s="42"/>
      <c r="AW22" s="42"/>
      <c r="AX22" s="42"/>
      <c r="AY22" s="42"/>
      <c r="AZ22" s="100"/>
      <c r="BA22" s="71" t="s">
        <v>122</v>
      </c>
      <c r="BB22" s="42"/>
      <c r="BC22" s="42"/>
      <c r="BF22" s="42"/>
      <c r="BG22" s="42"/>
    </row>
    <row r="23" spans="1:59" hidden="1" x14ac:dyDescent="0.25">
      <c r="AL23" s="81"/>
      <c r="AS23" s="42"/>
      <c r="AT23" s="42"/>
      <c r="AU23" s="42"/>
      <c r="AV23" s="42"/>
      <c r="AW23" s="42"/>
      <c r="AX23" s="42"/>
      <c r="AY23" s="42"/>
      <c r="AZ23" s="100"/>
      <c r="BA23" s="42"/>
      <c r="BB23" s="42"/>
      <c r="BC23" s="42"/>
    </row>
    <row r="24" spans="1:59" hidden="1" x14ac:dyDescent="0.25">
      <c r="AL24" s="81"/>
      <c r="AS24" s="42"/>
      <c r="AT24" s="42"/>
      <c r="AU24" s="42"/>
      <c r="AV24" s="42"/>
      <c r="AW24" s="42"/>
      <c r="AX24" s="42"/>
      <c r="AY24" s="42"/>
      <c r="AZ24" s="100"/>
      <c r="BA24" s="42"/>
      <c r="BB24" s="42"/>
      <c r="BC24" s="42"/>
    </row>
    <row r="25" spans="1:59" hidden="1" x14ac:dyDescent="0.25">
      <c r="AL25" s="81"/>
      <c r="AS25" s="42"/>
      <c r="AT25" s="42"/>
      <c r="AU25" s="42"/>
      <c r="AV25" s="42"/>
      <c r="AW25" s="42"/>
      <c r="AX25" s="42"/>
      <c r="AY25" s="42"/>
      <c r="AZ25" s="100"/>
      <c r="BA25" s="42"/>
      <c r="BB25" s="42"/>
      <c r="BC25" s="42"/>
    </row>
    <row r="26" spans="1:59" hidden="1" x14ac:dyDescent="0.25">
      <c r="AL26" s="81"/>
      <c r="AS26" s="42"/>
      <c r="AT26" s="42"/>
      <c r="AU26" s="42"/>
      <c r="AV26" s="42"/>
      <c r="AW26" s="42"/>
      <c r="AX26" s="42"/>
      <c r="AY26" s="42"/>
      <c r="AZ26" s="100"/>
      <c r="BA26" s="42"/>
      <c r="BB26" s="42"/>
      <c r="BC26" s="42"/>
    </row>
    <row r="27" spans="1:59" hidden="1" x14ac:dyDescent="0.25">
      <c r="AL27" s="81"/>
      <c r="AS27" s="42"/>
      <c r="AT27" s="42"/>
      <c r="AU27" s="42"/>
      <c r="AV27" s="42"/>
      <c r="AW27" s="42"/>
      <c r="AX27" s="42"/>
      <c r="AY27" s="42"/>
      <c r="AZ27" s="100"/>
      <c r="BD27" s="19"/>
      <c r="BE27" s="19"/>
    </row>
    <row r="28" spans="1:59" hidden="1" x14ac:dyDescent="0.25">
      <c r="AL28" s="81"/>
      <c r="AS28" s="42"/>
      <c r="AT28" s="42"/>
      <c r="AU28" s="42"/>
      <c r="AV28" s="42"/>
      <c r="AW28" s="42"/>
      <c r="AX28" s="42"/>
      <c r="AY28" s="42"/>
      <c r="AZ28" s="100"/>
      <c r="BA28" s="42"/>
      <c r="BB28" s="42"/>
      <c r="BC28" s="42"/>
    </row>
    <row r="29" spans="1:59" hidden="1" x14ac:dyDescent="0.25">
      <c r="AL29" s="81"/>
      <c r="AS29" s="42"/>
      <c r="AT29" s="42"/>
      <c r="AU29" s="42"/>
      <c r="AV29" s="42"/>
      <c r="AW29" s="42"/>
      <c r="AX29" s="42"/>
      <c r="AY29" s="42"/>
      <c r="AZ29" s="100"/>
      <c r="BA29" s="42"/>
      <c r="BB29" s="42"/>
      <c r="BC29" s="42"/>
    </row>
    <row r="30" spans="1:59" hidden="1" x14ac:dyDescent="0.25">
      <c r="AL30" s="81"/>
      <c r="AS30" s="42"/>
      <c r="AT30" s="42"/>
      <c r="AU30" s="42"/>
      <c r="AV30" s="42"/>
      <c r="AW30" s="42"/>
      <c r="AX30" s="42"/>
      <c r="AY30" s="42"/>
      <c r="AZ30" s="100"/>
      <c r="BA30" s="42"/>
      <c r="BB30" s="42"/>
      <c r="BC30" s="42"/>
    </row>
    <row r="31" spans="1:59" hidden="1" x14ac:dyDescent="0.25">
      <c r="D31" s="19"/>
      <c r="F31" s="19"/>
      <c r="G31" s="19"/>
      <c r="H31" s="19"/>
      <c r="L31" s="19"/>
      <c r="M31" s="19"/>
      <c r="AL31" s="81"/>
      <c r="AS31" s="42"/>
      <c r="AT31" s="42"/>
      <c r="AU31" s="42"/>
      <c r="AV31" s="42"/>
      <c r="AW31" s="42"/>
      <c r="AX31" s="42"/>
      <c r="AY31" s="42"/>
      <c r="AZ31" s="100"/>
      <c r="BA31" s="42"/>
      <c r="BB31" s="42"/>
      <c r="BC31" s="42"/>
    </row>
    <row r="32" spans="1:59" hidden="1" x14ac:dyDescent="0.25">
      <c r="AL32" s="81"/>
      <c r="AS32" s="42"/>
      <c r="AT32" s="42"/>
      <c r="AU32" s="42"/>
      <c r="AV32" s="42"/>
      <c r="AW32" s="42"/>
      <c r="AX32" s="42"/>
      <c r="AY32" s="42"/>
      <c r="AZ32" s="100"/>
      <c r="BA32" s="42"/>
      <c r="BB32" s="42"/>
      <c r="BC32" s="42"/>
    </row>
    <row r="33" spans="1:57" hidden="1" x14ac:dyDescent="0.25">
      <c r="D33" s="19"/>
      <c r="E33" s="19"/>
      <c r="F33" s="19"/>
      <c r="G33" s="19"/>
      <c r="H33" s="19"/>
      <c r="I33" s="19"/>
      <c r="J33" s="19"/>
      <c r="K33" s="19"/>
      <c r="L33" s="19"/>
      <c r="M33" s="19"/>
      <c r="AS33" s="42"/>
      <c r="AT33" s="42"/>
      <c r="AU33" s="42"/>
      <c r="AV33" s="42"/>
      <c r="AW33" s="42"/>
      <c r="AX33" s="42"/>
      <c r="AY33" s="42"/>
      <c r="AZ33" s="100"/>
      <c r="BA33" s="42"/>
      <c r="BB33" s="42"/>
      <c r="BC33" s="42"/>
    </row>
    <row r="34" spans="1:57" hidden="1" x14ac:dyDescent="0.25">
      <c r="D34" s="19"/>
      <c r="E34" s="19"/>
      <c r="F34" s="19"/>
      <c r="G34" s="19"/>
      <c r="H34" s="19"/>
      <c r="I34" s="19"/>
      <c r="J34" s="19"/>
      <c r="K34" s="19"/>
      <c r="L34" s="19"/>
      <c r="M34" s="19"/>
      <c r="AS34" s="42"/>
      <c r="AT34" s="42"/>
      <c r="AU34" s="42"/>
      <c r="AV34" s="42"/>
      <c r="AW34" s="42"/>
      <c r="AX34" s="42"/>
      <c r="AY34" s="42"/>
      <c r="AZ34" s="100"/>
      <c r="BA34" s="42"/>
      <c r="BB34" s="42"/>
      <c r="BC34" s="42"/>
    </row>
    <row r="35" spans="1:57" hidden="1" x14ac:dyDescent="0.25">
      <c r="D35" s="19"/>
      <c r="E35" s="19"/>
      <c r="F35" s="19"/>
      <c r="G35" s="19"/>
      <c r="H35" s="19"/>
      <c r="I35" s="19"/>
      <c r="J35" s="19"/>
      <c r="K35" s="19"/>
      <c r="L35" s="19"/>
      <c r="M35" s="19"/>
      <c r="AS35" s="42"/>
      <c r="AT35" s="42"/>
      <c r="AU35" s="42"/>
      <c r="AV35" s="42"/>
      <c r="AW35" s="42"/>
      <c r="AX35" s="42"/>
      <c r="AY35" s="42"/>
      <c r="AZ35" s="100"/>
      <c r="BA35" s="42"/>
      <c r="BB35" s="42"/>
      <c r="BC35" s="42"/>
    </row>
    <row r="36" spans="1:57" ht="15.75" x14ac:dyDescent="0.25">
      <c r="A36" s="119" t="s">
        <v>310</v>
      </c>
      <c r="B36" s="120"/>
      <c r="C36" s="121"/>
      <c r="D36" s="122"/>
      <c r="E36" s="123"/>
      <c r="F36" s="120"/>
      <c r="G36" s="120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5"/>
      <c r="Y36" s="123"/>
      <c r="Z36" s="124"/>
      <c r="AA36" s="124"/>
      <c r="AB36" s="124"/>
      <c r="AC36" s="120"/>
      <c r="AD36" s="120"/>
      <c r="AE36" s="124"/>
      <c r="AF36" s="124"/>
      <c r="AG36" s="124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4"/>
      <c r="AS36" s="123"/>
      <c r="AT36" s="123"/>
      <c r="AU36" s="123"/>
      <c r="AV36" s="123"/>
      <c r="AW36" s="123"/>
      <c r="AX36" s="123"/>
      <c r="AY36" s="123"/>
      <c r="AZ36" s="123"/>
      <c r="BD36" s="19"/>
      <c r="BE36" s="19"/>
    </row>
    <row r="37" spans="1:57" x14ac:dyDescent="0.25">
      <c r="D37" s="19"/>
      <c r="E37" s="19"/>
      <c r="F37" s="19"/>
      <c r="G37" s="19"/>
      <c r="H37" s="19"/>
      <c r="I37" s="19"/>
      <c r="J37" s="19"/>
      <c r="K37" s="19"/>
      <c r="L37" s="19"/>
      <c r="M37" s="19"/>
      <c r="AS37" s="42"/>
      <c r="AT37" s="42"/>
      <c r="AU37" s="42"/>
      <c r="AV37" s="42"/>
      <c r="AW37" s="42"/>
      <c r="AX37" s="42"/>
      <c r="AY37" s="42"/>
      <c r="AZ37" s="100"/>
      <c r="BA37" s="42"/>
      <c r="BB37" s="42"/>
      <c r="BC37" s="42"/>
    </row>
    <row r="38" spans="1:57" x14ac:dyDescent="0.25">
      <c r="D38" s="19"/>
      <c r="E38" s="19"/>
      <c r="F38" s="19"/>
      <c r="G38" s="19"/>
      <c r="H38" s="19"/>
      <c r="I38" s="22" t="s">
        <v>297</v>
      </c>
      <c r="J38" s="116">
        <v>0.5</v>
      </c>
      <c r="K38" s="19" t="s">
        <v>298</v>
      </c>
      <c r="L38" s="19"/>
      <c r="M38" s="19"/>
      <c r="AS38" s="42"/>
      <c r="AT38" s="42"/>
      <c r="AU38" s="42"/>
      <c r="AV38" s="42"/>
      <c r="AW38" s="42"/>
      <c r="AX38" s="42"/>
      <c r="AY38" s="42"/>
      <c r="AZ38" s="100"/>
      <c r="BA38" s="42"/>
      <c r="BB38" s="42"/>
      <c r="BC38" s="42"/>
    </row>
    <row r="39" spans="1:57" ht="75" x14ac:dyDescent="0.25">
      <c r="C39" s="117" t="s">
        <v>299</v>
      </c>
      <c r="D39" s="117" t="s">
        <v>300</v>
      </c>
      <c r="E39" s="117" t="s">
        <v>301</v>
      </c>
      <c r="F39" s="117" t="s">
        <v>302</v>
      </c>
      <c r="G39" s="117" t="s">
        <v>303</v>
      </c>
      <c r="H39" s="117" t="s">
        <v>304</v>
      </c>
      <c r="I39" s="117" t="s">
        <v>305</v>
      </c>
      <c r="J39" s="117" t="str">
        <f>"No. OCV &gt; "&amp;J38&amp;" V"</f>
        <v>No. OCV &gt; 0.5 V</v>
      </c>
      <c r="K39" s="117" t="str">
        <f>"Pct of cases w/ OCV&gt;"&amp;$J$38</f>
        <v>Pct of cases w/ OCV&gt;0.5</v>
      </c>
      <c r="L39" s="117" t="str">
        <f>"Avg OCV (if &gt; "&amp;$J$38&amp;" V)"</f>
        <v>Avg OCV (if &gt; 0.5 V)</v>
      </c>
      <c r="M39" s="117" t="str">
        <f>"Avg Power, mW (if OCV&gt;"&amp;$J$38&amp;"V)"</f>
        <v>Avg Power, mW (if OCV&gt;0.5V)</v>
      </c>
      <c r="AS39" s="42"/>
      <c r="AT39" s="42"/>
      <c r="AU39" s="42"/>
      <c r="AV39" s="42"/>
      <c r="AW39" s="42"/>
      <c r="AX39" s="42"/>
      <c r="AY39" s="42"/>
      <c r="AZ39" s="100"/>
      <c r="BA39" s="42"/>
      <c r="BB39" s="42"/>
      <c r="BC39" s="42"/>
    </row>
    <row r="40" spans="1:57" ht="30" x14ac:dyDescent="0.25">
      <c r="C40" s="117" t="s">
        <v>306</v>
      </c>
      <c r="D40" s="117">
        <f t="array" ref="D40">SUM(IF(ISNUMBER($AT$3:$AT$36),IF($AT$3:$AT$36&gt;=1,IF(ISNUMBER($AU$3:$AU$36),IF($AU$3:$AU$36&gt;=1,IF(ISNUMBER($AV$3:$AV$36),IF($AV$3:$AV$36&gt;=1,IF(ISNUMBER($AW$3:$AW$36),IF($AW$3:$AW$36&gt;=1,1,0),0),0),0),0),0),0)))</f>
        <v>16</v>
      </c>
      <c r="E40" s="118">
        <f t="array" ref="E40">SUM(IF($AT$3:$AT$36&gt;=1,IF($AU$3:$AU$36&gt;=1,IF($AV$3:$AV$36&gt;=1,IF($AW$3:$AW$36&gt;=1,IF(ISNUMBER($AC$3:$AC$36),$AC$3:$AC$36,0),0))))) / D40</f>
        <v>0.51875000000000004</v>
      </c>
      <c r="F40" s="126">
        <f t="array" ref="F40">MAX(IF($AT$3:$AT$36&gt;=1,IF($AU$3:$AU$36&gt;=1,IF($AV$3:$AV$36&gt;=1,IF($AW$3:$AW$36&gt;=1,IF(ISNUMBER($AC$3:$AC$36),$AC$3:$AC$36,0),0)))))</f>
        <v>1.05</v>
      </c>
      <c r="G40" s="128">
        <f t="array" ref="G40">SUM(IF(ISNUMBER($AT$3:$AT$36),IF($AT$3:$AT$36&gt;=1,IF(ISNUMBER($AU$3:$AU$36),IF($AU$3:$AU$36&gt;=1,IF(ISNUMBER($AV$3:$AV$36),IF($AV$3:$AV$36&gt;=1,IF(ISNUMBER($AW$3:$AW$36),IF($AW$3:$AW$36&gt;=1,$AH$3:$AH$36,0),0),0),0),0),0),0))) / SUM(IF(ISNUMBER($AT$3:$AT$36),IF($AT$3:$AT$36&gt;=1,IF(ISNUMBER($AU$3:$AU$36),IF($AU$3:$AU$36&gt;=1,IF(ISNUMBER($AV$3:$AV$36),IF($AV$3:$AV$36&gt;=1,IF(ISNUMBER($AW$3:$AW$36),IF($AW$3:$AW$36&gt;=1,1,0),0),0),0),0),0),0)))</f>
        <v>29.584062499999998</v>
      </c>
      <c r="H40" s="128">
        <f t="array" ref="H40">MAX(IF($AT$3:$AT$36&gt;=1,IF($AU$3:$AU$36&gt;=1,IF($AV$3:$AV$36&gt;=1,IF($AW$3:$AW$36&gt;=1,IF(ISNUMBER($AH$3:$AH$36),$AH$3:$AH$36,0),0)))))</f>
        <v>167</v>
      </c>
      <c r="I40" s="128">
        <f t="array" aca="1" ref="I40" ca="1">OFFSET($AH$3,MATCH(F40,$AC$3:$AC$36,0)-1,0)</f>
        <v>0</v>
      </c>
      <c r="J40" s="127">
        <f t="array" ref="J40">SUM(IF($AT$3:$AT$36&gt;=1,IF($AU$3:$AU$36&gt;=1,IF($AV$3:$AV$36&gt;=1,IF($AW$3:$AW$36&gt;=1,IF(ISNUMBER($AC$3:$AC$36),IF($AC$3:$AC$36&gt;$J$38,1,0),0),0)))))</f>
        <v>8</v>
      </c>
      <c r="K40" s="129">
        <f>J40/D40</f>
        <v>0.5</v>
      </c>
      <c r="L40" s="126">
        <f t="array" ref="L40">IF(J40&gt;0,SUM(IF($AT$3:$AT$36&gt;=1,IF($AU$3:$AU$36&gt;=1,IF($AV$3:$AV$36&gt;=1,IF($AW$3:$AW$36&gt;=1,IF(ISNUMBER($AC$3:$AC$36),IF($AC$3:$AC$36&gt;$J$38,$AC$3:$AC$36,0),0),0))))) / J40,"-")</f>
        <v>0.78625</v>
      </c>
      <c r="M40" s="128">
        <f t="array" ref="M40">IF(J40&gt;0,SUM(IF($AT$3:$AT$36&gt;=1,IF($AU$3:$AU$36&gt;=1,IF($AV$3:$AV$36&gt;=1,IF($AW$3:$AW$36&gt;=1,IF(ISNUMBER($AC$3:$AC$36),IF($AC$3:$AC$36&gt;$J$38,$AH$3:$AH$36,0),0),0))))) / J40,"-")</f>
        <v>53.75</v>
      </c>
      <c r="AS40" s="42"/>
      <c r="AT40" s="42"/>
      <c r="AU40" s="42"/>
      <c r="AV40" s="42"/>
      <c r="AW40" s="42"/>
      <c r="AX40" s="42"/>
      <c r="AY40" s="42"/>
      <c r="AZ40" s="100"/>
      <c r="BA40" s="42"/>
      <c r="BB40" s="42"/>
      <c r="BC40" s="42"/>
    </row>
    <row r="41" spans="1:57" ht="30" x14ac:dyDescent="0.25">
      <c r="C41" s="117" t="s">
        <v>307</v>
      </c>
      <c r="D41" s="117">
        <f t="array" ref="D41">SUM(IF($AT$3:$AT$36=1,IF($AU$3:$AU$36=1,IF($AV$3:$AV$36=1,IF($AW$3:$AW$36=1,1,0)))))</f>
        <v>1</v>
      </c>
      <c r="E41" s="126">
        <f t="array" ref="E41">SUM(IF($AT$3:$AT$36=1,IF($AU$3:$AU$36=1,IF($AV$3:$AV$36=1,IF($AW$3:$AW$36=1,$AC$3:$AC$36,0))))) / D41</f>
        <v>0.6</v>
      </c>
      <c r="F41" s="126">
        <f t="array" ref="F41">MAX(IF($AT$3:$AT$36=1,IF($AU$3:$AU$36=1,IF($AV$3:$AV$36=1,IF($AW$3:$AW$36=1,$AC$3:$AC$36,0)))))</f>
        <v>0.6</v>
      </c>
      <c r="G41" s="128">
        <f t="array" ref="G41">SUM(IF($AT$3:$AT$36=1,IF($AU$3:$AU$36=1,IF($AV$3:$AV$36=1,IF($AW$3:$AW$36=1,$AH$3:$AH$36,0))))) / D41</f>
        <v>8</v>
      </c>
      <c r="H41" s="128">
        <f t="array" ref="H41">MAX(IF($AT$3:$AT$36=1,IF($AU$3:$AU$36=1,IF($AV$3:$AV$36=1,IF($AW$3:$AW$36=1,$AH$3:$AH$36,0)))))</f>
        <v>8</v>
      </c>
      <c r="I41" s="128">
        <f t="array" aca="1" ref="I41" ca="1">OFFSET($AH$3,MATCH(F41,$AC$3:$AC$36,0)-1,0)</f>
        <v>8</v>
      </c>
      <c r="J41" s="127">
        <f t="array" ref="J41">SUM(IF($AT$3:$AT$36=1,IF($AU$3:$AU$36=1,IF($AV$3:$AV$36=1,IF($AW$3:$AW$36=1,IF($AC$3:$AC$36&gt;$J$38,1,0),0)))))</f>
        <v>1</v>
      </c>
      <c r="K41" s="129">
        <f>J41/D41</f>
        <v>1</v>
      </c>
      <c r="L41" s="126">
        <f t="array" ref="L41">IF(J41&gt;0,SUM(IF($AT$3:$AT$36=1,IF($AU$3:$AU$36=1,IF($AV$3:$AV$36=1,IF($AW$3:$AW$36=1,IF($AC$3:$AC$36&gt;$J$38,$AC$3:$AC$36,0),0))))) / J41,"-")</f>
        <v>0.6</v>
      </c>
      <c r="M41" s="128">
        <f t="array" ref="M41">IF(J41&gt;0,SUM(IF($AT$3:$AT$36=1,IF($AU$3:$AU$36=1,IF($AV$3:$AV$36=1,IF($AW$3:$AW$36=1,IF($AC$3:$AC$36&gt;$J$38,$AH$3:$AH$36,0),0))))) / J41,"-")</f>
        <v>8</v>
      </c>
      <c r="AS41" s="42"/>
      <c r="AT41" s="42"/>
      <c r="AU41" s="42"/>
      <c r="AV41" s="42"/>
      <c r="AW41" s="42"/>
      <c r="AX41" s="42"/>
      <c r="AY41" s="42"/>
      <c r="AZ41" s="100"/>
      <c r="BA41" s="42"/>
      <c r="BB41" s="42"/>
      <c r="BC41" s="42"/>
    </row>
    <row r="42" spans="1:57" ht="75" x14ac:dyDescent="0.25">
      <c r="C42" s="117" t="s">
        <v>308</v>
      </c>
      <c r="D42" s="117">
        <f t="array" ref="D42">SUM(IF($AT$3:$AT$36=3,0,IF($AU$3:$AU$36=3,0,IF($AV$3:$AV$36=3,0,IF($AW$3:$AW$36=3,0,IF(IF(ISNUMBER($AT$3:$AT$36),$AT$3:$AT$36,0)+IF(ISNUMBER($AU$3:$AU$36),$AU$3:$AU$36,0)+IF(ISNUMBER($AV$3:$AV$36),$AV$3:$AV$36,0)+IF(ISNUMBER($AW$3:$AW$36),$AW$3:$AW$36,0)&gt;4,1,0))))))</f>
        <v>13</v>
      </c>
      <c r="E42" s="127">
        <f t="array" ref="E42">SUM(IF($AT$3:$AT$36=3,0,IF($AU$3:$AU$36=3,0,IF($AV$3:$AV$36=3,0,IF($AW$3:$AW$36=3,0,IF(IF(ISNUMBER($AT$3:$AT$36),$AT$3:$AT$36,0)+IF(ISNUMBER($AU$3:$AU$36),$AU$3:$AU$36,0)+IF(ISNUMBER($AV$3:$AV$36),$AV$3:$AV$36,0)+IF(ISNUMBER($AW$3:$AW$36),$AW$3:$AW$36,0)&gt;4,$AC$3:$AC$36,0)))))) / D42</f>
        <v>0.5</v>
      </c>
      <c r="F42" s="127">
        <f t="array" ref="F42">MAX(IF($AT$3:$AT$36=3,0,IF($AU$3:$AU$36=3,0,IF($AV$3:$AV$36=3,0,IF($AW$3:$AW$36=3,0,IF(IF(ISNUMBER($AT$3:$AT$36),$AT$3:$AT$36,0)+IF(ISNUMBER($AU$3:$AU$36),$AU$3:$AU$36,0)+IF(ISNUMBER($AV$3:$AV$36),$AV$3:$AV$36,0)+IF(ISNUMBER($AW$3:$AW$36),$AW$3:$AW$36,0)&gt;4,$AC$3:$AC$36,0))))))</f>
        <v>1.05</v>
      </c>
      <c r="G42" s="128">
        <f t="array" ref="G42">SUM(IF($AT$3:$AT$36=3,0,IF($AU$3:$AU$36=3,0,IF($AV$3:$AV$36=3,0,IF($AW$3:$AW$36=3,0,IF(IF(ISNUMBER($AT$3:$AT$36),$AT$3:$AT$36,0)+IF(ISNUMBER($AU$3:$AU$36),$AU$3:$AU$36,0)+IF(ISNUMBER($AV$3:$AV$36),$AV$3:$AV$36,0)+IF(ISNUMBER($AW$3:$AW$36),$AW$3:$AW$36,0)&gt;4,$AH$3:$AH$36,0)))))) / D42</f>
        <v>35.770384615384614</v>
      </c>
      <c r="H42" s="128">
        <f t="array" ref="H42">MAX(IF($AT$3:$AT$36=3,0,IF($AU$3:$AU$36=3,0,IF($AV$3:$AV$36=3,0,IF($AW$3:$AW$36=3,0,IF(IF(ISNUMBER($AT$3:$AT$36),$AT$3:$AT$36,0)+IF(ISNUMBER($AU$3:$AU$36),$AU$3:$AU$36,0)+IF(ISNUMBER($AV$3:$AV$36),$AV$3:$AV$36,0)+IF(ISNUMBER($AW$3:$AW$36),$AW$3:$AW$36,0)&gt;4,$AH$3:$AH$36,0))))))</f>
        <v>167</v>
      </c>
      <c r="I42" s="128">
        <f t="array" aca="1" ref="I42" ca="1">OFFSET($AH$3,MATCH(F42,$AC$3:$AC$36,0)-1,0)</f>
        <v>0</v>
      </c>
      <c r="J42" s="127">
        <f t="array" ref="J42">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$38,1,0),0))))))</f>
        <v>6</v>
      </c>
      <c r="K42" s="129">
        <f>J42/D42</f>
        <v>0.46153846153846156</v>
      </c>
      <c r="L42" s="127">
        <f t="array" ref="L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C$3:$AC$36,0),0)))))) / J42,"-")</f>
        <v>0.81500000000000006</v>
      </c>
      <c r="M42" s="128">
        <f t="array" ref="M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H$3:$AH$36,0),0)))))) / J42,"-")</f>
        <v>70.333333333333329</v>
      </c>
      <c r="AS42" s="42"/>
      <c r="AT42" s="42"/>
      <c r="AU42" s="42"/>
      <c r="AV42" s="42"/>
      <c r="AW42" s="42"/>
      <c r="AX42" s="42"/>
      <c r="AY42" s="42"/>
      <c r="AZ42" s="100"/>
      <c r="BA42" s="42"/>
      <c r="BB42" s="42"/>
      <c r="BC42" s="42"/>
    </row>
    <row r="43" spans="1:57" ht="30" x14ac:dyDescent="0.25">
      <c r="C43" s="117" t="s">
        <v>309</v>
      </c>
      <c r="D43" s="117">
        <f t="array" ref="D43">SUM(IF($AT$3:$AT$36=3,1,IF($AU$3:$AU$36=3,1,IF($AV$3:$AV$36=3,1,IF($AW$3:$AW$36=3,1,0)))))</f>
        <v>2</v>
      </c>
      <c r="E43" s="126">
        <f t="array" ref="E43">SUM(IF($AT$3:$AT$36=3,$AC$3:$AC$36,IF($AU$3:$AU$36=3,$AC$3:$AC$36,IF($AV$3:$AV$36=3,$AC$3:$AC$36,IF($AW$3:$AW$36=3,$AC$3:$AC$36,0))))) / D43</f>
        <v>0.60000000000000009</v>
      </c>
      <c r="F43" s="126">
        <f t="array" ref="F43">MAX(IF($AT$3:$AT$36=3,$AC$3:$AC$36,IF($AU$3:$AU$36=3,$AC$3:$AC$36,IF($AV$3:$AV$36=3,$AC$3:$AC$36,IF($AW$3:$AW$36=3,$AC$3:$AC$36,0)))))</f>
        <v>0.8</v>
      </c>
      <c r="G43" s="128">
        <f t="array" ref="G43">SUM(IF($AT$3:$AT$36=3,$AH$3:$AH$36,IF($AU$3:$AU$36=3,$AH$3:$AH$36,IF($AV$3:$AV$36=3,$AH$3:$AH$36,IF($AW$3:$AW$36=3,$AH$3:$AH$36,0))))) / D43</f>
        <v>0.16500000000000001</v>
      </c>
      <c r="H43" s="128">
        <f t="array" ref="H43">MAX(IF($AT$3:$AT$36=3,$AH$3:$AH$36,IF($AU$3:$AU$36=3,$AH$3:$AH$36,IF($AV$3:$AV$36=3,$AH$3:$AH$36,IF($AW$3:$AW$36=3,$AH$3:$AH$36,0)))))</f>
        <v>0.33</v>
      </c>
      <c r="I43" s="128">
        <f t="array" aca="1" ref="I43" ca="1">OFFSET($AH$3,MATCH(F43,$AC$3:$AC$36,0)-1,0)</f>
        <v>0</v>
      </c>
      <c r="J43" s="127">
        <f t="array" ref="J43">SUM(IF($AT$3:$AT$36=3,IF($AC$3:$AC$36&gt;$J$38,1,0),IF($AU$3:$AU$36=3,IF($AC$3:$AC$36&gt;$J$38,1,0),IF($AV$3:$AV$36=3,IF($AC$3:$AC$36&gt;$J$38,1,0),IF($AW$3:$AW$36=3,IF($AC$3:$AC$36&gt;$J$38,1,0),0)))))</f>
        <v>1</v>
      </c>
      <c r="K43" s="129">
        <f>J43/D43</f>
        <v>0.5</v>
      </c>
      <c r="L43" s="126">
        <f t="array" ref="L43">IF(J43&gt;0,SUM(IF($AT$3:$AT$36=3,IF($AC$3:$AC$36&gt;$J$38,$AC$3:$AC$36,0),IF($AU$3:$AU$36=3,IF($AC$3:$AC$36&gt;$J$38,$AC$3:$AC$36,0),IF($AV$3:$AV$36=3,IF($AC$3:$AC$36&gt;$J$38,$AC$3:$AC$36,0),IF($AW$3:$AW$36=3,IF($AC$3:$AC$36&gt;$J$38,$AC$3:$AC$36,0),0))))) / J43,"-")</f>
        <v>0.8</v>
      </c>
      <c r="M43" s="128">
        <f t="array" ref="M43">IF(J43&gt;0,SUM(IF($AT$3:$AT$36=3,IF($AC$3:$AC$36&gt;$J$38,$AH$3:$AH$36,0),IF($AU$3:$AU$36=3,IF($AC$3:$AC$36&gt;$J$38,$AH$3:$AH$36,0),IF($AV$3:$AV$36=3,IF($AC$3:$AC$36&gt;$J$38,$AH$3:$AH$36,0),IF($AV$3:$AV$36=3,IF($AC$3:$AC$36&gt;$J$38,$AH$3:$AH$36,0),0))))) / J43,"-")</f>
        <v>0</v>
      </c>
      <c r="AS43" s="42"/>
      <c r="AT43" s="42"/>
      <c r="AU43" s="42"/>
      <c r="AV43" s="42"/>
      <c r="AW43" s="42"/>
      <c r="AX43" s="42"/>
      <c r="AY43" s="42"/>
      <c r="AZ43" s="100"/>
      <c r="BA43" s="42"/>
      <c r="BB43" s="42"/>
      <c r="BC43" s="42"/>
    </row>
    <row r="44" spans="1:57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AS44" s="42"/>
      <c r="AT44" s="42"/>
      <c r="AU44" s="42"/>
      <c r="AV44" s="42"/>
      <c r="AW44" s="42"/>
      <c r="AX44" s="42"/>
      <c r="AY44" s="42"/>
      <c r="AZ44" s="100"/>
      <c r="BA44" s="42"/>
      <c r="BB44" s="42"/>
      <c r="BC44" s="42"/>
    </row>
    <row r="45" spans="1:57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  <c r="AS45" s="42"/>
      <c r="AT45" s="42"/>
      <c r="AU45" s="42"/>
      <c r="AV45" s="42"/>
      <c r="AW45" s="42"/>
      <c r="AX45" s="42"/>
      <c r="AY45" s="42"/>
      <c r="AZ45" s="100"/>
      <c r="BA45" s="42"/>
      <c r="BB45" s="42"/>
      <c r="BC45" s="42"/>
    </row>
    <row r="46" spans="1:57" x14ac:dyDescent="0.25">
      <c r="D46" s="19"/>
      <c r="E46" s="19"/>
      <c r="F46" s="19"/>
      <c r="G46" s="19"/>
      <c r="H46" s="19"/>
      <c r="I46" s="19"/>
      <c r="J46" s="19"/>
      <c r="K46" s="19"/>
      <c r="L46" s="19"/>
      <c r="M46" s="19"/>
      <c r="AS46" s="42"/>
      <c r="AT46" s="42"/>
      <c r="AU46" s="42"/>
      <c r="AV46" s="42"/>
      <c r="AW46" s="42"/>
      <c r="AX46" s="42"/>
      <c r="AY46" s="42"/>
      <c r="AZ46" s="100"/>
      <c r="BA46" s="42"/>
      <c r="BB46" s="42"/>
      <c r="BC46" s="42"/>
    </row>
    <row r="47" spans="1:57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AS47" s="42"/>
      <c r="AT47" s="42"/>
      <c r="AU47" s="42"/>
      <c r="AV47" s="42"/>
      <c r="AW47" s="42"/>
      <c r="AX47" s="42"/>
      <c r="AY47" s="42"/>
      <c r="AZ47" s="100"/>
      <c r="BA47" s="42"/>
      <c r="BB47" s="42"/>
      <c r="BC47" s="42"/>
    </row>
    <row r="48" spans="1:57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AS48" s="42"/>
      <c r="AT48" s="42"/>
      <c r="AU48" s="42"/>
      <c r="AV48" s="42"/>
      <c r="AW48" s="42"/>
      <c r="AX48" s="42"/>
      <c r="AY48" s="42"/>
      <c r="AZ48" s="100"/>
      <c r="BA48" s="42"/>
      <c r="BB48" s="42"/>
      <c r="BC48" s="42"/>
    </row>
    <row r="49" spans="45:57" s="19" customFormat="1" x14ac:dyDescent="0.25">
      <c r="AS49" s="42"/>
      <c r="AT49" s="42"/>
      <c r="AU49" s="42"/>
      <c r="AV49" s="42"/>
      <c r="AW49" s="42"/>
      <c r="AX49" s="42"/>
      <c r="AY49" s="42"/>
      <c r="AZ49" s="100"/>
      <c r="BA49" s="42"/>
      <c r="BB49" s="42"/>
      <c r="BC49" s="42"/>
      <c r="BD49" s="42"/>
      <c r="BE49" s="42"/>
    </row>
    <row r="50" spans="45:57" s="19" customFormat="1" x14ac:dyDescent="0.25">
      <c r="AS50" s="42"/>
      <c r="AT50" s="42"/>
      <c r="AU50" s="42"/>
      <c r="AV50" s="42"/>
      <c r="AW50" s="42"/>
      <c r="AX50" s="42"/>
      <c r="AY50" s="42"/>
      <c r="AZ50" s="100"/>
      <c r="BA50" s="42"/>
      <c r="BB50" s="42"/>
      <c r="BC50" s="42"/>
      <c r="BD50" s="42"/>
      <c r="BE50" s="42"/>
    </row>
    <row r="51" spans="45:57" s="19" customFormat="1" x14ac:dyDescent="0.25">
      <c r="AS51" s="42"/>
      <c r="AT51" s="42"/>
      <c r="AU51" s="42"/>
      <c r="AV51" s="42"/>
      <c r="AW51" s="42"/>
      <c r="AX51" s="42"/>
      <c r="AY51" s="42"/>
      <c r="AZ51" s="100"/>
      <c r="BA51" s="42"/>
      <c r="BB51" s="42"/>
      <c r="BC51" s="42"/>
      <c r="BD51" s="42"/>
      <c r="BE51" s="42"/>
    </row>
    <row r="52" spans="45:57" s="19" customFormat="1" x14ac:dyDescent="0.25">
      <c r="AS52" s="42"/>
      <c r="AT52" s="42"/>
      <c r="AU52" s="42"/>
      <c r="AV52" s="42"/>
      <c r="AW52" s="42"/>
      <c r="AX52" s="42"/>
      <c r="AY52" s="42"/>
      <c r="AZ52" s="100"/>
      <c r="BA52" s="42"/>
      <c r="BB52" s="42"/>
      <c r="BC52" s="42"/>
      <c r="BD52" s="42"/>
      <c r="BE52" s="42"/>
    </row>
    <row r="53" spans="45:57" s="19" customFormat="1" x14ac:dyDescent="0.25">
      <c r="AS53" s="42"/>
      <c r="AT53" s="42"/>
      <c r="AU53" s="42"/>
      <c r="AV53" s="42"/>
      <c r="AW53" s="42"/>
      <c r="AX53" s="42"/>
      <c r="AY53" s="42"/>
      <c r="AZ53" s="100"/>
      <c r="BA53" s="42"/>
      <c r="BB53" s="42"/>
      <c r="BC53" s="42"/>
      <c r="BD53" s="42"/>
      <c r="BE53" s="42"/>
    </row>
    <row r="54" spans="45:57" s="19" customFormat="1" x14ac:dyDescent="0.25">
      <c r="AS54" s="42"/>
      <c r="AT54" s="42"/>
      <c r="AU54" s="42"/>
      <c r="AV54" s="42"/>
      <c r="AW54" s="42"/>
      <c r="AX54" s="42"/>
      <c r="AY54" s="42"/>
      <c r="AZ54" s="100"/>
      <c r="BA54" s="42"/>
      <c r="BB54" s="42"/>
      <c r="BC54" s="42"/>
      <c r="BD54" s="42"/>
      <c r="BE54" s="42"/>
    </row>
    <row r="55" spans="45:57" s="19" customFormat="1" x14ac:dyDescent="0.25">
      <c r="AS55" s="42"/>
      <c r="AT55" s="42"/>
      <c r="AU55" s="42"/>
      <c r="AV55" s="42"/>
      <c r="AW55" s="42"/>
      <c r="AX55" s="42"/>
      <c r="AY55" s="42"/>
      <c r="AZ55" s="100"/>
      <c r="BA55" s="42"/>
      <c r="BB55" s="42"/>
      <c r="BC55" s="42"/>
      <c r="BD55" s="42"/>
      <c r="BE55" s="42"/>
    </row>
    <row r="56" spans="45:57" s="19" customFormat="1" x14ac:dyDescent="0.25">
      <c r="AS56" s="42"/>
      <c r="AT56" s="42"/>
      <c r="AU56" s="42"/>
      <c r="AV56" s="42"/>
      <c r="AW56" s="42"/>
      <c r="AX56" s="42"/>
      <c r="AY56" s="42"/>
      <c r="AZ56" s="100"/>
      <c r="BA56" s="42"/>
      <c r="BB56" s="42"/>
      <c r="BC56" s="42"/>
      <c r="BD56" s="42"/>
      <c r="BE56" s="42"/>
    </row>
    <row r="57" spans="45:57" s="19" customFormat="1" x14ac:dyDescent="0.25">
      <c r="AS57" s="42"/>
      <c r="AT57" s="42"/>
      <c r="AU57" s="42"/>
      <c r="AV57" s="42"/>
      <c r="AW57" s="42"/>
      <c r="AX57" s="42"/>
      <c r="AY57" s="42"/>
      <c r="AZ57" s="100"/>
      <c r="BA57" s="42"/>
      <c r="BB57" s="42"/>
      <c r="BC57" s="42"/>
      <c r="BD57" s="42"/>
      <c r="BE57" s="42"/>
    </row>
    <row r="58" spans="45:57" s="19" customFormat="1" x14ac:dyDescent="0.25">
      <c r="AS58" s="42"/>
      <c r="AT58" s="42"/>
      <c r="AU58" s="42"/>
      <c r="AV58" s="42"/>
      <c r="AW58" s="42"/>
      <c r="AX58" s="42"/>
      <c r="AY58" s="42"/>
      <c r="AZ58" s="100"/>
      <c r="BA58" s="42"/>
      <c r="BB58" s="42"/>
      <c r="BC58" s="42"/>
      <c r="BD58" s="42"/>
      <c r="BE58" s="42"/>
    </row>
    <row r="59" spans="45:57" s="19" customFormat="1" x14ac:dyDescent="0.25">
      <c r="AS59" s="42"/>
      <c r="AT59" s="42"/>
      <c r="AU59" s="42"/>
      <c r="AV59" s="42"/>
      <c r="AW59" s="42"/>
      <c r="AX59" s="42"/>
      <c r="AY59" s="42"/>
      <c r="AZ59" s="100"/>
      <c r="BA59" s="42"/>
      <c r="BB59" s="42"/>
      <c r="BC59" s="42"/>
      <c r="BD59" s="42"/>
      <c r="BE59" s="42"/>
    </row>
    <row r="60" spans="45:57" s="19" customFormat="1" x14ac:dyDescent="0.25">
      <c r="AS60" s="42"/>
      <c r="AT60" s="42"/>
      <c r="AU60" s="42"/>
      <c r="AV60" s="42"/>
      <c r="AW60" s="42"/>
      <c r="AX60" s="42"/>
      <c r="AY60" s="42"/>
      <c r="AZ60" s="100"/>
      <c r="BA60" s="42"/>
      <c r="BB60" s="42"/>
      <c r="BC60" s="42"/>
      <c r="BD60" s="42"/>
      <c r="BE60" s="42"/>
    </row>
    <row r="61" spans="45:57" s="19" customFormat="1" x14ac:dyDescent="0.25">
      <c r="AS61" s="42"/>
      <c r="AT61" s="42"/>
      <c r="AU61" s="42"/>
      <c r="AV61" s="42"/>
      <c r="AW61" s="42"/>
      <c r="AX61" s="42"/>
      <c r="AY61" s="42"/>
      <c r="AZ61" s="100"/>
      <c r="BA61" s="42"/>
      <c r="BB61" s="42"/>
      <c r="BC61" s="42"/>
      <c r="BD61" s="42"/>
      <c r="BE61" s="42"/>
    </row>
    <row r="62" spans="45:57" s="19" customFormat="1" x14ac:dyDescent="0.25">
      <c r="AS62" s="42"/>
      <c r="AT62" s="42"/>
      <c r="AU62" s="42"/>
      <c r="AV62" s="42"/>
      <c r="AW62" s="42"/>
      <c r="AX62" s="42"/>
      <c r="AY62" s="42"/>
      <c r="AZ62" s="100"/>
      <c r="BA62" s="42"/>
      <c r="BB62" s="42"/>
      <c r="BC62" s="42"/>
      <c r="BD62" s="42"/>
      <c r="BE62" s="42"/>
    </row>
    <row r="63" spans="45:57" s="19" customFormat="1" x14ac:dyDescent="0.25">
      <c r="AS63" s="42"/>
      <c r="AT63" s="42"/>
      <c r="AU63" s="42"/>
      <c r="AV63" s="42"/>
      <c r="AW63" s="42"/>
      <c r="AX63" s="42"/>
      <c r="AY63" s="42"/>
      <c r="AZ63" s="100"/>
      <c r="BA63" s="42"/>
      <c r="BB63" s="42"/>
      <c r="BC63" s="42"/>
      <c r="BD63" s="42"/>
      <c r="BE63" s="42"/>
    </row>
    <row r="64" spans="45:57" s="19" customFormat="1" x14ac:dyDescent="0.25">
      <c r="AS64" s="42"/>
      <c r="AT64" s="42"/>
      <c r="AU64" s="42"/>
      <c r="AV64" s="42"/>
      <c r="AW64" s="42"/>
      <c r="AX64" s="42"/>
      <c r="AY64" s="42"/>
      <c r="AZ64" s="100"/>
      <c r="BA64" s="42"/>
      <c r="BB64" s="42"/>
      <c r="BC64" s="42"/>
      <c r="BD64" s="42"/>
      <c r="BE64" s="42"/>
    </row>
    <row r="65" spans="45:57" s="19" customFormat="1" x14ac:dyDescent="0.25">
      <c r="AS65" s="42"/>
      <c r="AT65" s="42"/>
      <c r="AU65" s="42"/>
      <c r="AV65" s="42"/>
      <c r="AW65" s="42"/>
      <c r="AX65" s="42"/>
      <c r="AY65" s="42"/>
      <c r="AZ65" s="100"/>
      <c r="BA65" s="42"/>
      <c r="BB65" s="42"/>
      <c r="BC65" s="42"/>
      <c r="BD65" s="42"/>
      <c r="BE65" s="42"/>
    </row>
    <row r="66" spans="45:57" s="19" customFormat="1" x14ac:dyDescent="0.25">
      <c r="AS66" s="42"/>
      <c r="AT66" s="42"/>
      <c r="AU66" s="42"/>
      <c r="AV66" s="42"/>
      <c r="AW66" s="42"/>
      <c r="AX66" s="42"/>
      <c r="AY66" s="42"/>
      <c r="AZ66" s="100"/>
      <c r="BA66" s="42"/>
      <c r="BB66" s="42"/>
      <c r="BC66" s="42"/>
      <c r="BD66" s="42"/>
      <c r="BE66" s="42"/>
    </row>
    <row r="67" spans="45:57" s="19" customFormat="1" x14ac:dyDescent="0.25">
      <c r="AS67" s="42"/>
      <c r="AT67" s="42"/>
      <c r="AU67" s="42"/>
      <c r="AV67" s="42"/>
      <c r="AW67" s="42"/>
      <c r="AX67" s="42"/>
      <c r="AY67" s="42"/>
      <c r="AZ67" s="100"/>
      <c r="BA67" s="42"/>
      <c r="BB67" s="42"/>
      <c r="BC67" s="42"/>
      <c r="BD67" s="42"/>
      <c r="BE67" s="42"/>
    </row>
    <row r="68" spans="45:57" s="19" customFormat="1" x14ac:dyDescent="0.25">
      <c r="AS68" s="42"/>
      <c r="AT68" s="42"/>
      <c r="AU68" s="42"/>
      <c r="AV68" s="42"/>
      <c r="AW68" s="42"/>
      <c r="AX68" s="42"/>
      <c r="AY68" s="42"/>
      <c r="AZ68" s="100"/>
      <c r="BA68" s="42"/>
      <c r="BB68" s="42"/>
      <c r="BC68" s="42"/>
      <c r="BD68" s="42"/>
      <c r="BE68" s="42"/>
    </row>
    <row r="69" spans="45:57" s="19" customFormat="1" x14ac:dyDescent="0.25">
      <c r="AS69" s="42"/>
      <c r="AT69" s="42"/>
      <c r="AU69" s="42"/>
      <c r="AV69" s="42"/>
      <c r="AW69" s="42"/>
      <c r="AX69" s="42"/>
      <c r="AY69" s="42"/>
      <c r="AZ69" s="100"/>
      <c r="BA69" s="42"/>
      <c r="BB69" s="42"/>
      <c r="BC69" s="42"/>
      <c r="BD69" s="42"/>
      <c r="BE69" s="42"/>
    </row>
    <row r="70" spans="45:57" s="19" customFormat="1" x14ac:dyDescent="0.25">
      <c r="AS70" s="42"/>
      <c r="AT70" s="42"/>
      <c r="AU70" s="42"/>
      <c r="AV70" s="42"/>
      <c r="AW70" s="42"/>
      <c r="AX70" s="42"/>
      <c r="AY70" s="42"/>
      <c r="AZ70" s="100"/>
      <c r="BA70" s="42"/>
      <c r="BB70" s="42"/>
      <c r="BC70" s="42"/>
      <c r="BD70" s="42"/>
      <c r="BE70" s="42"/>
    </row>
    <row r="71" spans="45:57" s="19" customFormat="1" x14ac:dyDescent="0.25">
      <c r="AS71" s="42"/>
      <c r="AT71" s="42"/>
      <c r="AU71" s="42"/>
      <c r="AV71" s="42"/>
      <c r="AW71" s="42"/>
      <c r="AX71" s="42"/>
      <c r="AY71" s="42"/>
      <c r="AZ71" s="100"/>
      <c r="BA71" s="42"/>
      <c r="BB71" s="42"/>
      <c r="BC71" s="42"/>
      <c r="BD71" s="42"/>
      <c r="BE71" s="42"/>
    </row>
    <row r="72" spans="45:57" s="19" customFormat="1" x14ac:dyDescent="0.25">
      <c r="AS72" s="42"/>
      <c r="AT72" s="42"/>
      <c r="AU72" s="42"/>
      <c r="AV72" s="42"/>
      <c r="AW72" s="42"/>
      <c r="AX72" s="42"/>
      <c r="AY72" s="42"/>
      <c r="AZ72" s="100"/>
      <c r="BA72" s="42"/>
      <c r="BB72" s="42"/>
      <c r="BC72" s="42"/>
      <c r="BD72" s="42"/>
      <c r="BE72" s="42"/>
    </row>
    <row r="73" spans="45:57" s="19" customFormat="1" x14ac:dyDescent="0.25">
      <c r="AS73" s="42"/>
      <c r="AT73" s="42"/>
      <c r="AU73" s="42"/>
      <c r="AV73" s="42"/>
      <c r="AW73" s="42"/>
      <c r="AX73" s="42"/>
      <c r="AY73" s="42"/>
      <c r="AZ73" s="100"/>
      <c r="BA73" s="42"/>
      <c r="BB73" s="42"/>
      <c r="BC73" s="42"/>
      <c r="BD73" s="42"/>
      <c r="BE73" s="42"/>
    </row>
    <row r="74" spans="45:57" s="19" customFormat="1" x14ac:dyDescent="0.25">
      <c r="AS74" s="42"/>
      <c r="AT74" s="42"/>
      <c r="AU74" s="42"/>
      <c r="AV74" s="42"/>
      <c r="AW74" s="42"/>
      <c r="AX74" s="42"/>
      <c r="AY74" s="42"/>
      <c r="AZ74" s="100"/>
      <c r="BA74" s="42"/>
      <c r="BB74" s="42"/>
      <c r="BC74" s="42"/>
      <c r="BD74" s="42"/>
      <c r="BE74" s="42"/>
    </row>
    <row r="75" spans="45:57" s="19" customFormat="1" x14ac:dyDescent="0.25">
      <c r="AS75" s="42"/>
      <c r="AT75" s="42"/>
      <c r="AU75" s="42"/>
      <c r="AV75" s="42"/>
      <c r="AW75" s="42"/>
      <c r="AX75" s="42"/>
      <c r="AY75" s="42"/>
      <c r="AZ75" s="100"/>
      <c r="BA75" s="42"/>
      <c r="BB75" s="42"/>
      <c r="BC75" s="42"/>
      <c r="BD75" s="42"/>
      <c r="BE75" s="42"/>
    </row>
    <row r="76" spans="45:57" s="19" customFormat="1" x14ac:dyDescent="0.25">
      <c r="AS76" s="42"/>
      <c r="AT76" s="42"/>
      <c r="AU76" s="42"/>
      <c r="AV76" s="42"/>
      <c r="AW76" s="42"/>
      <c r="AX76" s="42"/>
      <c r="AY76" s="42"/>
      <c r="AZ76" s="100"/>
      <c r="BA76" s="42"/>
      <c r="BB76" s="42"/>
      <c r="BC76" s="42"/>
      <c r="BD76" s="42"/>
      <c r="BE76" s="42"/>
    </row>
    <row r="77" spans="45:57" s="19" customFormat="1" x14ac:dyDescent="0.25">
      <c r="AS77" s="42"/>
      <c r="AT77" s="42"/>
      <c r="AU77" s="42"/>
      <c r="AV77" s="42"/>
      <c r="AW77" s="42"/>
      <c r="AX77" s="42"/>
      <c r="AY77" s="42"/>
      <c r="AZ77" s="100"/>
      <c r="BA77" s="42"/>
      <c r="BB77" s="42"/>
      <c r="BC77" s="42"/>
      <c r="BD77" s="42"/>
      <c r="BE77" s="42"/>
    </row>
    <row r="78" spans="45:57" s="19" customFormat="1" x14ac:dyDescent="0.25">
      <c r="AS78" s="42"/>
      <c r="AT78" s="42"/>
      <c r="AU78" s="42"/>
      <c r="AV78" s="42"/>
      <c r="AW78" s="42"/>
      <c r="AX78" s="42"/>
      <c r="AY78" s="42"/>
      <c r="AZ78" s="100"/>
      <c r="BA78" s="42"/>
      <c r="BB78" s="42"/>
      <c r="BC78" s="42"/>
      <c r="BD78" s="42"/>
      <c r="BE78" s="42"/>
    </row>
    <row r="79" spans="45:57" s="19" customFormat="1" x14ac:dyDescent="0.25">
      <c r="AS79" s="42"/>
      <c r="AT79" s="42"/>
      <c r="AU79" s="42"/>
      <c r="AV79" s="42"/>
      <c r="AW79" s="42"/>
      <c r="AX79" s="42"/>
      <c r="AY79" s="42"/>
      <c r="AZ79" s="100"/>
      <c r="BA79" s="42"/>
      <c r="BB79" s="42"/>
      <c r="BC79" s="42"/>
      <c r="BD79" s="42"/>
      <c r="BE79" s="42"/>
    </row>
    <row r="80" spans="45:57" s="19" customFormat="1" x14ac:dyDescent="0.25">
      <c r="AS80" s="42"/>
      <c r="AT80" s="42"/>
      <c r="AU80" s="42"/>
      <c r="AV80" s="42"/>
      <c r="AW80" s="42"/>
      <c r="AX80" s="42"/>
      <c r="AY80" s="42"/>
      <c r="AZ80" s="100"/>
      <c r="BA80" s="42"/>
      <c r="BB80" s="42"/>
      <c r="BC80" s="42"/>
      <c r="BD80" s="42"/>
      <c r="BE80" s="42"/>
    </row>
    <row r="81" spans="45:57" s="19" customFormat="1" x14ac:dyDescent="0.25">
      <c r="AS81" s="42"/>
      <c r="AT81" s="42"/>
      <c r="AU81" s="42"/>
      <c r="AV81" s="42"/>
      <c r="AW81" s="42"/>
      <c r="AX81" s="42"/>
      <c r="AY81" s="42"/>
      <c r="AZ81" s="100"/>
      <c r="BA81" s="42"/>
      <c r="BB81" s="42"/>
      <c r="BC81" s="42"/>
      <c r="BD81" s="42"/>
      <c r="BE81" s="42"/>
    </row>
    <row r="82" spans="45:57" s="19" customFormat="1" x14ac:dyDescent="0.25">
      <c r="AS82" s="42"/>
      <c r="AT82" s="42"/>
      <c r="AU82" s="42"/>
      <c r="AV82" s="42"/>
      <c r="AW82" s="42"/>
      <c r="AX82" s="42"/>
      <c r="AY82" s="42"/>
      <c r="AZ82" s="100"/>
      <c r="BA82" s="42"/>
      <c r="BB82" s="42"/>
      <c r="BC82" s="42"/>
      <c r="BD82" s="42"/>
      <c r="BE82" s="42"/>
    </row>
    <row r="83" spans="45:57" s="19" customFormat="1" x14ac:dyDescent="0.25">
      <c r="AS83" s="42"/>
      <c r="AT83" s="42"/>
      <c r="AU83" s="42"/>
      <c r="AV83" s="42"/>
      <c r="AW83" s="42"/>
      <c r="AX83" s="42"/>
      <c r="AY83" s="42"/>
      <c r="AZ83" s="100"/>
      <c r="BA83" s="42"/>
      <c r="BB83" s="42"/>
      <c r="BC83" s="42"/>
      <c r="BD83" s="42"/>
      <c r="BE83" s="42"/>
    </row>
    <row r="84" spans="45:57" s="19" customFormat="1" x14ac:dyDescent="0.25">
      <c r="AS84" s="42"/>
      <c r="AT84" s="42"/>
      <c r="AU84" s="42"/>
      <c r="AV84" s="42"/>
      <c r="AW84" s="42"/>
      <c r="AX84" s="42"/>
      <c r="AY84" s="42"/>
      <c r="AZ84" s="100"/>
      <c r="BA84" s="42"/>
      <c r="BB84" s="42"/>
      <c r="BC84" s="42"/>
      <c r="BD84" s="42"/>
      <c r="BE84" s="42"/>
    </row>
    <row r="85" spans="45:57" s="19" customFormat="1" x14ac:dyDescent="0.25">
      <c r="AS85" s="42"/>
      <c r="AT85" s="42"/>
      <c r="AU85" s="42"/>
      <c r="AV85" s="42"/>
      <c r="AW85" s="42"/>
      <c r="AX85" s="42"/>
      <c r="AY85" s="42"/>
      <c r="AZ85" s="100"/>
      <c r="BA85" s="42"/>
      <c r="BB85" s="42"/>
      <c r="BC85" s="42"/>
      <c r="BD85" s="42"/>
      <c r="BE85" s="42"/>
    </row>
    <row r="86" spans="45:57" s="19" customFormat="1" x14ac:dyDescent="0.25">
      <c r="AS86" s="42"/>
      <c r="AT86" s="42"/>
      <c r="AU86" s="42"/>
      <c r="AV86" s="42"/>
      <c r="AW86" s="42"/>
      <c r="AX86" s="42"/>
      <c r="AY86" s="42"/>
      <c r="AZ86" s="100"/>
      <c r="BA86" s="42"/>
      <c r="BB86" s="42"/>
      <c r="BC86" s="42"/>
      <c r="BD86" s="42"/>
      <c r="BE86" s="42"/>
    </row>
    <row r="87" spans="45:57" s="19" customFormat="1" x14ac:dyDescent="0.25">
      <c r="AS87" s="42"/>
      <c r="AT87" s="42"/>
      <c r="AU87" s="42"/>
      <c r="AV87" s="42"/>
      <c r="AW87" s="42"/>
      <c r="AX87" s="42"/>
      <c r="AY87" s="42"/>
      <c r="AZ87" s="100"/>
      <c r="BA87" s="42"/>
      <c r="BB87" s="42"/>
      <c r="BC87" s="42"/>
      <c r="BD87" s="42"/>
      <c r="BE87" s="42"/>
    </row>
    <row r="88" spans="45:57" s="19" customFormat="1" x14ac:dyDescent="0.25">
      <c r="AS88" s="42"/>
      <c r="AT88" s="42"/>
      <c r="AU88" s="42"/>
      <c r="AV88" s="42"/>
      <c r="AW88" s="42"/>
      <c r="AX88" s="42"/>
      <c r="AY88" s="42"/>
      <c r="AZ88" s="100"/>
      <c r="BA88" s="42"/>
      <c r="BB88" s="42"/>
      <c r="BC88" s="42"/>
      <c r="BD88" s="42"/>
      <c r="BE88" s="42"/>
    </row>
    <row r="89" spans="45:57" s="19" customFormat="1" x14ac:dyDescent="0.25">
      <c r="AS89" s="42"/>
      <c r="AT89" s="42"/>
      <c r="AU89" s="42"/>
      <c r="AV89" s="42"/>
      <c r="AW89" s="42"/>
      <c r="AX89" s="42"/>
      <c r="AY89" s="42"/>
      <c r="AZ89" s="100"/>
      <c r="BA89" s="42"/>
      <c r="BB89" s="42"/>
      <c r="BC89" s="42"/>
      <c r="BD89" s="42"/>
      <c r="BE89" s="42"/>
    </row>
    <row r="90" spans="45:57" s="19" customFormat="1" x14ac:dyDescent="0.25">
      <c r="AS90" s="42"/>
      <c r="AT90" s="42"/>
      <c r="AU90" s="42"/>
      <c r="AV90" s="42"/>
      <c r="AW90" s="42"/>
      <c r="AX90" s="42"/>
      <c r="AY90" s="42"/>
      <c r="AZ90" s="100"/>
      <c r="BA90" s="42"/>
      <c r="BB90" s="42"/>
      <c r="BC90" s="42"/>
      <c r="BD90" s="42"/>
      <c r="BE90" s="42"/>
    </row>
    <row r="91" spans="45:57" s="19" customFormat="1" x14ac:dyDescent="0.25">
      <c r="AS91" s="42"/>
      <c r="AT91" s="42"/>
      <c r="AU91" s="42"/>
      <c r="AV91" s="42"/>
      <c r="AW91" s="42"/>
      <c r="AX91" s="42"/>
      <c r="AY91" s="42"/>
      <c r="AZ91" s="100"/>
      <c r="BA91" s="42"/>
      <c r="BB91" s="42"/>
      <c r="BC91" s="42"/>
      <c r="BD91" s="42"/>
      <c r="BE91" s="42"/>
    </row>
    <row r="92" spans="45:57" s="19" customFormat="1" x14ac:dyDescent="0.25">
      <c r="AS92" s="42"/>
      <c r="AT92" s="42"/>
      <c r="AU92" s="42"/>
      <c r="AV92" s="42"/>
      <c r="AW92" s="42"/>
      <c r="AX92" s="42"/>
      <c r="AY92" s="42"/>
      <c r="AZ92" s="100"/>
      <c r="BA92" s="42"/>
      <c r="BB92" s="42"/>
      <c r="BC92" s="42"/>
      <c r="BD92" s="42"/>
      <c r="BE92" s="42"/>
    </row>
    <row r="93" spans="45:57" s="19" customFormat="1" x14ac:dyDescent="0.25">
      <c r="AS93" s="42"/>
      <c r="AT93" s="42"/>
      <c r="AU93" s="42"/>
      <c r="AV93" s="42"/>
      <c r="AW93" s="42"/>
      <c r="AX93" s="42"/>
      <c r="AY93" s="42"/>
      <c r="AZ93" s="100"/>
      <c r="BA93" s="42"/>
      <c r="BB93" s="42"/>
      <c r="BC93" s="42"/>
      <c r="BD93" s="42"/>
      <c r="BE93" s="42"/>
    </row>
    <row r="94" spans="45:57" s="19" customFormat="1" x14ac:dyDescent="0.25">
      <c r="AS94" s="42"/>
      <c r="AT94" s="42"/>
      <c r="AU94" s="42"/>
      <c r="AV94" s="42"/>
      <c r="AW94" s="42"/>
      <c r="AX94" s="42"/>
      <c r="AY94" s="42"/>
      <c r="AZ94" s="100"/>
      <c r="BA94" s="42"/>
      <c r="BB94" s="42"/>
      <c r="BC94" s="42"/>
      <c r="BD94" s="42"/>
      <c r="BE94" s="42"/>
    </row>
    <row r="95" spans="45:57" s="19" customFormat="1" x14ac:dyDescent="0.25">
      <c r="AS95" s="42"/>
      <c r="AT95" s="42"/>
      <c r="AU95" s="42"/>
      <c r="AV95" s="42"/>
      <c r="AW95" s="42"/>
      <c r="AX95" s="42"/>
      <c r="AY95" s="42"/>
      <c r="AZ95" s="100"/>
      <c r="BA95" s="42"/>
      <c r="BB95" s="42"/>
      <c r="BC95" s="42"/>
      <c r="BD95" s="42"/>
      <c r="BE95" s="42"/>
    </row>
    <row r="96" spans="45:57" s="19" customFormat="1" x14ac:dyDescent="0.25">
      <c r="AS96" s="42"/>
      <c r="AT96" s="42"/>
      <c r="AU96" s="42"/>
      <c r="AV96" s="42"/>
      <c r="AW96" s="42"/>
      <c r="AX96" s="42"/>
      <c r="AY96" s="42"/>
      <c r="AZ96" s="100"/>
      <c r="BA96" s="42"/>
      <c r="BB96" s="42"/>
      <c r="BC96" s="42"/>
      <c r="BD96" s="42"/>
      <c r="BE96" s="42"/>
    </row>
    <row r="97" spans="45:57" s="19" customFormat="1" x14ac:dyDescent="0.25">
      <c r="AS97" s="42"/>
      <c r="AT97" s="42"/>
      <c r="AU97" s="42"/>
      <c r="AV97" s="42"/>
      <c r="AW97" s="42"/>
      <c r="AX97" s="42"/>
      <c r="AY97" s="42"/>
      <c r="AZ97" s="100"/>
      <c r="BA97" s="42"/>
      <c r="BB97" s="42"/>
      <c r="BC97" s="42"/>
      <c r="BD97" s="42"/>
      <c r="BE97" s="42"/>
    </row>
    <row r="98" spans="45:57" s="19" customFormat="1" x14ac:dyDescent="0.25">
      <c r="AS98" s="42"/>
      <c r="AT98" s="42"/>
      <c r="AU98" s="42"/>
      <c r="AV98" s="42"/>
      <c r="AW98" s="42"/>
      <c r="AX98" s="42"/>
      <c r="AY98" s="42"/>
      <c r="AZ98" s="100"/>
      <c r="BA98" s="42"/>
      <c r="BB98" s="42"/>
      <c r="BC98" s="42"/>
      <c r="BD98" s="42"/>
      <c r="BE98" s="42"/>
    </row>
    <row r="99" spans="45:57" s="19" customFormat="1" x14ac:dyDescent="0.25">
      <c r="AS99" s="42"/>
      <c r="AT99" s="42"/>
      <c r="AU99" s="42"/>
      <c r="AV99" s="42"/>
      <c r="AW99" s="42"/>
      <c r="AX99" s="42"/>
      <c r="AY99" s="42"/>
      <c r="AZ99" s="100"/>
      <c r="BA99" s="42"/>
      <c r="BB99" s="42"/>
      <c r="BC99" s="42"/>
      <c r="BD99" s="42"/>
      <c r="BE99" s="42"/>
    </row>
    <row r="100" spans="45:57" s="19" customFormat="1" x14ac:dyDescent="0.25">
      <c r="AS100" s="42"/>
      <c r="AT100" s="42"/>
      <c r="AU100" s="42"/>
      <c r="AV100" s="42"/>
      <c r="AW100" s="42"/>
      <c r="AX100" s="42"/>
      <c r="AY100" s="42"/>
      <c r="AZ100" s="100"/>
      <c r="BA100" s="42"/>
      <c r="BB100" s="42"/>
      <c r="BC100" s="42"/>
      <c r="BD100" s="42"/>
      <c r="BE100" s="42"/>
    </row>
    <row r="101" spans="45:57" s="19" customFormat="1" x14ac:dyDescent="0.25">
      <c r="AS101" s="42"/>
      <c r="AT101" s="42"/>
      <c r="AU101" s="42"/>
      <c r="AV101" s="42"/>
      <c r="AW101" s="42"/>
      <c r="AX101" s="42"/>
      <c r="AY101" s="42"/>
      <c r="AZ101" s="100"/>
      <c r="BA101" s="42"/>
      <c r="BB101" s="42"/>
      <c r="BC101" s="42"/>
      <c r="BD101" s="42"/>
      <c r="BE101" s="42"/>
    </row>
    <row r="102" spans="45:57" s="19" customFormat="1" x14ac:dyDescent="0.25">
      <c r="AS102" s="42"/>
      <c r="AT102" s="42"/>
      <c r="AU102" s="42"/>
      <c r="AV102" s="42"/>
      <c r="AW102" s="42"/>
      <c r="AX102" s="42"/>
      <c r="AY102" s="42"/>
      <c r="AZ102" s="100"/>
      <c r="BA102" s="42"/>
      <c r="BB102" s="42"/>
      <c r="BC102" s="42"/>
      <c r="BD102" s="42"/>
      <c r="BE102" s="42"/>
    </row>
    <row r="103" spans="45:57" s="19" customFormat="1" x14ac:dyDescent="0.25">
      <c r="AS103" s="42"/>
      <c r="AT103" s="42"/>
      <c r="AU103" s="42"/>
      <c r="AV103" s="42"/>
      <c r="AW103" s="42"/>
      <c r="AX103" s="42"/>
      <c r="AY103" s="42"/>
      <c r="AZ103" s="100"/>
      <c r="BA103" s="42"/>
      <c r="BB103" s="42"/>
      <c r="BC103" s="42"/>
      <c r="BD103" s="42"/>
      <c r="BE103" s="42"/>
    </row>
    <row r="104" spans="45:57" s="19" customFormat="1" x14ac:dyDescent="0.25">
      <c r="AS104" s="42"/>
      <c r="AT104" s="42"/>
      <c r="AU104" s="42"/>
      <c r="AV104" s="42"/>
      <c r="AW104" s="42"/>
      <c r="AX104" s="42"/>
      <c r="AY104" s="42"/>
      <c r="AZ104" s="100"/>
      <c r="BA104" s="42"/>
      <c r="BB104" s="42"/>
      <c r="BC104" s="42"/>
      <c r="BD104" s="42"/>
      <c r="BE104" s="42"/>
    </row>
    <row r="105" spans="45:57" s="19" customFormat="1" x14ac:dyDescent="0.25">
      <c r="AS105" s="42"/>
      <c r="AT105" s="42"/>
      <c r="AU105" s="42"/>
      <c r="AV105" s="42"/>
      <c r="AW105" s="42"/>
      <c r="AX105" s="42"/>
      <c r="AY105" s="42"/>
      <c r="AZ105" s="100"/>
      <c r="BA105" s="42"/>
      <c r="BB105" s="42"/>
      <c r="BC105" s="42"/>
      <c r="BD105" s="42"/>
      <c r="BE105" s="42"/>
    </row>
    <row r="106" spans="45:57" s="19" customFormat="1" x14ac:dyDescent="0.25">
      <c r="AS106" s="42"/>
      <c r="AT106" s="42"/>
      <c r="AU106" s="42"/>
      <c r="AV106" s="42"/>
      <c r="AW106" s="42"/>
      <c r="AX106" s="42"/>
      <c r="AY106" s="42"/>
      <c r="AZ106" s="100"/>
      <c r="BA106" s="42"/>
      <c r="BB106" s="42"/>
      <c r="BC106" s="42"/>
      <c r="BD106" s="42"/>
      <c r="BE106" s="42"/>
    </row>
    <row r="107" spans="45:57" s="19" customFormat="1" x14ac:dyDescent="0.25">
      <c r="AS107" s="42"/>
      <c r="AT107" s="42"/>
      <c r="AU107" s="42"/>
      <c r="AV107" s="42"/>
      <c r="AW107" s="42"/>
      <c r="AX107" s="42"/>
      <c r="AY107" s="42"/>
      <c r="AZ107" s="100"/>
      <c r="BA107" s="42"/>
      <c r="BB107" s="42"/>
      <c r="BC107" s="42"/>
      <c r="BD107" s="42"/>
      <c r="BE107" s="42"/>
    </row>
    <row r="108" spans="45:57" s="19" customFormat="1" x14ac:dyDescent="0.25">
      <c r="AS108" s="42"/>
      <c r="AT108" s="42"/>
      <c r="AU108" s="42"/>
      <c r="AV108" s="42"/>
      <c r="AW108" s="42"/>
      <c r="AX108" s="42"/>
      <c r="AY108" s="42"/>
      <c r="AZ108" s="100"/>
      <c r="BA108" s="42"/>
      <c r="BB108" s="42"/>
      <c r="BC108" s="42"/>
      <c r="BD108" s="42"/>
      <c r="BE108" s="42"/>
    </row>
    <row r="109" spans="45:57" s="19" customFormat="1" x14ac:dyDescent="0.25">
      <c r="AS109" s="42"/>
      <c r="AT109" s="42"/>
      <c r="AU109" s="42"/>
      <c r="AV109" s="42"/>
      <c r="AW109" s="42"/>
      <c r="AX109" s="42"/>
      <c r="AY109" s="42"/>
      <c r="AZ109" s="100"/>
      <c r="BA109" s="42"/>
      <c r="BB109" s="42"/>
      <c r="BC109" s="42"/>
      <c r="BD109" s="42"/>
      <c r="BE109" s="42"/>
    </row>
    <row r="110" spans="45:57" s="19" customFormat="1" x14ac:dyDescent="0.25">
      <c r="AS110" s="42"/>
      <c r="AT110" s="42"/>
      <c r="AU110" s="42"/>
      <c r="AV110" s="42"/>
      <c r="AW110" s="42"/>
      <c r="AX110" s="42"/>
      <c r="AY110" s="42"/>
      <c r="AZ110" s="100"/>
      <c r="BA110" s="42"/>
      <c r="BB110" s="42"/>
      <c r="BC110" s="42"/>
      <c r="BD110" s="42"/>
      <c r="BE110" s="42"/>
    </row>
    <row r="111" spans="45:57" s="19" customFormat="1" x14ac:dyDescent="0.25">
      <c r="AS111" s="42"/>
      <c r="AT111" s="42"/>
      <c r="AU111" s="42"/>
      <c r="AV111" s="42"/>
      <c r="AW111" s="42"/>
      <c r="AX111" s="42"/>
      <c r="AY111" s="42"/>
      <c r="AZ111" s="100"/>
      <c r="BA111" s="42"/>
      <c r="BB111" s="42"/>
      <c r="BC111" s="42"/>
      <c r="BD111" s="42"/>
      <c r="BE111" s="42"/>
    </row>
    <row r="112" spans="45:57" s="19" customFormat="1" x14ac:dyDescent="0.25">
      <c r="AS112" s="42"/>
      <c r="AT112" s="42"/>
      <c r="AU112" s="42"/>
      <c r="AV112" s="42"/>
      <c r="AW112" s="42"/>
      <c r="AX112" s="42"/>
      <c r="AY112" s="42"/>
      <c r="AZ112" s="100"/>
      <c r="BA112" s="42"/>
      <c r="BB112" s="42"/>
      <c r="BC112" s="42"/>
      <c r="BD112" s="42"/>
      <c r="BE112" s="42"/>
    </row>
    <row r="113" spans="45:57" s="19" customFormat="1" x14ac:dyDescent="0.25">
      <c r="AS113" s="42"/>
      <c r="AT113" s="42"/>
      <c r="AU113" s="42"/>
      <c r="AV113" s="42"/>
      <c r="AW113" s="42"/>
      <c r="AX113" s="42"/>
      <c r="AY113" s="42"/>
      <c r="AZ113" s="100"/>
      <c r="BA113" s="42"/>
      <c r="BB113" s="42"/>
      <c r="BC113" s="42"/>
      <c r="BD113" s="42"/>
      <c r="BE113" s="42"/>
    </row>
    <row r="114" spans="45:57" s="19" customFormat="1" x14ac:dyDescent="0.25">
      <c r="AS114" s="42"/>
      <c r="AT114" s="42"/>
      <c r="AU114" s="42"/>
      <c r="AV114" s="42"/>
      <c r="AW114" s="42"/>
      <c r="AX114" s="42"/>
      <c r="AY114" s="42"/>
      <c r="AZ114" s="100"/>
      <c r="BA114" s="42"/>
      <c r="BB114" s="42"/>
      <c r="BC114" s="42"/>
      <c r="BD114" s="42"/>
      <c r="BE114" s="42"/>
    </row>
    <row r="115" spans="45:57" s="19" customFormat="1" x14ac:dyDescent="0.25">
      <c r="AS115" s="42"/>
      <c r="AT115" s="42"/>
      <c r="AU115" s="42"/>
      <c r="AV115" s="42"/>
      <c r="AW115" s="42"/>
      <c r="AX115" s="42"/>
      <c r="AY115" s="42"/>
      <c r="AZ115" s="100"/>
      <c r="BA115" s="42"/>
      <c r="BB115" s="42"/>
      <c r="BC115" s="42"/>
      <c r="BD115" s="42"/>
      <c r="BE115" s="42"/>
    </row>
    <row r="116" spans="45:57" s="19" customFormat="1" x14ac:dyDescent="0.25">
      <c r="AS116" s="42"/>
      <c r="AT116" s="42"/>
      <c r="AU116" s="42"/>
      <c r="AV116" s="42"/>
      <c r="AW116" s="42"/>
      <c r="AX116" s="42"/>
      <c r="AY116" s="42"/>
      <c r="AZ116" s="100"/>
      <c r="BA116" s="42"/>
      <c r="BB116" s="42"/>
      <c r="BC116" s="42"/>
      <c r="BD116" s="42"/>
      <c r="BE116" s="42"/>
    </row>
    <row r="117" spans="45:57" s="19" customFormat="1" x14ac:dyDescent="0.25">
      <c r="AS117" s="42"/>
      <c r="AT117" s="42"/>
      <c r="AU117" s="42"/>
      <c r="AV117" s="42"/>
      <c r="AW117" s="42"/>
      <c r="AX117" s="42"/>
      <c r="AY117" s="42"/>
      <c r="AZ117" s="100"/>
      <c r="BA117" s="42"/>
      <c r="BB117" s="42"/>
      <c r="BC117" s="42"/>
      <c r="BD117" s="42"/>
      <c r="BE117" s="42"/>
    </row>
    <row r="118" spans="45:57" s="19" customFormat="1" x14ac:dyDescent="0.25">
      <c r="AS118" s="42"/>
      <c r="AT118" s="42"/>
      <c r="AU118" s="42"/>
      <c r="AV118" s="42"/>
      <c r="AW118" s="42"/>
      <c r="AX118" s="42"/>
      <c r="AY118" s="42"/>
      <c r="AZ118" s="100"/>
      <c r="BA118" s="42"/>
      <c r="BB118" s="42"/>
      <c r="BC118" s="42"/>
      <c r="BD118" s="42"/>
      <c r="BE118" s="42"/>
    </row>
    <row r="119" spans="45:57" s="19" customFormat="1" x14ac:dyDescent="0.25">
      <c r="AS119" s="42"/>
      <c r="AT119" s="42"/>
      <c r="AU119" s="42"/>
      <c r="AV119" s="42"/>
      <c r="AW119" s="42"/>
      <c r="AX119" s="42"/>
      <c r="AY119" s="42"/>
      <c r="AZ119" s="100"/>
      <c r="BA119" s="42"/>
      <c r="BB119" s="42"/>
      <c r="BC119" s="42"/>
      <c r="BD119" s="42"/>
      <c r="BE119" s="42"/>
    </row>
    <row r="120" spans="45:57" s="19" customFormat="1" x14ac:dyDescent="0.25">
      <c r="AS120" s="42"/>
      <c r="AT120" s="42"/>
      <c r="AU120" s="42"/>
      <c r="AV120" s="42"/>
      <c r="AW120" s="42"/>
      <c r="AX120" s="42"/>
      <c r="AY120" s="42"/>
      <c r="AZ120" s="100"/>
      <c r="BA120" s="42"/>
      <c r="BB120" s="42"/>
      <c r="BC120" s="42"/>
      <c r="BD120" s="42"/>
      <c r="BE120" s="42"/>
    </row>
    <row r="121" spans="45:57" s="19" customFormat="1" x14ac:dyDescent="0.25">
      <c r="AS121" s="42"/>
      <c r="AT121" s="42"/>
      <c r="AU121" s="42"/>
      <c r="AV121" s="42"/>
      <c r="AW121" s="42"/>
      <c r="AX121" s="42"/>
      <c r="AY121" s="42"/>
      <c r="AZ121" s="100"/>
      <c r="BA121" s="42"/>
      <c r="BB121" s="42"/>
      <c r="BC121" s="42"/>
      <c r="BD121" s="42"/>
      <c r="BE121" s="42"/>
    </row>
    <row r="122" spans="45:57" s="19" customFormat="1" x14ac:dyDescent="0.25">
      <c r="AS122" s="42"/>
      <c r="AT122" s="42"/>
      <c r="AU122" s="42"/>
      <c r="AV122" s="42"/>
      <c r="AW122" s="42"/>
      <c r="AX122" s="42"/>
      <c r="AY122" s="42"/>
      <c r="AZ122" s="100"/>
      <c r="BA122" s="42"/>
      <c r="BB122" s="42"/>
      <c r="BC122" s="42"/>
      <c r="BD122" s="42"/>
      <c r="BE122" s="42"/>
    </row>
    <row r="123" spans="45:57" s="19" customFormat="1" x14ac:dyDescent="0.25">
      <c r="AS123" s="42"/>
      <c r="AT123" s="42"/>
      <c r="AU123" s="42"/>
      <c r="AV123" s="42"/>
      <c r="AW123" s="42"/>
      <c r="AX123" s="42"/>
      <c r="AY123" s="42"/>
      <c r="AZ123" s="100"/>
      <c r="BA123" s="42"/>
      <c r="BB123" s="42"/>
      <c r="BC123" s="42"/>
      <c r="BD123" s="42"/>
      <c r="BE123" s="42"/>
    </row>
    <row r="124" spans="45:57" s="19" customFormat="1" x14ac:dyDescent="0.25">
      <c r="AS124" s="42"/>
      <c r="AT124" s="42"/>
      <c r="AU124" s="42"/>
      <c r="AV124" s="42"/>
      <c r="AW124" s="42"/>
      <c r="AX124" s="42"/>
      <c r="AY124" s="42"/>
      <c r="AZ124" s="100"/>
      <c r="BA124" s="42"/>
      <c r="BB124" s="42"/>
      <c r="BC124" s="42"/>
      <c r="BD124" s="42"/>
      <c r="BE124" s="42"/>
    </row>
    <row r="125" spans="45:57" s="19" customFormat="1" x14ac:dyDescent="0.25">
      <c r="AS125" s="42"/>
      <c r="AT125" s="42"/>
      <c r="AU125" s="42"/>
      <c r="AV125" s="42"/>
      <c r="AW125" s="42"/>
      <c r="AX125" s="42"/>
      <c r="AY125" s="42"/>
      <c r="AZ125" s="100"/>
      <c r="BA125" s="42"/>
      <c r="BB125" s="42"/>
      <c r="BC125" s="42"/>
      <c r="BD125" s="42"/>
      <c r="BE125" s="42"/>
    </row>
    <row r="126" spans="45:57" s="19" customFormat="1" x14ac:dyDescent="0.25">
      <c r="AS126" s="42"/>
      <c r="AT126" s="42"/>
      <c r="AU126" s="42"/>
      <c r="AV126" s="42"/>
      <c r="AW126" s="42"/>
      <c r="AX126" s="42"/>
      <c r="AY126" s="42"/>
      <c r="AZ126" s="100"/>
      <c r="BA126" s="42"/>
      <c r="BB126" s="42"/>
      <c r="BC126" s="42"/>
      <c r="BD126" s="42"/>
      <c r="BE126" s="42"/>
    </row>
    <row r="127" spans="45:57" s="19" customFormat="1" x14ac:dyDescent="0.25">
      <c r="AS127" s="42"/>
      <c r="AT127" s="42"/>
      <c r="AU127" s="42"/>
      <c r="AV127" s="42"/>
      <c r="AW127" s="42"/>
      <c r="AX127" s="42"/>
      <c r="AY127" s="42"/>
      <c r="AZ127" s="100"/>
      <c r="BA127" s="42"/>
      <c r="BB127" s="42"/>
      <c r="BC127" s="42"/>
      <c r="BD127" s="42"/>
      <c r="BE127" s="42"/>
    </row>
    <row r="128" spans="45:57" s="19" customFormat="1" x14ac:dyDescent="0.25">
      <c r="AS128" s="42"/>
      <c r="AT128" s="42"/>
      <c r="AU128" s="42"/>
      <c r="AV128" s="42"/>
      <c r="AW128" s="42"/>
      <c r="AX128" s="42"/>
      <c r="AY128" s="42"/>
      <c r="AZ128" s="100"/>
      <c r="BA128" s="42"/>
      <c r="BB128" s="42"/>
      <c r="BC128" s="42"/>
      <c r="BD128" s="42"/>
      <c r="BE128" s="42"/>
    </row>
    <row r="129" spans="45:57" s="19" customFormat="1" x14ac:dyDescent="0.25">
      <c r="AS129" s="42"/>
      <c r="AT129" s="42"/>
      <c r="AU129" s="42"/>
      <c r="AV129" s="42"/>
      <c r="AW129" s="42"/>
      <c r="AX129" s="42"/>
      <c r="AY129" s="42"/>
      <c r="AZ129" s="100"/>
      <c r="BA129" s="42"/>
      <c r="BB129" s="42"/>
      <c r="BC129" s="42"/>
      <c r="BD129" s="42"/>
      <c r="BE129" s="42"/>
    </row>
    <row r="130" spans="45:57" s="19" customFormat="1" x14ac:dyDescent="0.25">
      <c r="AS130" s="42"/>
      <c r="AT130" s="42"/>
      <c r="AU130" s="42"/>
      <c r="AV130" s="42"/>
      <c r="AW130" s="42"/>
      <c r="AX130" s="42"/>
      <c r="AY130" s="42"/>
      <c r="AZ130" s="100"/>
      <c r="BA130" s="42"/>
      <c r="BB130" s="42"/>
      <c r="BC130" s="42"/>
      <c r="BD130" s="42"/>
      <c r="BE130" s="42"/>
    </row>
    <row r="131" spans="45:57" s="19" customFormat="1" x14ac:dyDescent="0.25">
      <c r="AS131" s="42"/>
      <c r="AT131" s="42"/>
      <c r="AU131" s="42"/>
      <c r="AV131" s="42"/>
      <c r="AW131" s="42"/>
      <c r="AX131" s="42"/>
      <c r="AY131" s="42"/>
      <c r="AZ131" s="100"/>
      <c r="BA131" s="42"/>
      <c r="BB131" s="42"/>
      <c r="BC131" s="42"/>
      <c r="BD131" s="42"/>
      <c r="BE131" s="42"/>
    </row>
    <row r="132" spans="45:57" s="19" customFormat="1" x14ac:dyDescent="0.25">
      <c r="AS132" s="42"/>
      <c r="AT132" s="42"/>
      <c r="AU132" s="42"/>
      <c r="AV132" s="42"/>
      <c r="AW132" s="42"/>
      <c r="AX132" s="42"/>
      <c r="AY132" s="42"/>
      <c r="AZ132" s="100"/>
      <c r="BA132" s="42"/>
      <c r="BB132" s="42"/>
      <c r="BC132" s="42"/>
      <c r="BD132" s="42"/>
      <c r="BE132" s="42"/>
    </row>
    <row r="133" spans="45:57" s="19" customFormat="1" x14ac:dyDescent="0.25">
      <c r="AS133" s="42"/>
      <c r="AT133" s="42"/>
      <c r="AU133" s="42"/>
      <c r="AV133" s="42"/>
      <c r="AW133" s="42"/>
      <c r="AX133" s="42"/>
      <c r="AY133" s="42"/>
      <c r="AZ133" s="100"/>
      <c r="BA133" s="42"/>
      <c r="BB133" s="42"/>
      <c r="BC133" s="42"/>
      <c r="BD133" s="42"/>
      <c r="BE133" s="42"/>
    </row>
    <row r="134" spans="45:57" s="19" customFormat="1" x14ac:dyDescent="0.25">
      <c r="AS134" s="42"/>
      <c r="AT134" s="42"/>
      <c r="AU134" s="42"/>
      <c r="AV134" s="42"/>
      <c r="AW134" s="42"/>
      <c r="AX134" s="42"/>
      <c r="AY134" s="42"/>
      <c r="AZ134" s="100"/>
      <c r="BA134" s="42"/>
      <c r="BB134" s="42"/>
      <c r="BC134" s="42"/>
      <c r="BD134" s="42"/>
      <c r="BE134" s="42"/>
    </row>
    <row r="135" spans="45:57" s="19" customFormat="1" x14ac:dyDescent="0.25">
      <c r="AS135" s="42"/>
      <c r="AT135" s="42"/>
      <c r="AU135" s="42"/>
      <c r="AV135" s="42"/>
      <c r="AW135" s="42"/>
      <c r="AX135" s="42"/>
      <c r="AY135" s="42"/>
      <c r="AZ135" s="100"/>
      <c r="BA135" s="42"/>
      <c r="BB135" s="42"/>
      <c r="BC135" s="42"/>
      <c r="BD135" s="42"/>
      <c r="BE135" s="42"/>
    </row>
    <row r="136" spans="45:57" s="19" customFormat="1" x14ac:dyDescent="0.25">
      <c r="AS136" s="42"/>
      <c r="AT136" s="42"/>
      <c r="AU136" s="42"/>
      <c r="AV136" s="42"/>
      <c r="AW136" s="42"/>
      <c r="AX136" s="42"/>
      <c r="AY136" s="42"/>
      <c r="AZ136" s="100"/>
      <c r="BA136" s="42"/>
      <c r="BB136" s="42"/>
      <c r="BC136" s="42"/>
      <c r="BD136" s="42"/>
      <c r="BE136" s="42"/>
    </row>
    <row r="137" spans="45:57" s="19" customFormat="1" x14ac:dyDescent="0.25">
      <c r="AS137" s="42"/>
      <c r="AT137" s="42"/>
      <c r="AU137" s="42"/>
      <c r="AV137" s="42"/>
      <c r="AW137" s="42"/>
      <c r="AX137" s="42"/>
      <c r="AY137" s="42"/>
      <c r="AZ137" s="100"/>
      <c r="BA137" s="42"/>
      <c r="BB137" s="42"/>
      <c r="BC137" s="42"/>
      <c r="BD137" s="42"/>
      <c r="BE137" s="42"/>
    </row>
    <row r="138" spans="45:57" s="19" customFormat="1" x14ac:dyDescent="0.25">
      <c r="AS138" s="42"/>
      <c r="AT138" s="42"/>
      <c r="AU138" s="42"/>
      <c r="AV138" s="42"/>
      <c r="AW138" s="42"/>
      <c r="AX138" s="42"/>
      <c r="AY138" s="42"/>
      <c r="AZ138" s="100"/>
      <c r="BA138" s="42"/>
      <c r="BB138" s="42"/>
      <c r="BC138" s="42"/>
      <c r="BD138" s="42"/>
      <c r="BE138" s="42"/>
    </row>
    <row r="139" spans="45:57" s="19" customFormat="1" x14ac:dyDescent="0.25">
      <c r="AS139" s="42"/>
      <c r="AT139" s="42"/>
      <c r="AU139" s="42"/>
      <c r="AV139" s="42"/>
      <c r="AW139" s="42"/>
      <c r="AX139" s="42"/>
      <c r="AY139" s="42"/>
      <c r="AZ139" s="100"/>
      <c r="BA139" s="42"/>
      <c r="BB139" s="42"/>
      <c r="BC139" s="42"/>
      <c r="BD139" s="42"/>
      <c r="BE139" s="42"/>
    </row>
    <row r="140" spans="45:57" s="19" customFormat="1" x14ac:dyDescent="0.25">
      <c r="AS140" s="42"/>
      <c r="AT140" s="42"/>
      <c r="AU140" s="42"/>
      <c r="AV140" s="42"/>
      <c r="AW140" s="42"/>
      <c r="AX140" s="42"/>
      <c r="AY140" s="42"/>
      <c r="AZ140" s="100"/>
      <c r="BA140" s="42"/>
      <c r="BB140" s="42"/>
      <c r="BC140" s="42"/>
      <c r="BD140" s="42"/>
      <c r="BE140" s="42"/>
    </row>
    <row r="141" spans="45:57" s="19" customFormat="1" x14ac:dyDescent="0.25">
      <c r="AS141" s="42"/>
      <c r="AT141" s="42"/>
      <c r="AU141" s="42"/>
      <c r="AV141" s="42"/>
      <c r="AW141" s="42"/>
      <c r="AX141" s="42"/>
      <c r="AY141" s="42"/>
      <c r="AZ141" s="100"/>
      <c r="BA141" s="42"/>
      <c r="BB141" s="42"/>
      <c r="BC141" s="42"/>
      <c r="BD141" s="42"/>
      <c r="BE141" s="42"/>
    </row>
    <row r="142" spans="45:57" s="19" customFormat="1" x14ac:dyDescent="0.25">
      <c r="AS142" s="42"/>
      <c r="AT142" s="42"/>
      <c r="AU142" s="42"/>
      <c r="AV142" s="42"/>
      <c r="AW142" s="42"/>
      <c r="AX142" s="42"/>
      <c r="AY142" s="42"/>
      <c r="AZ142" s="100"/>
      <c r="BA142" s="42"/>
      <c r="BB142" s="42"/>
      <c r="BC142" s="42"/>
      <c r="BD142" s="42"/>
      <c r="BE142" s="42"/>
    </row>
    <row r="143" spans="45:57" s="19" customFormat="1" x14ac:dyDescent="0.25">
      <c r="AS143" s="42"/>
      <c r="AT143" s="42"/>
      <c r="AU143" s="42"/>
      <c r="AV143" s="42"/>
      <c r="AW143" s="42"/>
      <c r="AX143" s="42"/>
      <c r="AY143" s="42"/>
      <c r="AZ143" s="100"/>
      <c r="BA143" s="42"/>
      <c r="BB143" s="42"/>
      <c r="BC143" s="42"/>
      <c r="BD143" s="42"/>
      <c r="BE143" s="42"/>
    </row>
    <row r="144" spans="45:57" s="19" customFormat="1" x14ac:dyDescent="0.25">
      <c r="AS144" s="42"/>
      <c r="AT144" s="42"/>
      <c r="AU144" s="42"/>
      <c r="AV144" s="42"/>
      <c r="AW144" s="42"/>
      <c r="AX144" s="42"/>
      <c r="AY144" s="42"/>
      <c r="AZ144" s="100"/>
      <c r="BA144" s="42"/>
      <c r="BB144" s="42"/>
      <c r="BC144" s="42"/>
      <c r="BD144" s="42"/>
      <c r="BE144" s="42"/>
    </row>
    <row r="145" spans="45:57" s="19" customFormat="1" x14ac:dyDescent="0.25">
      <c r="AS145" s="42"/>
      <c r="AT145" s="42"/>
      <c r="AU145" s="42"/>
      <c r="AV145" s="42"/>
      <c r="AW145" s="42"/>
      <c r="AX145" s="42"/>
      <c r="AY145" s="42"/>
      <c r="AZ145" s="100"/>
      <c r="BA145" s="42"/>
      <c r="BB145" s="42"/>
      <c r="BC145" s="42"/>
      <c r="BD145" s="42"/>
      <c r="BE145" s="42"/>
    </row>
    <row r="146" spans="45:57" s="19" customFormat="1" x14ac:dyDescent="0.25">
      <c r="AS146" s="42"/>
      <c r="AT146" s="42"/>
      <c r="AU146" s="42"/>
      <c r="AV146" s="42"/>
      <c r="AW146" s="42"/>
      <c r="AX146" s="42"/>
      <c r="AY146" s="42"/>
      <c r="AZ146" s="100"/>
      <c r="BA146" s="42"/>
      <c r="BB146" s="42"/>
      <c r="BC146" s="42"/>
      <c r="BD146" s="42"/>
      <c r="BE146" s="42"/>
    </row>
    <row r="147" spans="45:57" s="19" customFormat="1" x14ac:dyDescent="0.25">
      <c r="AS147" s="42"/>
      <c r="AT147" s="42"/>
      <c r="AU147" s="42"/>
      <c r="AV147" s="42"/>
      <c r="AW147" s="42"/>
      <c r="AX147" s="42"/>
      <c r="AY147" s="42"/>
      <c r="AZ147" s="100"/>
      <c r="BA147" s="42"/>
      <c r="BB147" s="42"/>
      <c r="BC147" s="42"/>
      <c r="BD147" s="42"/>
      <c r="BE147" s="42"/>
    </row>
    <row r="148" spans="45:57" s="19" customFormat="1" x14ac:dyDescent="0.25">
      <c r="AS148" s="42"/>
      <c r="AT148" s="42"/>
      <c r="AU148" s="42"/>
      <c r="AV148" s="42"/>
      <c r="AW148" s="42"/>
      <c r="AX148" s="42"/>
      <c r="AY148" s="42"/>
      <c r="AZ148" s="100"/>
      <c r="BA148" s="42"/>
      <c r="BB148" s="42"/>
      <c r="BC148" s="42"/>
      <c r="BD148" s="42"/>
      <c r="BE148" s="42"/>
    </row>
    <row r="149" spans="45:57" s="19" customFormat="1" x14ac:dyDescent="0.25">
      <c r="AS149" s="42"/>
      <c r="AT149" s="42"/>
      <c r="AU149" s="42"/>
      <c r="AV149" s="42"/>
      <c r="AW149" s="42"/>
      <c r="AX149" s="42"/>
      <c r="AY149" s="42"/>
      <c r="AZ149" s="100"/>
      <c r="BA149" s="42"/>
      <c r="BB149" s="42"/>
      <c r="BC149" s="42"/>
      <c r="BD149" s="42"/>
      <c r="BE149" s="42"/>
    </row>
    <row r="150" spans="45:57" s="19" customFormat="1" x14ac:dyDescent="0.25">
      <c r="AS150" s="42"/>
      <c r="AT150" s="42"/>
      <c r="AU150" s="42"/>
      <c r="AV150" s="42"/>
      <c r="AW150" s="42"/>
      <c r="AX150" s="42"/>
      <c r="AY150" s="42"/>
      <c r="AZ150" s="100"/>
      <c r="BA150" s="42"/>
      <c r="BB150" s="42"/>
      <c r="BC150" s="42"/>
      <c r="BD150" s="42"/>
      <c r="BE150" s="42"/>
    </row>
    <row r="151" spans="45:57" s="19" customFormat="1" x14ac:dyDescent="0.25">
      <c r="AS151" s="42"/>
      <c r="AT151" s="42"/>
      <c r="AU151" s="42"/>
      <c r="AV151" s="42"/>
      <c r="AW151" s="42"/>
      <c r="AX151" s="42"/>
      <c r="AY151" s="42"/>
      <c r="AZ151" s="100"/>
      <c r="BA151" s="42"/>
      <c r="BB151" s="42"/>
      <c r="BC151" s="42"/>
      <c r="BD151" s="42"/>
      <c r="BE151" s="42"/>
    </row>
    <row r="152" spans="45:57" s="19" customFormat="1" x14ac:dyDescent="0.25">
      <c r="AS152" s="42"/>
      <c r="AT152" s="42"/>
      <c r="AU152" s="42"/>
      <c r="AV152" s="42"/>
      <c r="AW152" s="42"/>
      <c r="AX152" s="42"/>
      <c r="AY152" s="42"/>
      <c r="AZ152" s="100"/>
      <c r="BA152" s="42"/>
      <c r="BB152" s="42"/>
      <c r="BC152" s="42"/>
      <c r="BD152" s="42"/>
      <c r="BE152" s="42"/>
    </row>
    <row r="153" spans="45:57" s="19" customFormat="1" x14ac:dyDescent="0.25">
      <c r="AS153" s="42"/>
      <c r="AT153" s="42"/>
      <c r="AU153" s="42"/>
      <c r="AV153" s="42"/>
      <c r="AW153" s="42"/>
      <c r="AX153" s="42"/>
      <c r="AY153" s="42"/>
      <c r="AZ153" s="100"/>
      <c r="BA153" s="42"/>
      <c r="BB153" s="42"/>
      <c r="BC153" s="42"/>
      <c r="BD153" s="42"/>
      <c r="BE153" s="42"/>
    </row>
    <row r="154" spans="45:57" s="19" customFormat="1" x14ac:dyDescent="0.25">
      <c r="AS154" s="42"/>
      <c r="AT154" s="42"/>
      <c r="AU154" s="42"/>
      <c r="AV154" s="42"/>
      <c r="AW154" s="42"/>
      <c r="AX154" s="42"/>
      <c r="AY154" s="42"/>
      <c r="AZ154" s="100"/>
      <c r="BA154" s="42"/>
      <c r="BB154" s="42"/>
      <c r="BC154" s="42"/>
      <c r="BD154" s="42"/>
      <c r="BE154" s="42"/>
    </row>
    <row r="155" spans="45:57" s="19" customFormat="1" x14ac:dyDescent="0.25">
      <c r="AS155" s="42"/>
      <c r="AT155" s="42"/>
      <c r="AU155" s="42"/>
      <c r="AV155" s="42"/>
      <c r="AW155" s="42"/>
      <c r="AX155" s="42"/>
      <c r="AY155" s="42"/>
      <c r="AZ155" s="100"/>
      <c r="BA155" s="42"/>
      <c r="BB155" s="42"/>
      <c r="BC155" s="42"/>
      <c r="BD155" s="42"/>
      <c r="BE155" s="42"/>
    </row>
    <row r="156" spans="45:57" s="19" customFormat="1" x14ac:dyDescent="0.25">
      <c r="AS156" s="42"/>
      <c r="AT156" s="42"/>
      <c r="AU156" s="42"/>
      <c r="AV156" s="42"/>
      <c r="AW156" s="42"/>
      <c r="AX156" s="42"/>
      <c r="AY156" s="42"/>
      <c r="AZ156" s="100"/>
      <c r="BA156" s="42"/>
      <c r="BB156" s="42"/>
      <c r="BC156" s="42"/>
      <c r="BD156" s="42"/>
      <c r="BE156" s="42"/>
    </row>
    <row r="157" spans="45:57" s="19" customFormat="1" x14ac:dyDescent="0.25">
      <c r="AS157" s="42"/>
      <c r="AT157" s="42"/>
      <c r="AU157" s="42"/>
      <c r="AV157" s="42"/>
      <c r="AW157" s="42"/>
      <c r="AX157" s="42"/>
      <c r="AY157" s="42"/>
      <c r="AZ157" s="100"/>
      <c r="BA157" s="42"/>
      <c r="BB157" s="42"/>
      <c r="BC157" s="42"/>
      <c r="BD157" s="42"/>
      <c r="BE157" s="42"/>
    </row>
    <row r="158" spans="45:57" s="19" customFormat="1" x14ac:dyDescent="0.25">
      <c r="AS158" s="42"/>
      <c r="AT158" s="42"/>
      <c r="AU158" s="42"/>
      <c r="AV158" s="42"/>
      <c r="AW158" s="42"/>
      <c r="AX158" s="42"/>
      <c r="AY158" s="42"/>
      <c r="AZ158" s="100"/>
      <c r="BA158" s="42"/>
      <c r="BB158" s="42"/>
      <c r="BC158" s="42"/>
      <c r="BD158" s="42"/>
      <c r="BE158" s="42"/>
    </row>
    <row r="159" spans="45:57" s="19" customFormat="1" x14ac:dyDescent="0.25">
      <c r="AS159" s="42"/>
      <c r="AT159" s="42"/>
      <c r="AU159" s="42"/>
      <c r="AV159" s="42"/>
      <c r="AW159" s="42"/>
      <c r="AX159" s="42"/>
      <c r="AY159" s="42"/>
      <c r="AZ159" s="100"/>
      <c r="BA159" s="42"/>
      <c r="BB159" s="42"/>
      <c r="BC159" s="42"/>
      <c r="BD159" s="42"/>
      <c r="BE159" s="42"/>
    </row>
    <row r="160" spans="45:57" s="19" customFormat="1" x14ac:dyDescent="0.25">
      <c r="AS160" s="42"/>
      <c r="AT160" s="42"/>
      <c r="AU160" s="42"/>
      <c r="AV160" s="42"/>
      <c r="AW160" s="42"/>
      <c r="AX160" s="42"/>
      <c r="AY160" s="42"/>
      <c r="AZ160" s="100"/>
      <c r="BA160" s="42"/>
      <c r="BB160" s="42"/>
      <c r="BC160" s="42"/>
      <c r="BD160" s="42"/>
      <c r="BE160" s="42"/>
    </row>
    <row r="161" spans="45:57" s="19" customFormat="1" x14ac:dyDescent="0.25">
      <c r="AS161" s="42"/>
      <c r="AT161" s="42"/>
      <c r="AU161" s="42"/>
      <c r="AV161" s="42"/>
      <c r="AW161" s="42"/>
      <c r="AX161" s="42"/>
      <c r="AY161" s="42"/>
      <c r="AZ161" s="100"/>
      <c r="BA161" s="42"/>
      <c r="BB161" s="42"/>
      <c r="BC161" s="42"/>
      <c r="BD161" s="42"/>
      <c r="BE161" s="42"/>
    </row>
    <row r="162" spans="45:57" s="19" customFormat="1" x14ac:dyDescent="0.25">
      <c r="AS162" s="42"/>
      <c r="AT162" s="42"/>
      <c r="AU162" s="42"/>
      <c r="AV162" s="42"/>
      <c r="AW162" s="42"/>
      <c r="AX162" s="42"/>
      <c r="AY162" s="42"/>
      <c r="AZ162" s="100"/>
      <c r="BA162" s="42"/>
      <c r="BB162" s="42"/>
      <c r="BC162" s="42"/>
      <c r="BD162" s="42"/>
      <c r="BE162" s="42"/>
    </row>
    <row r="163" spans="45:57" s="19" customFormat="1" x14ac:dyDescent="0.25">
      <c r="AS163" s="42"/>
      <c r="AT163" s="42"/>
      <c r="AU163" s="42"/>
      <c r="AV163" s="42"/>
      <c r="AW163" s="42"/>
      <c r="AX163" s="42"/>
      <c r="AY163" s="42"/>
      <c r="AZ163" s="100"/>
      <c r="BA163" s="42"/>
      <c r="BB163" s="42"/>
      <c r="BC163" s="42"/>
      <c r="BD163" s="42"/>
      <c r="BE163" s="42"/>
    </row>
    <row r="164" spans="45:57" s="19" customFormat="1" x14ac:dyDescent="0.25">
      <c r="AS164" s="42"/>
      <c r="AT164" s="42"/>
      <c r="AU164" s="42"/>
      <c r="AV164" s="42"/>
      <c r="AW164" s="42"/>
      <c r="AX164" s="42"/>
      <c r="AY164" s="42"/>
      <c r="AZ164" s="100"/>
      <c r="BA164" s="42"/>
      <c r="BB164" s="42"/>
      <c r="BC164" s="42"/>
      <c r="BD164" s="42"/>
      <c r="BE164" s="42"/>
    </row>
    <row r="165" spans="45:57" s="19" customFormat="1" x14ac:dyDescent="0.25">
      <c r="AS165" s="42"/>
      <c r="AT165" s="42"/>
      <c r="AU165" s="42"/>
      <c r="AV165" s="42"/>
      <c r="AW165" s="42"/>
      <c r="AX165" s="42"/>
      <c r="AY165" s="42"/>
      <c r="AZ165" s="100"/>
      <c r="BA165" s="42"/>
      <c r="BB165" s="42"/>
      <c r="BC165" s="42"/>
      <c r="BD165" s="42"/>
      <c r="BE165" s="42"/>
    </row>
    <row r="166" spans="45:57" s="19" customFormat="1" x14ac:dyDescent="0.25">
      <c r="AS166" s="42"/>
      <c r="AT166" s="42"/>
      <c r="AU166" s="42"/>
      <c r="AV166" s="42"/>
      <c r="AW166" s="42"/>
      <c r="AX166" s="42"/>
      <c r="AY166" s="42"/>
      <c r="AZ166" s="100"/>
      <c r="BA166" s="42"/>
      <c r="BB166" s="42"/>
      <c r="BC166" s="42"/>
      <c r="BD166" s="42"/>
      <c r="BE166" s="42"/>
    </row>
    <row r="167" spans="45:57" s="19" customFormat="1" x14ac:dyDescent="0.25">
      <c r="AS167" s="42"/>
      <c r="AT167" s="42"/>
      <c r="AU167" s="42"/>
      <c r="AV167" s="42"/>
      <c r="AW167" s="42"/>
      <c r="AX167" s="42"/>
      <c r="AY167" s="42"/>
      <c r="AZ167" s="100"/>
      <c r="BA167" s="42"/>
      <c r="BB167" s="42"/>
      <c r="BC167" s="42"/>
      <c r="BD167" s="42"/>
      <c r="BE167" s="42"/>
    </row>
    <row r="168" spans="45:57" s="19" customFormat="1" x14ac:dyDescent="0.25">
      <c r="AS168" s="42"/>
      <c r="AT168" s="42"/>
      <c r="AU168" s="42"/>
      <c r="AV168" s="42"/>
      <c r="AW168" s="42"/>
      <c r="AX168" s="42"/>
      <c r="AY168" s="42"/>
      <c r="AZ168" s="100"/>
      <c r="BA168" s="42"/>
      <c r="BB168" s="42"/>
      <c r="BC168" s="42"/>
      <c r="BD168" s="42"/>
      <c r="BE168" s="42"/>
    </row>
    <row r="169" spans="45:57" s="19" customFormat="1" x14ac:dyDescent="0.25">
      <c r="AS169" s="42"/>
      <c r="AT169" s="42"/>
      <c r="AU169" s="42"/>
      <c r="AV169" s="42"/>
      <c r="AW169" s="42"/>
      <c r="AX169" s="42"/>
      <c r="AY169" s="42"/>
      <c r="AZ169" s="100"/>
      <c r="BA169" s="42"/>
      <c r="BB169" s="42"/>
      <c r="BC169" s="42"/>
      <c r="BD169" s="42"/>
      <c r="BE169" s="42"/>
    </row>
    <row r="170" spans="45:57" s="19" customFormat="1" x14ac:dyDescent="0.25">
      <c r="AS170" s="42"/>
      <c r="AT170" s="42"/>
      <c r="AU170" s="42"/>
      <c r="AV170" s="42"/>
      <c r="AW170" s="42"/>
      <c r="AX170" s="42"/>
      <c r="AY170" s="42"/>
      <c r="AZ170" s="100"/>
      <c r="BA170" s="42"/>
      <c r="BB170" s="42"/>
      <c r="BC170" s="42"/>
      <c r="BD170" s="42"/>
      <c r="BE170" s="42"/>
    </row>
    <row r="171" spans="45:57" s="19" customFormat="1" x14ac:dyDescent="0.25">
      <c r="AS171" s="42"/>
      <c r="AT171" s="42"/>
      <c r="AU171" s="42"/>
      <c r="AV171" s="42"/>
      <c r="AW171" s="42"/>
      <c r="AX171" s="42"/>
      <c r="AY171" s="42"/>
      <c r="AZ171" s="100"/>
      <c r="BA171" s="42"/>
      <c r="BB171" s="42"/>
      <c r="BC171" s="42"/>
      <c r="BD171" s="42"/>
      <c r="BE171" s="42"/>
    </row>
    <row r="172" spans="45:57" s="19" customFormat="1" x14ac:dyDescent="0.25">
      <c r="AS172" s="42"/>
      <c r="AT172" s="42"/>
      <c r="AU172" s="42"/>
      <c r="AV172" s="42"/>
      <c r="AW172" s="42"/>
      <c r="AX172" s="42"/>
      <c r="AY172" s="42"/>
      <c r="AZ172" s="100"/>
      <c r="BA172" s="42"/>
      <c r="BB172" s="42"/>
      <c r="BC172" s="42"/>
      <c r="BD172" s="42"/>
      <c r="BE172" s="42"/>
    </row>
    <row r="173" spans="45:57" s="19" customFormat="1" x14ac:dyDescent="0.25">
      <c r="AS173" s="42"/>
      <c r="AT173" s="42"/>
      <c r="AU173" s="42"/>
      <c r="AV173" s="42"/>
      <c r="AW173" s="42"/>
      <c r="AX173" s="42"/>
      <c r="AY173" s="42"/>
      <c r="AZ173" s="100"/>
      <c r="BA173" s="42"/>
      <c r="BB173" s="42"/>
      <c r="BC173" s="42"/>
      <c r="BD173" s="42"/>
      <c r="BE173" s="42"/>
    </row>
    <row r="174" spans="45:57" s="19" customFormat="1" x14ac:dyDescent="0.25">
      <c r="AS174" s="42"/>
      <c r="AT174" s="42"/>
      <c r="AU174" s="42"/>
      <c r="AV174" s="42"/>
      <c r="AW174" s="42"/>
      <c r="AX174" s="42"/>
      <c r="AY174" s="42"/>
      <c r="AZ174" s="100"/>
      <c r="BA174" s="42"/>
      <c r="BB174" s="42"/>
      <c r="BC174" s="42"/>
      <c r="BD174" s="42"/>
      <c r="BE174" s="42"/>
    </row>
    <row r="175" spans="45:57" s="19" customFormat="1" x14ac:dyDescent="0.25">
      <c r="AS175" s="42"/>
      <c r="AT175" s="42"/>
      <c r="AU175" s="42"/>
      <c r="AV175" s="42"/>
      <c r="AW175" s="42"/>
      <c r="AX175" s="42"/>
      <c r="AY175" s="42"/>
      <c r="AZ175" s="100"/>
      <c r="BA175" s="42"/>
      <c r="BB175" s="42"/>
      <c r="BC175" s="42"/>
      <c r="BD175" s="42"/>
      <c r="BE175" s="42"/>
    </row>
    <row r="176" spans="45:57" s="19" customFormat="1" x14ac:dyDescent="0.25">
      <c r="AS176" s="42"/>
      <c r="AT176" s="42"/>
      <c r="AU176" s="42"/>
      <c r="AV176" s="42"/>
      <c r="AW176" s="42"/>
      <c r="AX176" s="42"/>
      <c r="AY176" s="42"/>
      <c r="AZ176" s="100"/>
      <c r="BA176" s="42"/>
      <c r="BB176" s="42"/>
      <c r="BC176" s="42"/>
      <c r="BD176" s="42"/>
      <c r="BE176" s="42"/>
    </row>
    <row r="177" spans="45:57" s="19" customFormat="1" x14ac:dyDescent="0.25">
      <c r="AS177" s="42"/>
      <c r="AT177" s="42"/>
      <c r="AU177" s="42"/>
      <c r="AV177" s="42"/>
      <c r="AW177" s="42"/>
      <c r="AX177" s="42"/>
      <c r="AY177" s="42"/>
      <c r="AZ177" s="100"/>
      <c r="BA177" s="42"/>
      <c r="BB177" s="42"/>
      <c r="BC177" s="42"/>
      <c r="BD177" s="42"/>
      <c r="BE177" s="42"/>
    </row>
    <row r="178" spans="45:57" s="19" customFormat="1" x14ac:dyDescent="0.25">
      <c r="AS178" s="42"/>
      <c r="AT178" s="42"/>
      <c r="AU178" s="42"/>
      <c r="AV178" s="42"/>
      <c r="AW178" s="42"/>
      <c r="AX178" s="42"/>
      <c r="AY178" s="42"/>
      <c r="AZ178" s="100"/>
      <c r="BA178" s="42"/>
      <c r="BB178" s="42"/>
      <c r="BC178" s="42"/>
      <c r="BD178" s="42"/>
      <c r="BE178" s="42"/>
    </row>
    <row r="179" spans="45:57" s="19" customFormat="1" x14ac:dyDescent="0.25">
      <c r="AS179" s="42"/>
      <c r="AT179" s="42"/>
      <c r="AU179" s="42"/>
      <c r="AV179" s="42"/>
      <c r="AW179" s="42"/>
      <c r="AX179" s="42"/>
      <c r="AY179" s="42"/>
      <c r="AZ179" s="100"/>
      <c r="BA179" s="42"/>
      <c r="BB179" s="42"/>
      <c r="BC179" s="42"/>
      <c r="BD179" s="42"/>
      <c r="BE179" s="42"/>
    </row>
    <row r="180" spans="45:57" s="19" customFormat="1" x14ac:dyDescent="0.25">
      <c r="AS180" s="42"/>
      <c r="AT180" s="42"/>
      <c r="AU180" s="42"/>
      <c r="AV180" s="42"/>
      <c r="AW180" s="42"/>
      <c r="AX180" s="42"/>
      <c r="AY180" s="42"/>
      <c r="AZ180" s="100"/>
      <c r="BA180" s="42"/>
      <c r="BB180" s="42"/>
      <c r="BC180" s="42"/>
      <c r="BD180" s="42"/>
      <c r="BE180" s="42"/>
    </row>
    <row r="181" spans="45:57" s="19" customFormat="1" x14ac:dyDescent="0.25">
      <c r="AS181" s="42"/>
      <c r="AT181" s="42"/>
      <c r="AU181" s="42"/>
      <c r="AV181" s="42"/>
      <c r="AW181" s="42"/>
      <c r="AX181" s="42"/>
      <c r="AY181" s="42"/>
      <c r="AZ181" s="100"/>
      <c r="BA181" s="42"/>
      <c r="BB181" s="42"/>
      <c r="BC181" s="42"/>
      <c r="BD181" s="42"/>
      <c r="BE181" s="42"/>
    </row>
    <row r="182" spans="45:57" s="19" customFormat="1" x14ac:dyDescent="0.25">
      <c r="AS182" s="42"/>
      <c r="AT182" s="42"/>
      <c r="AU182" s="42"/>
      <c r="AV182" s="42"/>
      <c r="AW182" s="42"/>
      <c r="AX182" s="42"/>
      <c r="AY182" s="42"/>
      <c r="AZ182" s="100"/>
      <c r="BA182" s="42"/>
      <c r="BB182" s="42"/>
      <c r="BC182" s="42"/>
      <c r="BD182" s="42"/>
      <c r="BE182" s="42"/>
    </row>
    <row r="183" spans="45:57" s="19" customFormat="1" x14ac:dyDescent="0.25">
      <c r="AS183" s="42"/>
      <c r="AT183" s="42"/>
      <c r="AU183" s="42"/>
      <c r="AV183" s="42"/>
      <c r="AW183" s="42"/>
      <c r="AX183" s="42"/>
      <c r="AY183" s="42"/>
      <c r="AZ183" s="100"/>
      <c r="BA183" s="42"/>
      <c r="BB183" s="42"/>
      <c r="BC183" s="42"/>
      <c r="BD183" s="42"/>
      <c r="BE183" s="42"/>
    </row>
    <row r="184" spans="45:57" s="19" customFormat="1" x14ac:dyDescent="0.25">
      <c r="AS184" s="42"/>
      <c r="AT184" s="42"/>
      <c r="AU184" s="42"/>
      <c r="AV184" s="42"/>
      <c r="AW184" s="42"/>
      <c r="AX184" s="42"/>
      <c r="AY184" s="42"/>
      <c r="AZ184" s="100"/>
      <c r="BA184" s="42"/>
      <c r="BB184" s="42"/>
      <c r="BC184" s="42"/>
      <c r="BD184" s="42"/>
      <c r="BE184" s="42"/>
    </row>
    <row r="185" spans="45:57" s="19" customFormat="1" x14ac:dyDescent="0.25">
      <c r="AS185" s="42"/>
      <c r="AT185" s="42"/>
      <c r="AU185" s="42"/>
      <c r="AV185" s="42"/>
      <c r="AW185" s="42"/>
      <c r="AX185" s="42"/>
      <c r="AY185" s="42"/>
      <c r="AZ185" s="100"/>
      <c r="BA185" s="42"/>
      <c r="BB185" s="42"/>
      <c r="BC185" s="42"/>
      <c r="BD185" s="42"/>
      <c r="BE185" s="42"/>
    </row>
    <row r="186" spans="45:57" s="19" customFormat="1" x14ac:dyDescent="0.25">
      <c r="AS186" s="42"/>
      <c r="AT186" s="42"/>
      <c r="AU186" s="42"/>
      <c r="AV186" s="42"/>
      <c r="AW186" s="42"/>
      <c r="AX186" s="42"/>
      <c r="AY186" s="42"/>
      <c r="AZ186" s="100"/>
      <c r="BA186" s="42"/>
      <c r="BB186" s="42"/>
      <c r="BC186" s="42"/>
      <c r="BD186" s="42"/>
      <c r="BE186" s="42"/>
    </row>
    <row r="187" spans="45:57" s="19" customFormat="1" x14ac:dyDescent="0.25">
      <c r="AS187" s="42"/>
      <c r="AT187" s="42"/>
      <c r="AU187" s="42"/>
      <c r="AV187" s="42"/>
      <c r="AW187" s="42"/>
      <c r="AX187" s="42"/>
      <c r="AY187" s="42"/>
      <c r="AZ187" s="100"/>
      <c r="BA187" s="42"/>
      <c r="BB187" s="42"/>
      <c r="BC187" s="42"/>
      <c r="BD187" s="42"/>
      <c r="BE187" s="42"/>
    </row>
    <row r="188" spans="45:57" s="19" customFormat="1" x14ac:dyDescent="0.25">
      <c r="AS188" s="42"/>
      <c r="AT188" s="42"/>
      <c r="AU188" s="42"/>
      <c r="AV188" s="42"/>
      <c r="AW188" s="42"/>
      <c r="AX188" s="42"/>
      <c r="AY188" s="42"/>
      <c r="AZ188" s="100"/>
      <c r="BA188" s="42"/>
      <c r="BB188" s="42"/>
      <c r="BC188" s="42"/>
      <c r="BD188" s="42"/>
      <c r="BE188" s="42"/>
    </row>
    <row r="189" spans="45:57" s="19" customFormat="1" x14ac:dyDescent="0.25">
      <c r="AS189" s="42"/>
      <c r="AT189" s="42"/>
      <c r="AU189" s="42"/>
      <c r="AV189" s="42"/>
      <c r="AW189" s="42"/>
      <c r="AX189" s="42"/>
      <c r="AY189" s="42"/>
      <c r="AZ189" s="100"/>
      <c r="BA189" s="42"/>
      <c r="BB189" s="42"/>
      <c r="BC189" s="42"/>
      <c r="BD189" s="42"/>
      <c r="BE189" s="42"/>
    </row>
    <row r="190" spans="45:57" s="19" customFormat="1" x14ac:dyDescent="0.25">
      <c r="AS190" s="42"/>
      <c r="AT190" s="42"/>
      <c r="AU190" s="42"/>
      <c r="AV190" s="42"/>
      <c r="AW190" s="42"/>
      <c r="AX190" s="42"/>
      <c r="AY190" s="42"/>
      <c r="AZ190" s="100"/>
      <c r="BA190" s="42"/>
      <c r="BB190" s="42"/>
      <c r="BC190" s="42"/>
      <c r="BD190" s="42"/>
      <c r="BE190" s="42"/>
    </row>
    <row r="191" spans="45:57" s="19" customFormat="1" x14ac:dyDescent="0.25">
      <c r="AS191" s="42"/>
      <c r="AT191" s="42"/>
      <c r="AU191" s="42"/>
      <c r="AV191" s="42"/>
      <c r="AW191" s="42"/>
      <c r="AX191" s="42"/>
      <c r="AY191" s="42"/>
      <c r="AZ191" s="100"/>
      <c r="BA191" s="42"/>
      <c r="BB191" s="42"/>
      <c r="BC191" s="42"/>
      <c r="BD191" s="42"/>
      <c r="BE191" s="42"/>
    </row>
    <row r="192" spans="45:57" s="19" customFormat="1" x14ac:dyDescent="0.25">
      <c r="AS192" s="42"/>
      <c r="AT192" s="42"/>
      <c r="AU192" s="42"/>
      <c r="AV192" s="42"/>
      <c r="AW192" s="42"/>
      <c r="AX192" s="42"/>
      <c r="AY192" s="42"/>
      <c r="AZ192" s="100"/>
      <c r="BA192" s="42"/>
      <c r="BB192" s="42"/>
      <c r="BC192" s="42"/>
      <c r="BD192" s="42"/>
      <c r="BE192" s="42"/>
    </row>
    <row r="193" spans="45:57" s="19" customFormat="1" x14ac:dyDescent="0.25">
      <c r="AS193" s="42"/>
      <c r="AT193" s="42"/>
      <c r="AU193" s="42"/>
      <c r="AV193" s="42"/>
      <c r="AW193" s="42"/>
      <c r="AX193" s="42"/>
      <c r="AY193" s="42"/>
      <c r="AZ193" s="100"/>
      <c r="BA193" s="42"/>
      <c r="BB193" s="42"/>
      <c r="BC193" s="42"/>
      <c r="BD193" s="42"/>
      <c r="BE193" s="42"/>
    </row>
    <row r="194" spans="45:57" s="19" customFormat="1" x14ac:dyDescent="0.25">
      <c r="AS194" s="42"/>
      <c r="AT194" s="42"/>
      <c r="AU194" s="42"/>
      <c r="AV194" s="42"/>
      <c r="AW194" s="42"/>
      <c r="AX194" s="42"/>
      <c r="AY194" s="42"/>
      <c r="AZ194" s="100"/>
      <c r="BA194" s="42"/>
      <c r="BB194" s="42"/>
      <c r="BC194" s="42"/>
      <c r="BD194" s="42"/>
      <c r="BE194" s="42"/>
    </row>
    <row r="195" spans="45:57" s="19" customFormat="1" x14ac:dyDescent="0.25">
      <c r="AS195" s="42"/>
      <c r="AT195" s="42"/>
      <c r="AU195" s="42"/>
      <c r="AV195" s="42"/>
      <c r="AW195" s="42"/>
      <c r="AX195" s="42"/>
      <c r="AY195" s="42"/>
      <c r="AZ195" s="100"/>
      <c r="BA195" s="42"/>
      <c r="BB195" s="42"/>
      <c r="BC195" s="42"/>
      <c r="BD195" s="42"/>
      <c r="BE195" s="42"/>
    </row>
    <row r="196" spans="45:57" s="19" customFormat="1" x14ac:dyDescent="0.25">
      <c r="AS196" s="42"/>
      <c r="AT196" s="42"/>
      <c r="AU196" s="42"/>
      <c r="AV196" s="42"/>
      <c r="AW196" s="42"/>
      <c r="AX196" s="42"/>
      <c r="AY196" s="42"/>
      <c r="AZ196" s="100"/>
      <c r="BA196" s="42"/>
      <c r="BB196" s="42"/>
      <c r="BC196" s="42"/>
      <c r="BD196" s="42"/>
      <c r="BE196" s="42"/>
    </row>
    <row r="197" spans="45:57" s="19" customFormat="1" x14ac:dyDescent="0.25">
      <c r="AS197" s="42"/>
      <c r="AT197" s="42"/>
      <c r="AU197" s="42"/>
      <c r="AV197" s="42"/>
      <c r="AW197" s="42"/>
      <c r="AX197" s="42"/>
      <c r="AY197" s="42"/>
      <c r="AZ197" s="100"/>
      <c r="BA197" s="42"/>
      <c r="BB197" s="42"/>
      <c r="BC197" s="42"/>
      <c r="BD197" s="42"/>
      <c r="BE197" s="42"/>
    </row>
    <row r="198" spans="45:57" s="19" customFormat="1" x14ac:dyDescent="0.25">
      <c r="AS198" s="42"/>
      <c r="AT198" s="42"/>
      <c r="AU198" s="42"/>
      <c r="AV198" s="42"/>
      <c r="AW198" s="42"/>
      <c r="AX198" s="42"/>
      <c r="AY198" s="42"/>
      <c r="AZ198" s="100"/>
      <c r="BA198" s="42"/>
      <c r="BB198" s="42"/>
      <c r="BC198" s="42"/>
      <c r="BD198" s="42"/>
      <c r="BE198" s="42"/>
    </row>
    <row r="199" spans="45:57" s="19" customFormat="1" x14ac:dyDescent="0.25">
      <c r="AS199" s="42"/>
      <c r="AT199" s="42"/>
      <c r="AU199" s="42"/>
      <c r="AV199" s="42"/>
      <c r="AW199" s="42"/>
      <c r="AX199" s="42"/>
      <c r="AY199" s="42"/>
      <c r="AZ199" s="100"/>
      <c r="BA199" s="42"/>
      <c r="BB199" s="42"/>
      <c r="BC199" s="42"/>
      <c r="BD199" s="42"/>
      <c r="BE199" s="42"/>
    </row>
    <row r="200" spans="45:57" s="19" customFormat="1" x14ac:dyDescent="0.25">
      <c r="AS200" s="42"/>
      <c r="AT200" s="42"/>
      <c r="AU200" s="42"/>
      <c r="AV200" s="42"/>
      <c r="AW200" s="42"/>
      <c r="AX200" s="42"/>
      <c r="AY200" s="42"/>
      <c r="AZ200" s="100"/>
      <c r="BA200" s="42"/>
      <c r="BB200" s="42"/>
      <c r="BC200" s="42"/>
      <c r="BD200" s="42"/>
      <c r="BE200" s="42"/>
    </row>
    <row r="201" spans="45:57" s="19" customFormat="1" x14ac:dyDescent="0.25">
      <c r="AS201" s="42"/>
      <c r="AT201" s="42"/>
      <c r="AU201" s="42"/>
      <c r="AV201" s="42"/>
      <c r="AW201" s="42"/>
      <c r="AX201" s="42"/>
      <c r="AY201" s="42"/>
      <c r="AZ201" s="100"/>
      <c r="BA201" s="42"/>
      <c r="BB201" s="42"/>
      <c r="BC201" s="42"/>
      <c r="BD201" s="42"/>
      <c r="BE201" s="42"/>
    </row>
    <row r="202" spans="45:57" s="19" customFormat="1" x14ac:dyDescent="0.25">
      <c r="AS202" s="42"/>
      <c r="AT202" s="42"/>
      <c r="AU202" s="42"/>
      <c r="AV202" s="42"/>
      <c r="AW202" s="42"/>
      <c r="AX202" s="42"/>
      <c r="AY202" s="42"/>
      <c r="AZ202" s="100"/>
      <c r="BA202" s="42"/>
      <c r="BB202" s="42"/>
      <c r="BC202" s="42"/>
      <c r="BD202" s="42"/>
      <c r="BE202" s="42"/>
    </row>
    <row r="203" spans="45:57" s="19" customFormat="1" x14ac:dyDescent="0.25">
      <c r="AS203" s="42"/>
      <c r="AT203" s="42"/>
      <c r="AU203" s="42"/>
      <c r="AV203" s="42"/>
      <c r="AW203" s="42"/>
      <c r="AX203" s="42"/>
      <c r="AY203" s="42"/>
      <c r="AZ203" s="100"/>
      <c r="BA203" s="42"/>
      <c r="BB203" s="42"/>
      <c r="BC203" s="42"/>
      <c r="BD203" s="42"/>
      <c r="BE203" s="42"/>
    </row>
    <row r="204" spans="45:57" s="19" customFormat="1" x14ac:dyDescent="0.25">
      <c r="AS204" s="42"/>
      <c r="AT204" s="42"/>
      <c r="AU204" s="42"/>
      <c r="AV204" s="42"/>
      <c r="AW204" s="42"/>
      <c r="AX204" s="42"/>
      <c r="AY204" s="42"/>
      <c r="AZ204" s="100"/>
      <c r="BA204" s="42"/>
      <c r="BB204" s="42"/>
      <c r="BC204" s="42"/>
      <c r="BD204" s="42"/>
      <c r="BE204" s="42"/>
    </row>
    <row r="205" spans="45:57" s="19" customFormat="1" x14ac:dyDescent="0.25">
      <c r="AS205" s="42"/>
      <c r="AT205" s="42"/>
      <c r="AU205" s="42"/>
      <c r="AV205" s="42"/>
      <c r="AW205" s="42"/>
      <c r="AX205" s="42"/>
      <c r="AY205" s="42"/>
      <c r="AZ205" s="100"/>
      <c r="BA205" s="42"/>
      <c r="BB205" s="42"/>
      <c r="BC205" s="42"/>
      <c r="BD205" s="42"/>
      <c r="BE205" s="42"/>
    </row>
    <row r="206" spans="45:57" s="19" customFormat="1" x14ac:dyDescent="0.25">
      <c r="AS206" s="42"/>
      <c r="AT206" s="42"/>
      <c r="AU206" s="42"/>
      <c r="AV206" s="42"/>
      <c r="AW206" s="42"/>
      <c r="AX206" s="42"/>
      <c r="AY206" s="42"/>
      <c r="AZ206" s="100"/>
      <c r="BA206" s="42"/>
      <c r="BB206" s="42"/>
      <c r="BC206" s="42"/>
      <c r="BD206" s="42"/>
      <c r="BE206" s="42"/>
    </row>
    <row r="207" spans="45:57" s="19" customFormat="1" x14ac:dyDescent="0.25">
      <c r="AS207" s="42"/>
      <c r="AT207" s="42"/>
      <c r="AU207" s="42"/>
      <c r="AV207" s="42"/>
      <c r="AW207" s="42"/>
      <c r="AX207" s="42"/>
      <c r="AY207" s="42"/>
      <c r="AZ207" s="100"/>
      <c r="BA207" s="42"/>
      <c r="BB207" s="42"/>
      <c r="BC207" s="42"/>
      <c r="BD207" s="42"/>
      <c r="BE207" s="42"/>
    </row>
    <row r="208" spans="45:57" s="19" customFormat="1" x14ac:dyDescent="0.25">
      <c r="AS208" s="42"/>
      <c r="AT208" s="42"/>
      <c r="AU208" s="42"/>
      <c r="AV208" s="42"/>
      <c r="AW208" s="42"/>
      <c r="AX208" s="42"/>
      <c r="AY208" s="42"/>
      <c r="AZ208" s="100"/>
      <c r="BA208" s="42"/>
      <c r="BB208" s="42"/>
      <c r="BC208" s="42"/>
      <c r="BD208" s="42"/>
      <c r="BE208" s="42"/>
    </row>
    <row r="209" spans="45:57" s="19" customFormat="1" x14ac:dyDescent="0.25">
      <c r="AS209" s="42"/>
      <c r="AT209" s="42"/>
      <c r="AU209" s="42"/>
      <c r="AV209" s="42"/>
      <c r="AW209" s="42"/>
      <c r="AX209" s="42"/>
      <c r="AY209" s="42"/>
      <c r="AZ209" s="100"/>
      <c r="BA209" s="42"/>
      <c r="BB209" s="42"/>
      <c r="BC209" s="42"/>
      <c r="BD209" s="42"/>
      <c r="BE209" s="42"/>
    </row>
    <row r="210" spans="45:57" s="19" customFormat="1" x14ac:dyDescent="0.25">
      <c r="AS210" s="42"/>
      <c r="AT210" s="42"/>
      <c r="AU210" s="42"/>
      <c r="AV210" s="42"/>
      <c r="AW210" s="42"/>
      <c r="AX210" s="42"/>
      <c r="AY210" s="42"/>
      <c r="AZ210" s="100"/>
      <c r="BA210" s="42"/>
      <c r="BB210" s="42"/>
      <c r="BC210" s="42"/>
      <c r="BD210" s="42"/>
      <c r="BE210" s="42"/>
    </row>
    <row r="211" spans="45:57" s="19" customFormat="1" x14ac:dyDescent="0.25">
      <c r="AS211" s="42"/>
      <c r="AT211" s="42"/>
      <c r="AU211" s="42"/>
      <c r="AV211" s="42"/>
      <c r="AW211" s="42"/>
      <c r="AX211" s="42"/>
      <c r="AY211" s="42"/>
      <c r="AZ211" s="100"/>
      <c r="BA211" s="42"/>
      <c r="BB211" s="42"/>
      <c r="BC211" s="42"/>
      <c r="BD211" s="42"/>
      <c r="BE211" s="42"/>
    </row>
    <row r="212" spans="45:57" s="19" customFormat="1" x14ac:dyDescent="0.25">
      <c r="AS212" s="42"/>
      <c r="AT212" s="42"/>
      <c r="AU212" s="42"/>
      <c r="AV212" s="42"/>
      <c r="AW212" s="42"/>
      <c r="AX212" s="42"/>
      <c r="AY212" s="42"/>
      <c r="AZ212" s="100"/>
      <c r="BA212" s="42"/>
      <c r="BB212" s="42"/>
      <c r="BC212" s="42"/>
      <c r="BD212" s="42"/>
      <c r="BE212" s="42"/>
    </row>
    <row r="213" spans="45:57" s="19" customFormat="1" x14ac:dyDescent="0.25">
      <c r="AS213" s="42"/>
      <c r="AT213" s="42"/>
      <c r="AU213" s="42"/>
      <c r="AV213" s="42"/>
      <c r="AW213" s="42"/>
      <c r="AX213" s="42"/>
      <c r="AY213" s="42"/>
      <c r="AZ213" s="100"/>
      <c r="BA213" s="42"/>
      <c r="BB213" s="42"/>
      <c r="BC213" s="42"/>
      <c r="BD213" s="42"/>
      <c r="BE213" s="42"/>
    </row>
    <row r="214" spans="45:57" s="19" customFormat="1" x14ac:dyDescent="0.25">
      <c r="AS214" s="42"/>
      <c r="AT214" s="42"/>
      <c r="AU214" s="42"/>
      <c r="AV214" s="42"/>
      <c r="AW214" s="42"/>
      <c r="AX214" s="42"/>
      <c r="AY214" s="42"/>
      <c r="AZ214" s="100"/>
      <c r="BA214" s="42"/>
      <c r="BB214" s="42"/>
      <c r="BC214" s="42"/>
      <c r="BD214" s="42"/>
      <c r="BE214" s="42"/>
    </row>
    <row r="215" spans="45:57" s="19" customFormat="1" x14ac:dyDescent="0.25">
      <c r="AS215" s="42"/>
      <c r="AT215" s="42"/>
      <c r="AU215" s="42"/>
      <c r="AV215" s="42"/>
      <c r="AW215" s="42"/>
      <c r="AX215" s="42"/>
      <c r="AY215" s="42"/>
      <c r="AZ215" s="100"/>
      <c r="BA215" s="42"/>
      <c r="BB215" s="42"/>
      <c r="BC215" s="42"/>
      <c r="BD215" s="42"/>
      <c r="BE215" s="42"/>
    </row>
    <row r="216" spans="45:57" s="19" customFormat="1" x14ac:dyDescent="0.25">
      <c r="AS216" s="42"/>
      <c r="AT216" s="42"/>
      <c r="AU216" s="42"/>
      <c r="AV216" s="42"/>
      <c r="AW216" s="42"/>
      <c r="AX216" s="42"/>
      <c r="AY216" s="42"/>
      <c r="AZ216" s="100"/>
      <c r="BA216" s="42"/>
      <c r="BB216" s="42"/>
      <c r="BC216" s="42"/>
      <c r="BD216" s="42"/>
      <c r="BE216" s="42"/>
    </row>
    <row r="217" spans="45:57" s="19" customFormat="1" x14ac:dyDescent="0.25">
      <c r="AS217" s="42"/>
      <c r="AT217" s="42"/>
      <c r="AU217" s="42"/>
      <c r="AV217" s="42"/>
      <c r="AW217" s="42"/>
      <c r="AX217" s="42"/>
      <c r="AY217" s="42"/>
      <c r="AZ217" s="100"/>
      <c r="BA217" s="42"/>
      <c r="BB217" s="42"/>
      <c r="BC217" s="42"/>
      <c r="BD217" s="42"/>
      <c r="BE217" s="42"/>
    </row>
    <row r="218" spans="45:57" s="19" customFormat="1" x14ac:dyDescent="0.25">
      <c r="AS218" s="42"/>
      <c r="AT218" s="42"/>
      <c r="AU218" s="42"/>
      <c r="AV218" s="42"/>
      <c r="AW218" s="42"/>
      <c r="AX218" s="42"/>
      <c r="AY218" s="42"/>
      <c r="AZ218" s="100"/>
      <c r="BA218" s="42"/>
      <c r="BB218" s="42"/>
      <c r="BC218" s="42"/>
      <c r="BD218" s="42"/>
      <c r="BE218" s="42"/>
    </row>
    <row r="219" spans="45:57" s="19" customFormat="1" x14ac:dyDescent="0.25">
      <c r="AS219" s="42"/>
      <c r="AT219" s="42"/>
      <c r="AU219" s="42"/>
      <c r="AV219" s="42"/>
      <c r="AW219" s="42"/>
      <c r="AX219" s="42"/>
      <c r="AY219" s="42"/>
      <c r="AZ219" s="100"/>
      <c r="BA219" s="42"/>
      <c r="BB219" s="42"/>
      <c r="BC219" s="42"/>
      <c r="BD219" s="42"/>
      <c r="BE219" s="42"/>
    </row>
    <row r="220" spans="45:57" s="19" customFormat="1" x14ac:dyDescent="0.25">
      <c r="AS220" s="42"/>
      <c r="AT220" s="42"/>
      <c r="AU220" s="42"/>
      <c r="AV220" s="42"/>
      <c r="AW220" s="42"/>
      <c r="AX220" s="42"/>
      <c r="AY220" s="42"/>
      <c r="AZ220" s="100"/>
      <c r="BA220" s="42"/>
      <c r="BB220" s="42"/>
      <c r="BC220" s="42"/>
      <c r="BD220" s="42"/>
      <c r="BE220" s="42"/>
    </row>
    <row r="221" spans="45:57" s="19" customFormat="1" x14ac:dyDescent="0.25">
      <c r="AS221" s="42"/>
      <c r="AT221" s="42"/>
      <c r="AU221" s="42"/>
      <c r="AV221" s="42"/>
      <c r="AW221" s="42"/>
      <c r="AX221" s="42"/>
      <c r="AY221" s="42"/>
      <c r="AZ221" s="100"/>
      <c r="BA221" s="42"/>
      <c r="BB221" s="42"/>
      <c r="BC221" s="42"/>
      <c r="BD221" s="42"/>
      <c r="BE221" s="42"/>
    </row>
    <row r="222" spans="45:57" s="19" customFormat="1" x14ac:dyDescent="0.25">
      <c r="AS222" s="42"/>
      <c r="AT222" s="42"/>
      <c r="AU222" s="42"/>
      <c r="AV222" s="42"/>
      <c r="AW222" s="42"/>
      <c r="AX222" s="42"/>
      <c r="AY222" s="42"/>
      <c r="AZ222" s="100"/>
      <c r="BA222" s="42"/>
      <c r="BB222" s="42"/>
      <c r="BC222" s="42"/>
      <c r="BD222" s="42"/>
      <c r="BE222" s="42"/>
    </row>
    <row r="223" spans="45:57" s="19" customFormat="1" x14ac:dyDescent="0.25">
      <c r="AS223" s="42"/>
      <c r="AT223" s="42"/>
      <c r="AU223" s="42"/>
      <c r="AV223" s="42"/>
      <c r="AW223" s="42"/>
      <c r="AX223" s="42"/>
      <c r="AY223" s="42"/>
      <c r="AZ223" s="100"/>
      <c r="BA223" s="42"/>
      <c r="BB223" s="42"/>
      <c r="BC223" s="42"/>
      <c r="BD223" s="42"/>
      <c r="BE223" s="42"/>
    </row>
    <row r="224" spans="45:57" s="19" customFormat="1" x14ac:dyDescent="0.25">
      <c r="AS224" s="42"/>
      <c r="AT224" s="42"/>
      <c r="AU224" s="42"/>
      <c r="AV224" s="42"/>
      <c r="AW224" s="42"/>
      <c r="AX224" s="42"/>
      <c r="AY224" s="42"/>
      <c r="AZ224" s="100"/>
      <c r="BA224" s="42"/>
      <c r="BB224" s="42"/>
      <c r="BC224" s="42"/>
      <c r="BD224" s="42"/>
      <c r="BE224" s="42"/>
    </row>
    <row r="225" spans="45:57" s="19" customFormat="1" x14ac:dyDescent="0.25">
      <c r="AS225" s="42"/>
      <c r="AT225" s="42"/>
      <c r="AU225" s="42"/>
      <c r="AV225" s="42"/>
      <c r="AW225" s="42"/>
      <c r="AX225" s="42"/>
      <c r="AY225" s="42"/>
      <c r="AZ225" s="100"/>
      <c r="BA225" s="42"/>
      <c r="BB225" s="42"/>
      <c r="BC225" s="42"/>
      <c r="BD225" s="42"/>
      <c r="BE225" s="42"/>
    </row>
    <row r="226" spans="45:57" s="19" customFormat="1" x14ac:dyDescent="0.25">
      <c r="AS226" s="42"/>
      <c r="AT226" s="42"/>
      <c r="AU226" s="42"/>
      <c r="AV226" s="42"/>
      <c r="AW226" s="42"/>
      <c r="AX226" s="42"/>
      <c r="AY226" s="42"/>
      <c r="AZ226" s="100"/>
      <c r="BA226" s="42"/>
      <c r="BB226" s="42"/>
      <c r="BC226" s="42"/>
      <c r="BD226" s="42"/>
      <c r="BE226" s="42"/>
    </row>
    <row r="227" spans="45:57" s="19" customFormat="1" x14ac:dyDescent="0.25">
      <c r="AS227" s="42"/>
      <c r="AT227" s="42"/>
      <c r="AU227" s="42"/>
      <c r="AV227" s="42"/>
      <c r="AW227" s="42"/>
      <c r="AX227" s="42"/>
      <c r="AY227" s="42"/>
      <c r="AZ227" s="100"/>
      <c r="BA227" s="42"/>
      <c r="BB227" s="42"/>
      <c r="BC227" s="42"/>
      <c r="BD227" s="42"/>
      <c r="BE227" s="42"/>
    </row>
    <row r="228" spans="45:57" s="19" customFormat="1" x14ac:dyDescent="0.25">
      <c r="AS228" s="42"/>
      <c r="AT228" s="42"/>
      <c r="AU228" s="42"/>
      <c r="AV228" s="42"/>
      <c r="AW228" s="42"/>
      <c r="AX228" s="42"/>
      <c r="AY228" s="42"/>
      <c r="AZ228" s="100"/>
      <c r="BA228" s="42"/>
      <c r="BB228" s="42"/>
      <c r="BC228" s="42"/>
      <c r="BD228" s="42"/>
      <c r="BE228" s="42"/>
    </row>
    <row r="229" spans="45:57" s="19" customFormat="1" x14ac:dyDescent="0.25">
      <c r="AS229" s="42"/>
      <c r="AT229" s="42"/>
      <c r="AU229" s="42"/>
      <c r="AV229" s="42"/>
      <c r="AW229" s="42"/>
      <c r="AX229" s="42"/>
      <c r="AY229" s="42"/>
      <c r="AZ229" s="100"/>
      <c r="BA229" s="42"/>
      <c r="BB229" s="42"/>
      <c r="BC229" s="42"/>
      <c r="BD229" s="42"/>
      <c r="BE229" s="42"/>
    </row>
    <row r="230" spans="45:57" s="19" customFormat="1" x14ac:dyDescent="0.25">
      <c r="AS230" s="42"/>
      <c r="AT230" s="42"/>
      <c r="AU230" s="42"/>
      <c r="AV230" s="42"/>
      <c r="AW230" s="42"/>
      <c r="AX230" s="42"/>
      <c r="AY230" s="42"/>
      <c r="AZ230" s="100"/>
      <c r="BA230" s="42"/>
      <c r="BB230" s="42"/>
      <c r="BC230" s="42"/>
      <c r="BD230" s="42"/>
      <c r="BE230" s="42"/>
    </row>
    <row r="231" spans="45:57" s="19" customFormat="1" x14ac:dyDescent="0.25">
      <c r="AS231" s="42"/>
      <c r="AT231" s="42"/>
      <c r="AU231" s="42"/>
      <c r="AV231" s="42"/>
      <c r="AW231" s="42"/>
      <c r="AX231" s="42"/>
      <c r="AY231" s="42"/>
      <c r="AZ231" s="100"/>
      <c r="BA231" s="42"/>
      <c r="BB231" s="42"/>
      <c r="BC231" s="42"/>
      <c r="BD231" s="42"/>
      <c r="BE231" s="42"/>
    </row>
    <row r="232" spans="45:57" s="19" customFormat="1" x14ac:dyDescent="0.25">
      <c r="AS232" s="42"/>
      <c r="AT232" s="42"/>
      <c r="AU232" s="42"/>
      <c r="AV232" s="42"/>
      <c r="AW232" s="42"/>
      <c r="AX232" s="42"/>
      <c r="AY232" s="42"/>
      <c r="AZ232" s="100"/>
      <c r="BA232" s="42"/>
      <c r="BB232" s="42"/>
      <c r="BC232" s="42"/>
      <c r="BD232" s="42"/>
      <c r="BE232" s="42"/>
    </row>
    <row r="233" spans="45:57" s="19" customFormat="1" x14ac:dyDescent="0.25">
      <c r="AS233" s="42"/>
      <c r="AT233" s="42"/>
      <c r="AU233" s="42"/>
      <c r="AV233" s="42"/>
      <c r="AW233" s="42"/>
      <c r="AX233" s="42"/>
      <c r="AY233" s="42"/>
      <c r="AZ233" s="100"/>
      <c r="BA233" s="42"/>
      <c r="BB233" s="42"/>
      <c r="BC233" s="42"/>
      <c r="BD233" s="42"/>
      <c r="BE233" s="42"/>
    </row>
    <row r="234" spans="45:57" s="19" customFormat="1" x14ac:dyDescent="0.25">
      <c r="AS234" s="42"/>
      <c r="AT234" s="42"/>
      <c r="AU234" s="42"/>
      <c r="AV234" s="42"/>
      <c r="AW234" s="42"/>
      <c r="AX234" s="42"/>
      <c r="AY234" s="42"/>
      <c r="AZ234" s="100"/>
      <c r="BA234" s="42"/>
      <c r="BB234" s="42"/>
      <c r="BC234" s="42"/>
      <c r="BD234" s="42"/>
      <c r="BE234" s="42"/>
    </row>
    <row r="235" spans="45:57" s="19" customFormat="1" x14ac:dyDescent="0.25">
      <c r="AS235" s="42"/>
      <c r="AT235" s="42"/>
      <c r="AU235" s="42"/>
      <c r="AV235" s="42"/>
      <c r="AW235" s="42"/>
      <c r="AX235" s="42"/>
      <c r="AY235" s="42"/>
      <c r="AZ235" s="100"/>
      <c r="BA235" s="42"/>
      <c r="BB235" s="42"/>
      <c r="BC235" s="42"/>
      <c r="BD235" s="42"/>
      <c r="BE235" s="42"/>
    </row>
    <row r="236" spans="45:57" s="19" customFormat="1" x14ac:dyDescent="0.25">
      <c r="AS236" s="42"/>
      <c r="AT236" s="42"/>
      <c r="AU236" s="42"/>
      <c r="AV236" s="42"/>
      <c r="AW236" s="42"/>
      <c r="AX236" s="42"/>
      <c r="AY236" s="42"/>
      <c r="AZ236" s="100"/>
      <c r="BA236" s="42"/>
      <c r="BB236" s="42"/>
      <c r="BC236" s="42"/>
      <c r="BD236" s="42"/>
      <c r="BE236" s="42"/>
    </row>
    <row r="237" spans="45:57" s="19" customFormat="1" x14ac:dyDescent="0.25">
      <c r="AS237" s="42"/>
      <c r="AT237" s="42"/>
      <c r="AU237" s="42"/>
      <c r="AV237" s="42"/>
      <c r="AW237" s="42"/>
      <c r="AX237" s="42"/>
      <c r="AY237" s="42"/>
      <c r="AZ237" s="100"/>
      <c r="BA237" s="42"/>
      <c r="BB237" s="42"/>
      <c r="BC237" s="42"/>
      <c r="BD237" s="42"/>
      <c r="BE237" s="42"/>
    </row>
    <row r="238" spans="45:57" s="19" customFormat="1" x14ac:dyDescent="0.25">
      <c r="AS238" s="42"/>
      <c r="AT238" s="42"/>
      <c r="AU238" s="42"/>
      <c r="AV238" s="42"/>
      <c r="AW238" s="42"/>
      <c r="AX238" s="42"/>
      <c r="AY238" s="42"/>
      <c r="AZ238" s="100"/>
      <c r="BA238" s="42"/>
      <c r="BB238" s="42"/>
      <c r="BC238" s="42"/>
      <c r="BD238" s="42"/>
      <c r="BE238" s="42"/>
    </row>
    <row r="239" spans="45:57" s="19" customFormat="1" x14ac:dyDescent="0.25">
      <c r="AS239" s="42"/>
      <c r="AT239" s="42"/>
      <c r="AU239" s="42"/>
      <c r="AV239" s="42"/>
      <c r="AW239" s="42"/>
      <c r="AX239" s="42"/>
      <c r="AY239" s="42"/>
      <c r="AZ239" s="100"/>
      <c r="BA239" s="42"/>
      <c r="BB239" s="42"/>
      <c r="BC239" s="42"/>
      <c r="BD239" s="42"/>
      <c r="BE239" s="42"/>
    </row>
    <row r="240" spans="45:57" s="19" customFormat="1" x14ac:dyDescent="0.25">
      <c r="AS240" s="42"/>
      <c r="AT240" s="42"/>
      <c r="AU240" s="42"/>
      <c r="AV240" s="42"/>
      <c r="AW240" s="42"/>
      <c r="AX240" s="42"/>
      <c r="AY240" s="42"/>
      <c r="AZ240" s="100"/>
      <c r="BA240" s="42"/>
      <c r="BB240" s="42"/>
      <c r="BC240" s="42"/>
      <c r="BD240" s="42"/>
      <c r="BE240" s="42"/>
    </row>
    <row r="241" spans="45:57" s="19" customFormat="1" x14ac:dyDescent="0.25">
      <c r="AS241" s="42"/>
      <c r="AT241" s="42"/>
      <c r="AU241" s="42"/>
      <c r="AV241" s="42"/>
      <c r="AW241" s="42"/>
      <c r="AX241" s="42"/>
      <c r="AY241" s="42"/>
      <c r="AZ241" s="100"/>
      <c r="BA241" s="42"/>
      <c r="BB241" s="42"/>
      <c r="BC241" s="42"/>
      <c r="BD241" s="42"/>
      <c r="BE241" s="42"/>
    </row>
    <row r="242" spans="45:57" s="19" customFormat="1" x14ac:dyDescent="0.25">
      <c r="AS242" s="42"/>
      <c r="AT242" s="42"/>
      <c r="AU242" s="42"/>
      <c r="AV242" s="42"/>
      <c r="AW242" s="42"/>
      <c r="AX242" s="42"/>
      <c r="AY242" s="42"/>
      <c r="AZ242" s="100"/>
      <c r="BA242" s="42"/>
      <c r="BB242" s="42"/>
      <c r="BC242" s="42"/>
      <c r="BD242" s="42"/>
      <c r="BE242" s="42"/>
    </row>
    <row r="243" spans="45:57" s="19" customFormat="1" x14ac:dyDescent="0.25">
      <c r="AS243" s="42"/>
      <c r="AT243" s="42"/>
      <c r="AU243" s="42"/>
      <c r="AV243" s="42"/>
      <c r="AW243" s="42"/>
      <c r="AX243" s="42"/>
      <c r="AY243" s="42"/>
      <c r="AZ243" s="100"/>
      <c r="BA243" s="42"/>
      <c r="BB243" s="42"/>
      <c r="BC243" s="42"/>
      <c r="BD243" s="42"/>
      <c r="BE243" s="42"/>
    </row>
    <row r="244" spans="45:57" s="19" customFormat="1" x14ac:dyDescent="0.25">
      <c r="AS244" s="42"/>
      <c r="AT244" s="42"/>
      <c r="AU244" s="42"/>
      <c r="AV244" s="42"/>
      <c r="AW244" s="42"/>
      <c r="AX244" s="42"/>
      <c r="AY244" s="42"/>
      <c r="AZ244" s="100"/>
      <c r="BA244" s="42"/>
      <c r="BB244" s="42"/>
      <c r="BC244" s="42"/>
      <c r="BD244" s="42"/>
      <c r="BE244" s="42"/>
    </row>
    <row r="245" spans="45:57" s="19" customFormat="1" x14ac:dyDescent="0.25">
      <c r="AS245" s="42"/>
      <c r="AT245" s="42"/>
      <c r="AU245" s="42"/>
      <c r="AV245" s="42"/>
      <c r="AW245" s="42"/>
      <c r="AX245" s="42"/>
      <c r="AY245" s="42"/>
      <c r="AZ245" s="100"/>
      <c r="BA245" s="42"/>
      <c r="BB245" s="42"/>
      <c r="BC245" s="42"/>
      <c r="BD245" s="42"/>
      <c r="BE245" s="42"/>
    </row>
    <row r="246" spans="45:57" s="19" customFormat="1" x14ac:dyDescent="0.25">
      <c r="AS246" s="42"/>
      <c r="AT246" s="42"/>
      <c r="AU246" s="42"/>
      <c r="AV246" s="42"/>
      <c r="AW246" s="42"/>
      <c r="AX246" s="42"/>
      <c r="AY246" s="42"/>
      <c r="AZ246" s="100"/>
      <c r="BA246" s="42"/>
      <c r="BB246" s="42"/>
      <c r="BC246" s="42"/>
      <c r="BD246" s="42"/>
      <c r="BE246" s="42"/>
    </row>
    <row r="247" spans="45:57" s="19" customFormat="1" x14ac:dyDescent="0.25">
      <c r="AS247" s="42"/>
      <c r="AT247" s="42"/>
      <c r="AU247" s="42"/>
      <c r="AV247" s="42"/>
      <c r="AW247" s="42"/>
      <c r="AX247" s="42"/>
      <c r="AY247" s="42"/>
      <c r="AZ247" s="100"/>
      <c r="BA247" s="42"/>
      <c r="BB247" s="42"/>
      <c r="BC247" s="42"/>
      <c r="BD247" s="42"/>
      <c r="BE247" s="42"/>
    </row>
    <row r="248" spans="45:57" s="19" customFormat="1" x14ac:dyDescent="0.25">
      <c r="AS248" s="42"/>
      <c r="AT248" s="42"/>
      <c r="AU248" s="42"/>
      <c r="AV248" s="42"/>
      <c r="AW248" s="42"/>
      <c r="AX248" s="42"/>
      <c r="AY248" s="42"/>
      <c r="AZ248" s="100"/>
      <c r="BA248" s="42"/>
      <c r="BB248" s="42"/>
      <c r="BC248" s="42"/>
      <c r="BD248" s="42"/>
      <c r="BE248" s="42"/>
    </row>
    <row r="249" spans="45:57" s="19" customFormat="1" x14ac:dyDescent="0.25">
      <c r="AS249" s="42"/>
      <c r="AT249" s="42"/>
      <c r="AU249" s="42"/>
      <c r="AV249" s="42"/>
      <c r="AW249" s="42"/>
      <c r="AX249" s="42"/>
      <c r="AY249" s="42"/>
      <c r="AZ249" s="100"/>
      <c r="BA249" s="42"/>
      <c r="BB249" s="42"/>
      <c r="BC249" s="42"/>
      <c r="BD249" s="42"/>
      <c r="BE249" s="42"/>
    </row>
    <row r="250" spans="45:57" s="19" customFormat="1" x14ac:dyDescent="0.25">
      <c r="AS250" s="42"/>
      <c r="AT250" s="42"/>
      <c r="AU250" s="42"/>
      <c r="AV250" s="42"/>
      <c r="AW250" s="42"/>
      <c r="AX250" s="42"/>
      <c r="AY250" s="42"/>
      <c r="AZ250" s="100"/>
      <c r="BA250" s="42"/>
      <c r="BB250" s="42"/>
      <c r="BC250" s="42"/>
      <c r="BD250" s="42"/>
      <c r="BE250" s="42"/>
    </row>
    <row r="251" spans="45:57" s="19" customFormat="1" x14ac:dyDescent="0.25">
      <c r="AS251" s="42"/>
      <c r="AT251" s="42"/>
      <c r="AU251" s="42"/>
      <c r="AV251" s="42"/>
      <c r="AW251" s="42"/>
      <c r="AX251" s="42"/>
      <c r="AY251" s="42"/>
      <c r="AZ251" s="100"/>
      <c r="BA251" s="42"/>
      <c r="BB251" s="42"/>
      <c r="BC251" s="42"/>
      <c r="BD251" s="42"/>
      <c r="BE251" s="42"/>
    </row>
    <row r="252" spans="45:57" s="19" customFormat="1" x14ac:dyDescent="0.25">
      <c r="AS252" s="42"/>
      <c r="AT252" s="42"/>
      <c r="AU252" s="42"/>
      <c r="AV252" s="42"/>
      <c r="AW252" s="42"/>
      <c r="AX252" s="42"/>
      <c r="AY252" s="42"/>
      <c r="AZ252" s="100"/>
      <c r="BA252" s="42"/>
      <c r="BB252" s="42"/>
      <c r="BC252" s="42"/>
      <c r="BD252" s="42"/>
      <c r="BE252" s="42"/>
    </row>
    <row r="253" spans="45:57" s="19" customFormat="1" x14ac:dyDescent="0.25">
      <c r="AS253" s="42"/>
      <c r="AT253" s="42"/>
      <c r="AU253" s="42"/>
      <c r="AV253" s="42"/>
      <c r="AW253" s="42"/>
      <c r="AX253" s="42"/>
      <c r="AY253" s="42"/>
      <c r="AZ253" s="100"/>
      <c r="BA253" s="42"/>
      <c r="BB253" s="42"/>
      <c r="BC253" s="42"/>
      <c r="BD253" s="42"/>
      <c r="BE253" s="42"/>
    </row>
    <row r="254" spans="45:57" s="19" customFormat="1" x14ac:dyDescent="0.25">
      <c r="AS254" s="42"/>
      <c r="AT254" s="42"/>
      <c r="AU254" s="42"/>
      <c r="AV254" s="42"/>
      <c r="AW254" s="42"/>
      <c r="AX254" s="42"/>
      <c r="AY254" s="42"/>
      <c r="AZ254" s="100"/>
      <c r="BA254" s="42"/>
      <c r="BB254" s="42"/>
      <c r="BC254" s="42"/>
      <c r="BD254" s="42"/>
      <c r="BE254" s="42"/>
    </row>
    <row r="255" spans="45:57" s="19" customFormat="1" x14ac:dyDescent="0.25">
      <c r="AS255" s="42"/>
      <c r="AT255" s="42"/>
      <c r="AU255" s="42"/>
      <c r="AV255" s="42"/>
      <c r="AW255" s="42"/>
      <c r="AX255" s="42"/>
      <c r="AY255" s="42"/>
      <c r="AZ255" s="100"/>
      <c r="BA255" s="42"/>
      <c r="BB255" s="42"/>
      <c r="BC255" s="42"/>
      <c r="BD255" s="42"/>
      <c r="BE255" s="42"/>
    </row>
    <row r="256" spans="45:57" s="19" customFormat="1" x14ac:dyDescent="0.25">
      <c r="AS256" s="42"/>
      <c r="AT256" s="42"/>
      <c r="AU256" s="42"/>
      <c r="AV256" s="42"/>
      <c r="AW256" s="42"/>
      <c r="AX256" s="42"/>
      <c r="AY256" s="42"/>
      <c r="AZ256" s="100"/>
      <c r="BA256" s="42"/>
      <c r="BB256" s="42"/>
      <c r="BC256" s="42"/>
      <c r="BD256" s="42"/>
      <c r="BE256" s="42"/>
    </row>
    <row r="257" spans="45:55" s="19" customFormat="1" x14ac:dyDescent="0.25">
      <c r="AS257" s="42"/>
      <c r="AT257" s="42"/>
      <c r="AU257" s="42"/>
      <c r="AV257" s="42"/>
      <c r="AW257" s="42"/>
      <c r="AX257" s="42"/>
      <c r="AY257" s="42"/>
      <c r="AZ257" s="100"/>
      <c r="BA257" s="42"/>
      <c r="BB257" s="42"/>
      <c r="BC257" s="42"/>
    </row>
    <row r="258" spans="45:55" s="19" customFormat="1" x14ac:dyDescent="0.25">
      <c r="AS258" s="42"/>
      <c r="AT258" s="42"/>
      <c r="AU258" s="42"/>
      <c r="AV258" s="42"/>
      <c r="AW258" s="42"/>
      <c r="AX258" s="42"/>
      <c r="AY258" s="42"/>
      <c r="AZ258" s="100"/>
      <c r="BA258" s="42"/>
      <c r="BB258" s="42"/>
      <c r="BC258" s="42"/>
    </row>
    <row r="259" spans="45:55" s="19" customFormat="1" x14ac:dyDescent="0.25">
      <c r="AS259" s="42"/>
      <c r="AT259" s="42"/>
      <c r="AU259" s="42"/>
      <c r="AV259" s="42"/>
      <c r="AW259" s="42"/>
      <c r="AX259" s="42"/>
      <c r="AY259" s="42"/>
      <c r="AZ259" s="100"/>
      <c r="BA259" s="42"/>
      <c r="BB259" s="42"/>
      <c r="BC259" s="42"/>
    </row>
    <row r="260" spans="45:55" s="19" customFormat="1" x14ac:dyDescent="0.25">
      <c r="AS260" s="42"/>
      <c r="AT260" s="42"/>
      <c r="AU260" s="42"/>
      <c r="AV260" s="42"/>
      <c r="AW260" s="42"/>
      <c r="AX260" s="42"/>
      <c r="AY260" s="42"/>
      <c r="AZ260" s="100"/>
      <c r="BA260" s="42"/>
      <c r="BB260" s="42"/>
      <c r="BC260" s="42"/>
    </row>
    <row r="261" spans="45:55" s="19" customFormat="1" x14ac:dyDescent="0.25">
      <c r="AS261" s="42"/>
      <c r="AT261" s="42"/>
      <c r="AU261" s="42"/>
      <c r="AV261" s="42"/>
      <c r="AW261" s="42"/>
      <c r="AX261" s="42"/>
      <c r="AY261" s="42"/>
      <c r="AZ261" s="100"/>
      <c r="BA261" s="42"/>
      <c r="BB261" s="42"/>
      <c r="BC261" s="42"/>
    </row>
    <row r="262" spans="45:55" s="19" customFormat="1" x14ac:dyDescent="0.25">
      <c r="AS262" s="42"/>
      <c r="AT262" s="42"/>
      <c r="AU262" s="42"/>
      <c r="AV262" s="42"/>
      <c r="AW262" s="42"/>
      <c r="AX262" s="42"/>
      <c r="AY262" s="42"/>
      <c r="AZ262" s="100"/>
      <c r="BA262" s="42"/>
      <c r="BB262" s="42"/>
      <c r="BC262" s="42"/>
    </row>
    <row r="263" spans="45:55" s="19" customFormat="1" x14ac:dyDescent="0.25">
      <c r="AS263" s="42"/>
      <c r="AT263" s="42"/>
      <c r="AU263" s="42"/>
      <c r="AV263" s="42"/>
      <c r="AW263" s="42"/>
      <c r="AX263" s="42"/>
      <c r="AY263" s="42"/>
      <c r="AZ263" s="100"/>
      <c r="BA263" s="42"/>
      <c r="BB263" s="42"/>
      <c r="BC263" s="42"/>
    </row>
    <row r="264" spans="45:55" s="19" customFormat="1" x14ac:dyDescent="0.25">
      <c r="AS264" s="42"/>
      <c r="AT264" s="42"/>
      <c r="AU264" s="42"/>
      <c r="AV264" s="42"/>
      <c r="AW264" s="42"/>
      <c r="AX264" s="42"/>
      <c r="AY264" s="42"/>
      <c r="AZ264" s="100"/>
      <c r="BA264" s="42"/>
      <c r="BB264" s="42"/>
      <c r="BC264" s="42"/>
    </row>
    <row r="265" spans="45:55" s="19" customFormat="1" x14ac:dyDescent="0.25">
      <c r="AS265" s="42"/>
      <c r="AT265" s="42"/>
      <c r="AU265" s="42"/>
      <c r="AV265" s="42"/>
      <c r="AW265" s="42"/>
      <c r="AX265" s="42"/>
      <c r="AY265" s="42"/>
      <c r="AZ265" s="100"/>
      <c r="BA265" s="42"/>
      <c r="BB265" s="42"/>
      <c r="BC265" s="42"/>
    </row>
    <row r="266" spans="45:55" s="19" customFormat="1" x14ac:dyDescent="0.25">
      <c r="AS266" s="42"/>
      <c r="AT266" s="42"/>
      <c r="AU266" s="42"/>
      <c r="AV266" s="42"/>
      <c r="AW266" s="42"/>
      <c r="AX266" s="42"/>
      <c r="AY266" s="42"/>
      <c r="AZ266" s="100"/>
      <c r="BA266" s="42"/>
      <c r="BB266" s="42"/>
      <c r="BC266" s="42"/>
    </row>
    <row r="267" spans="45:55" s="19" customFormat="1" x14ac:dyDescent="0.25">
      <c r="AS267" s="42"/>
      <c r="AT267" s="42"/>
      <c r="AU267" s="42"/>
      <c r="AV267" s="42"/>
      <c r="AW267" s="42"/>
      <c r="AX267" s="42"/>
      <c r="AY267" s="42"/>
      <c r="AZ267" s="100"/>
      <c r="BA267" s="42"/>
      <c r="BB267" s="42"/>
      <c r="BC267" s="42"/>
    </row>
    <row r="268" spans="45:55" s="19" customFormat="1" x14ac:dyDescent="0.25">
      <c r="AS268" s="42"/>
      <c r="AT268" s="42"/>
      <c r="AU268" s="42"/>
      <c r="AV268" s="42"/>
      <c r="AW268" s="42"/>
      <c r="AX268" s="42"/>
      <c r="AY268" s="42"/>
      <c r="AZ268" s="100"/>
      <c r="BA268" s="42"/>
      <c r="BB268" s="42"/>
      <c r="BC268" s="42"/>
    </row>
    <row r="269" spans="45:55" s="19" customFormat="1" x14ac:dyDescent="0.25">
      <c r="AS269" s="42"/>
      <c r="AT269" s="42"/>
      <c r="AU269" s="42"/>
      <c r="AV269" s="42"/>
      <c r="AW269" s="42"/>
      <c r="AX269" s="42"/>
      <c r="AY269" s="42"/>
      <c r="AZ269" s="100"/>
      <c r="BA269" s="42"/>
      <c r="BB269" s="42"/>
      <c r="BC269" s="42"/>
    </row>
    <row r="270" spans="45:55" s="19" customFormat="1" x14ac:dyDescent="0.25">
      <c r="AS270" s="42"/>
      <c r="AT270" s="42"/>
      <c r="AU270" s="42"/>
      <c r="AV270" s="42"/>
      <c r="AW270" s="42"/>
      <c r="AX270" s="42"/>
      <c r="AY270" s="42"/>
      <c r="AZ270" s="100"/>
      <c r="BA270" s="42"/>
      <c r="BB270" s="42"/>
      <c r="BC270" s="42"/>
    </row>
    <row r="271" spans="45:55" s="19" customFormat="1" x14ac:dyDescent="0.25">
      <c r="AS271" s="42"/>
      <c r="AT271" s="42"/>
      <c r="AU271" s="42"/>
      <c r="AV271" s="42"/>
      <c r="AW271" s="42"/>
      <c r="AX271" s="42"/>
      <c r="AY271" s="42"/>
      <c r="AZ271" s="100"/>
      <c r="BA271" s="42"/>
      <c r="BB271" s="42"/>
      <c r="BC271" s="42"/>
    </row>
    <row r="272" spans="45:55" s="19" customFormat="1" x14ac:dyDescent="0.25">
      <c r="AS272" s="42"/>
      <c r="AT272" s="42"/>
      <c r="AU272" s="42"/>
      <c r="AV272" s="42"/>
      <c r="AW272" s="42"/>
      <c r="AX272" s="42"/>
      <c r="AY272" s="42"/>
      <c r="AZ272" s="100"/>
      <c r="BA272" s="42"/>
      <c r="BB272" s="42"/>
      <c r="BC272" s="42"/>
    </row>
    <row r="273" spans="45:55" s="19" customFormat="1" x14ac:dyDescent="0.25">
      <c r="AS273" s="42"/>
      <c r="AT273" s="42"/>
      <c r="AU273" s="42"/>
      <c r="AV273" s="42"/>
      <c r="AW273" s="42"/>
      <c r="AX273" s="42"/>
      <c r="AY273" s="42"/>
      <c r="AZ273" s="100"/>
      <c r="BA273" s="42"/>
      <c r="BB273" s="42"/>
      <c r="BC273" s="42"/>
    </row>
    <row r="274" spans="45:55" s="19" customFormat="1" x14ac:dyDescent="0.25">
      <c r="AS274" s="42"/>
      <c r="AT274" s="42"/>
      <c r="AU274" s="42"/>
      <c r="AV274" s="42"/>
      <c r="AW274" s="42"/>
      <c r="AX274" s="42"/>
      <c r="AY274" s="42"/>
      <c r="AZ274" s="100"/>
      <c r="BA274" s="42"/>
      <c r="BB274" s="42"/>
      <c r="BC274" s="42"/>
    </row>
    <row r="275" spans="45:55" s="19" customFormat="1" x14ac:dyDescent="0.25">
      <c r="AS275" s="42"/>
      <c r="AT275" s="42"/>
      <c r="AU275" s="42"/>
      <c r="AV275" s="42"/>
      <c r="AW275" s="42"/>
      <c r="AX275" s="42"/>
      <c r="AY275" s="42"/>
      <c r="AZ275" s="100"/>
      <c r="BA275" s="42"/>
      <c r="BB275" s="42"/>
      <c r="BC275" s="42"/>
    </row>
    <row r="276" spans="45:55" s="19" customFormat="1" x14ac:dyDescent="0.25">
      <c r="AS276" s="42"/>
      <c r="AT276" s="42"/>
      <c r="AU276" s="42"/>
      <c r="AV276" s="42"/>
      <c r="AW276" s="42"/>
      <c r="AX276" s="42"/>
      <c r="AY276" s="42"/>
      <c r="AZ276" s="100"/>
      <c r="BA276" s="42"/>
      <c r="BB276" s="42"/>
      <c r="BC276" s="42"/>
    </row>
    <row r="277" spans="45:55" s="19" customFormat="1" x14ac:dyDescent="0.25">
      <c r="AS277" s="42"/>
      <c r="AT277" s="42"/>
      <c r="AU277" s="42"/>
      <c r="AV277" s="42"/>
      <c r="AW277" s="42"/>
      <c r="AX277" s="42"/>
      <c r="AY277" s="42"/>
      <c r="AZ277" s="100"/>
      <c r="BA277" s="42"/>
      <c r="BB277" s="42"/>
      <c r="BC277" s="42"/>
    </row>
    <row r="278" spans="45:55" s="19" customFormat="1" x14ac:dyDescent="0.25">
      <c r="AS278" s="42"/>
      <c r="AT278" s="42"/>
      <c r="AU278" s="42"/>
      <c r="AV278" s="42"/>
      <c r="AW278" s="42"/>
      <c r="AX278" s="42"/>
      <c r="AY278" s="42"/>
      <c r="AZ278" s="100"/>
      <c r="BA278" s="42"/>
      <c r="BB278" s="42"/>
      <c r="BC278" s="42"/>
    </row>
    <row r="279" spans="45:55" s="19" customFormat="1" x14ac:dyDescent="0.25">
      <c r="AS279" s="42"/>
      <c r="AT279" s="42"/>
      <c r="AU279" s="42"/>
      <c r="AV279" s="42"/>
      <c r="AW279" s="42"/>
      <c r="AX279" s="42"/>
      <c r="AY279" s="42"/>
      <c r="AZ279" s="100"/>
      <c r="BA279" s="42"/>
      <c r="BB279" s="42"/>
      <c r="BC279" s="42"/>
    </row>
    <row r="280" spans="45:55" s="19" customFormat="1" x14ac:dyDescent="0.25">
      <c r="AS280" s="42"/>
      <c r="AT280" s="42"/>
      <c r="AU280" s="42"/>
      <c r="AV280" s="42"/>
      <c r="AW280" s="42"/>
      <c r="AX280" s="42"/>
      <c r="AY280" s="42"/>
      <c r="AZ280" s="100"/>
      <c r="BA280" s="42"/>
      <c r="BB280" s="42"/>
      <c r="BC280" s="42"/>
    </row>
    <row r="281" spans="45:55" s="19" customFormat="1" x14ac:dyDescent="0.25">
      <c r="AS281" s="42"/>
      <c r="AT281" s="42"/>
      <c r="AU281" s="42"/>
      <c r="AV281" s="42"/>
      <c r="AW281" s="42"/>
      <c r="AX281" s="42"/>
      <c r="AY281" s="42"/>
      <c r="AZ281" s="100"/>
      <c r="BA281" s="42"/>
      <c r="BB281" s="42"/>
      <c r="BC281" s="42"/>
    </row>
    <row r="282" spans="45:55" s="19" customFormat="1" x14ac:dyDescent="0.25">
      <c r="AS282" s="42"/>
      <c r="AT282" s="42"/>
      <c r="AU282" s="42"/>
      <c r="AV282" s="42"/>
      <c r="AW282" s="42"/>
      <c r="AX282" s="42"/>
      <c r="AY282" s="42"/>
      <c r="AZ282" s="100"/>
      <c r="BA282" s="42"/>
      <c r="BB282" s="42"/>
      <c r="BC282" s="42"/>
    </row>
    <row r="283" spans="45:55" s="19" customFormat="1" x14ac:dyDescent="0.25">
      <c r="AS283" s="42"/>
      <c r="AT283" s="42"/>
      <c r="AU283" s="42"/>
      <c r="AV283" s="42"/>
      <c r="AW283" s="42"/>
      <c r="AX283" s="42"/>
      <c r="AY283" s="42"/>
      <c r="AZ283" s="100"/>
      <c r="BA283" s="42"/>
      <c r="BB283" s="42"/>
      <c r="BC283" s="42"/>
    </row>
    <row r="284" spans="45:55" s="19" customFormat="1" x14ac:dyDescent="0.25">
      <c r="AS284" s="42"/>
      <c r="AT284" s="42"/>
      <c r="AU284" s="42"/>
      <c r="AV284" s="42"/>
      <c r="AW284" s="42"/>
      <c r="AX284" s="42"/>
      <c r="AY284" s="42"/>
      <c r="AZ284" s="100"/>
      <c r="BA284" s="42"/>
      <c r="BB284" s="42"/>
      <c r="BC284" s="42"/>
    </row>
    <row r="285" spans="45:55" s="19" customFormat="1" x14ac:dyDescent="0.25">
      <c r="AS285" s="42"/>
      <c r="AT285" s="42"/>
      <c r="AU285" s="42"/>
      <c r="AV285" s="42"/>
      <c r="AW285" s="42"/>
      <c r="AX285" s="42"/>
      <c r="AY285" s="42"/>
      <c r="AZ285" s="100"/>
      <c r="BA285" s="42"/>
      <c r="BB285" s="42"/>
      <c r="BC285" s="42"/>
    </row>
    <row r="286" spans="45:55" s="19" customFormat="1" x14ac:dyDescent="0.25">
      <c r="AS286" s="42"/>
      <c r="AT286" s="42"/>
      <c r="AU286" s="42"/>
      <c r="AV286" s="42"/>
      <c r="AW286" s="42"/>
      <c r="AX286" s="42"/>
      <c r="AY286" s="42"/>
      <c r="AZ286" s="100"/>
      <c r="BA286" s="42"/>
      <c r="BB286" s="42"/>
      <c r="BC286" s="42"/>
    </row>
    <row r="287" spans="45:55" s="19" customFormat="1" x14ac:dyDescent="0.25">
      <c r="AS287" s="42"/>
      <c r="AT287" s="42"/>
      <c r="AU287" s="42"/>
      <c r="AV287" s="42"/>
      <c r="AW287" s="42"/>
      <c r="AX287" s="42"/>
      <c r="AY287" s="42"/>
      <c r="AZ287" s="100"/>
      <c r="BA287" s="42"/>
      <c r="BB287" s="42"/>
      <c r="BC287" s="42"/>
    </row>
    <row r="288" spans="45:55" s="19" customFormat="1" x14ac:dyDescent="0.25">
      <c r="AS288" s="42"/>
      <c r="AT288" s="42"/>
      <c r="AU288" s="42"/>
      <c r="AV288" s="42"/>
      <c r="AW288" s="42"/>
      <c r="AX288" s="42"/>
      <c r="AY288" s="42"/>
      <c r="AZ288" s="100"/>
      <c r="BA288" s="42"/>
      <c r="BB288" s="42"/>
      <c r="BC288" s="42"/>
    </row>
    <row r="289" spans="45:55" s="19" customFormat="1" x14ac:dyDescent="0.25">
      <c r="AS289" s="42"/>
      <c r="AT289" s="42"/>
      <c r="AU289" s="42"/>
      <c r="AV289" s="42"/>
      <c r="AW289" s="42"/>
      <c r="AX289" s="42"/>
      <c r="AY289" s="42"/>
      <c r="AZ289" s="100"/>
      <c r="BA289" s="42"/>
      <c r="BB289" s="42"/>
      <c r="BC289" s="42"/>
    </row>
    <row r="290" spans="45:55" s="19" customFormat="1" x14ac:dyDescent="0.25">
      <c r="AS290" s="42"/>
      <c r="AT290" s="42"/>
      <c r="AU290" s="42"/>
      <c r="AV290" s="42"/>
      <c r="AW290" s="42"/>
      <c r="AX290" s="42"/>
      <c r="AY290" s="42"/>
      <c r="AZ290" s="100"/>
      <c r="BA290" s="42"/>
      <c r="BB290" s="42"/>
      <c r="BC290" s="42"/>
    </row>
    <row r="291" spans="45:55" s="19" customFormat="1" x14ac:dyDescent="0.25">
      <c r="AS291" s="42"/>
      <c r="AT291" s="42"/>
      <c r="AU291" s="42"/>
      <c r="AV291" s="42"/>
      <c r="AW291" s="42"/>
      <c r="AX291" s="42"/>
      <c r="AY291" s="42"/>
      <c r="AZ291" s="100"/>
      <c r="BA291" s="42"/>
      <c r="BB291" s="42"/>
      <c r="BC291" s="42"/>
    </row>
    <row r="292" spans="45:55" s="19" customFormat="1" x14ac:dyDescent="0.25">
      <c r="AS292" s="42"/>
      <c r="AT292" s="42"/>
      <c r="AU292" s="42"/>
      <c r="AV292" s="42"/>
      <c r="AW292" s="42"/>
      <c r="AX292" s="42"/>
      <c r="AY292" s="42"/>
      <c r="AZ292" s="100"/>
      <c r="BA292" s="42"/>
      <c r="BB292" s="42"/>
      <c r="BC292" s="42"/>
    </row>
    <row r="293" spans="45:55" s="19" customFormat="1" x14ac:dyDescent="0.25">
      <c r="AS293" s="42"/>
      <c r="AT293" s="42"/>
      <c r="AU293" s="42"/>
      <c r="AV293" s="42"/>
      <c r="AW293" s="42"/>
      <c r="AX293" s="42"/>
      <c r="AY293" s="42"/>
      <c r="AZ293" s="100"/>
      <c r="BA293" s="42"/>
      <c r="BB293" s="42"/>
      <c r="BC293" s="42"/>
    </row>
    <row r="294" spans="45:55" s="19" customFormat="1" x14ac:dyDescent="0.25">
      <c r="AS294" s="42"/>
      <c r="AT294" s="42"/>
      <c r="AU294" s="42"/>
      <c r="AV294" s="42"/>
      <c r="AW294" s="42"/>
      <c r="AX294" s="42"/>
      <c r="AY294" s="42"/>
      <c r="AZ294" s="100"/>
      <c r="BA294" s="42"/>
      <c r="BB294" s="42"/>
      <c r="BC294" s="42"/>
    </row>
    <row r="295" spans="45:55" s="19" customFormat="1" x14ac:dyDescent="0.25">
      <c r="AS295" s="42"/>
      <c r="AT295" s="42"/>
      <c r="AU295" s="42"/>
      <c r="AV295" s="42"/>
      <c r="AW295" s="42"/>
      <c r="AX295" s="42"/>
      <c r="AY295" s="42"/>
      <c r="AZ295" s="100"/>
      <c r="BA295" s="42"/>
      <c r="BB295" s="42"/>
      <c r="BC295" s="42"/>
    </row>
    <row r="296" spans="45:55" s="19" customFormat="1" x14ac:dyDescent="0.25">
      <c r="AS296" s="42"/>
      <c r="AT296" s="42"/>
      <c r="AU296" s="42"/>
      <c r="AV296" s="42"/>
      <c r="AW296" s="42"/>
      <c r="AX296" s="42"/>
      <c r="AY296" s="42"/>
      <c r="AZ296" s="100"/>
      <c r="BA296" s="42"/>
      <c r="BB296" s="42"/>
      <c r="BC296" s="42"/>
    </row>
    <row r="297" spans="45:55" s="19" customFormat="1" x14ac:dyDescent="0.25">
      <c r="AS297" s="42"/>
      <c r="AT297" s="42"/>
      <c r="AU297" s="42"/>
      <c r="AV297" s="42"/>
      <c r="AW297" s="42"/>
      <c r="AX297" s="42"/>
      <c r="AY297" s="42"/>
      <c r="AZ297" s="100"/>
      <c r="BA297" s="42"/>
      <c r="BB297" s="42"/>
      <c r="BC297" s="42"/>
    </row>
    <row r="298" spans="45:55" s="19" customFormat="1" x14ac:dyDescent="0.25">
      <c r="AS298" s="42"/>
      <c r="AT298" s="42"/>
      <c r="AU298" s="42"/>
      <c r="AV298" s="42"/>
      <c r="AW298" s="42"/>
      <c r="AX298" s="42"/>
      <c r="AY298" s="42"/>
      <c r="AZ298" s="100"/>
      <c r="BA298" s="42"/>
      <c r="BB298" s="42"/>
      <c r="BC298" s="42"/>
    </row>
    <row r="299" spans="45:55" s="19" customFormat="1" x14ac:dyDescent="0.25">
      <c r="AS299" s="42"/>
      <c r="AT299" s="42"/>
      <c r="AU299" s="42"/>
      <c r="AV299" s="42"/>
      <c r="AW299" s="42"/>
      <c r="AX299" s="42"/>
      <c r="AY299" s="42"/>
      <c r="AZ299" s="100"/>
      <c r="BA299" s="42"/>
      <c r="BB299" s="42"/>
      <c r="BC299" s="42"/>
    </row>
    <row r="300" spans="45:55" s="19" customFormat="1" x14ac:dyDescent="0.25">
      <c r="AS300" s="42"/>
      <c r="AT300" s="42"/>
      <c r="AU300" s="42"/>
      <c r="AV300" s="42"/>
      <c r="AW300" s="42"/>
      <c r="AX300" s="42"/>
      <c r="AY300" s="42"/>
      <c r="AZ300" s="100"/>
      <c r="BA300" s="42"/>
      <c r="BB300" s="42"/>
      <c r="BC300" s="42"/>
    </row>
    <row r="301" spans="45:55" s="19" customFormat="1" x14ac:dyDescent="0.25">
      <c r="AS301" s="42"/>
      <c r="AT301" s="42"/>
      <c r="AU301" s="42"/>
      <c r="AV301" s="42"/>
      <c r="AW301" s="42"/>
      <c r="AX301" s="42"/>
      <c r="AY301" s="42"/>
      <c r="AZ301" s="100"/>
      <c r="BA301" s="42"/>
      <c r="BB301" s="42"/>
      <c r="BC301" s="42"/>
    </row>
    <row r="302" spans="45:55" s="19" customFormat="1" x14ac:dyDescent="0.25">
      <c r="AS302" s="42"/>
      <c r="AT302" s="42"/>
      <c r="AU302" s="42"/>
      <c r="AV302" s="42"/>
      <c r="AW302" s="42"/>
      <c r="AX302" s="42"/>
      <c r="AY302" s="42"/>
      <c r="AZ302" s="100"/>
      <c r="BA302" s="42"/>
      <c r="BB302" s="42"/>
      <c r="BC302" s="42"/>
    </row>
    <row r="303" spans="45:55" s="19" customFormat="1" x14ac:dyDescent="0.25">
      <c r="AS303" s="42"/>
      <c r="AT303" s="42"/>
      <c r="AU303" s="42"/>
      <c r="AV303" s="42"/>
      <c r="AW303" s="42"/>
      <c r="AX303" s="42"/>
      <c r="AY303" s="42"/>
      <c r="AZ303" s="100"/>
      <c r="BA303" s="42"/>
      <c r="BB303" s="42"/>
      <c r="BC303" s="42"/>
    </row>
    <row r="304" spans="45:55" s="19" customFormat="1" x14ac:dyDescent="0.25">
      <c r="AS304" s="42"/>
      <c r="AT304" s="42"/>
      <c r="AU304" s="42"/>
      <c r="AV304" s="42"/>
      <c r="AW304" s="42"/>
      <c r="AX304" s="42"/>
      <c r="AY304" s="42"/>
      <c r="AZ304" s="100"/>
      <c r="BA304" s="42"/>
      <c r="BB304" s="42"/>
      <c r="BC304" s="42"/>
    </row>
    <row r="305" spans="45:55" s="19" customFormat="1" x14ac:dyDescent="0.25">
      <c r="AS305" s="42"/>
      <c r="AT305" s="42"/>
      <c r="AU305" s="42"/>
      <c r="AV305" s="42"/>
      <c r="AW305" s="42"/>
      <c r="AX305" s="42"/>
      <c r="AY305" s="42"/>
      <c r="AZ305" s="100"/>
      <c r="BA305" s="42"/>
      <c r="BB305" s="42"/>
      <c r="BC305" s="42"/>
    </row>
    <row r="306" spans="45:55" s="19" customFormat="1" x14ac:dyDescent="0.25">
      <c r="AS306" s="42"/>
      <c r="AT306" s="42"/>
      <c r="AU306" s="42"/>
      <c r="AV306" s="42"/>
      <c r="AW306" s="42"/>
      <c r="AX306" s="42"/>
      <c r="AY306" s="42"/>
      <c r="AZ306" s="100"/>
      <c r="BA306" s="42"/>
      <c r="BB306" s="42"/>
      <c r="BC306" s="42"/>
    </row>
    <row r="307" spans="45:55" s="19" customFormat="1" x14ac:dyDescent="0.25">
      <c r="AS307" s="42"/>
      <c r="AT307" s="42"/>
      <c r="AU307" s="42"/>
      <c r="AV307" s="42"/>
      <c r="AW307" s="42"/>
      <c r="AX307" s="42"/>
      <c r="AY307" s="42"/>
      <c r="AZ307" s="100"/>
      <c r="BA307" s="42"/>
      <c r="BB307" s="42"/>
      <c r="BC307" s="42"/>
    </row>
    <row r="308" spans="45:55" s="19" customFormat="1" x14ac:dyDescent="0.25">
      <c r="AS308" s="42"/>
      <c r="AT308" s="42"/>
      <c r="AU308" s="42"/>
      <c r="AV308" s="42"/>
      <c r="AW308" s="42"/>
      <c r="AX308" s="42"/>
      <c r="AY308" s="42"/>
      <c r="AZ308" s="100"/>
      <c r="BA308" s="42"/>
      <c r="BB308" s="42"/>
      <c r="BC308" s="42"/>
    </row>
    <row r="309" spans="45:55" s="19" customFormat="1" x14ac:dyDescent="0.25">
      <c r="AS309" s="42"/>
      <c r="AT309" s="42"/>
      <c r="AU309" s="42"/>
      <c r="AV309" s="42"/>
      <c r="AW309" s="42"/>
      <c r="AX309" s="42"/>
      <c r="AY309" s="42"/>
      <c r="AZ309" s="100"/>
      <c r="BA309" s="42"/>
      <c r="BB309" s="42"/>
      <c r="BC309" s="42"/>
    </row>
    <row r="310" spans="45:55" s="19" customFormat="1" x14ac:dyDescent="0.25">
      <c r="AS310" s="42"/>
      <c r="AT310" s="42"/>
      <c r="AU310" s="42"/>
      <c r="AV310" s="42"/>
      <c r="AW310" s="42"/>
      <c r="AX310" s="42"/>
      <c r="AY310" s="42"/>
      <c r="AZ310" s="100"/>
      <c r="BA310" s="42"/>
      <c r="BB310" s="42"/>
      <c r="BC310" s="42"/>
    </row>
    <row r="311" spans="45:55" s="19" customFormat="1" x14ac:dyDescent="0.25">
      <c r="AS311" s="42"/>
      <c r="AT311" s="42"/>
      <c r="AU311" s="42"/>
      <c r="AV311" s="42"/>
      <c r="AW311" s="42"/>
      <c r="AX311" s="42"/>
      <c r="AY311" s="42"/>
      <c r="AZ311" s="100"/>
      <c r="BA311" s="42"/>
      <c r="BB311" s="42"/>
      <c r="BC311" s="42"/>
    </row>
    <row r="312" spans="45:55" s="19" customFormat="1" x14ac:dyDescent="0.25">
      <c r="AS312" s="42"/>
      <c r="AT312" s="42"/>
      <c r="AU312" s="42"/>
      <c r="AV312" s="42"/>
      <c r="AW312" s="42"/>
      <c r="AX312" s="42"/>
      <c r="AY312" s="42"/>
      <c r="AZ312" s="100"/>
      <c r="BA312" s="42"/>
      <c r="BB312" s="42"/>
      <c r="BC312" s="42"/>
    </row>
    <row r="313" spans="45:55" s="19" customFormat="1" x14ac:dyDescent="0.25">
      <c r="AS313" s="42"/>
      <c r="AT313" s="42"/>
      <c r="AU313" s="42"/>
      <c r="AV313" s="42"/>
      <c r="AW313" s="42"/>
      <c r="AX313" s="42"/>
      <c r="AY313" s="42"/>
      <c r="AZ313" s="100"/>
      <c r="BA313" s="42"/>
      <c r="BB313" s="42"/>
      <c r="BC313" s="42"/>
    </row>
    <row r="314" spans="45:55" s="19" customFormat="1" x14ac:dyDescent="0.25">
      <c r="AS314" s="42"/>
      <c r="AT314" s="42"/>
      <c r="AU314" s="42"/>
      <c r="AV314" s="42"/>
      <c r="AW314" s="42"/>
      <c r="AX314" s="42"/>
      <c r="AY314" s="42"/>
      <c r="AZ314" s="100"/>
      <c r="BA314" s="42"/>
      <c r="BB314" s="42"/>
      <c r="BC314" s="42"/>
    </row>
    <row r="315" spans="45:55" s="19" customFormat="1" x14ac:dyDescent="0.25">
      <c r="AS315" s="42"/>
      <c r="AT315" s="42"/>
      <c r="AU315" s="42"/>
      <c r="AV315" s="42"/>
      <c r="AW315" s="42"/>
      <c r="AX315" s="42"/>
      <c r="AY315" s="42"/>
      <c r="AZ315" s="100"/>
      <c r="BA315" s="42"/>
      <c r="BB315" s="42"/>
      <c r="BC315" s="42"/>
    </row>
    <row r="316" spans="45:55" s="19" customFormat="1" x14ac:dyDescent="0.25">
      <c r="AS316" s="42"/>
      <c r="AT316" s="42"/>
      <c r="AU316" s="42"/>
      <c r="AV316" s="42"/>
      <c r="AW316" s="42"/>
      <c r="AX316" s="42"/>
      <c r="AY316" s="42"/>
      <c r="AZ316" s="100"/>
      <c r="BA316" s="42"/>
      <c r="BB316" s="42"/>
      <c r="BC316" s="42"/>
    </row>
    <row r="317" spans="45:55" s="19" customFormat="1" x14ac:dyDescent="0.25">
      <c r="AS317" s="42"/>
      <c r="AT317" s="42"/>
      <c r="AU317" s="42"/>
      <c r="AV317" s="42"/>
      <c r="AW317" s="42"/>
      <c r="AX317" s="42"/>
      <c r="AY317" s="42"/>
      <c r="AZ317" s="100"/>
      <c r="BA317" s="42"/>
      <c r="BB317" s="42"/>
      <c r="BC317" s="42"/>
    </row>
    <row r="318" spans="45:55" s="19" customFormat="1" x14ac:dyDescent="0.25">
      <c r="AS318" s="42"/>
      <c r="AT318" s="42"/>
      <c r="AU318" s="42"/>
      <c r="AV318" s="42"/>
      <c r="AW318" s="42"/>
      <c r="AX318" s="42"/>
      <c r="AY318" s="42"/>
      <c r="AZ318" s="100"/>
      <c r="BA318" s="42"/>
      <c r="BB318" s="42"/>
      <c r="BC318" s="42"/>
    </row>
    <row r="319" spans="45:55" s="19" customFormat="1" x14ac:dyDescent="0.25">
      <c r="AS319" s="42"/>
      <c r="AT319" s="42"/>
      <c r="AU319" s="42"/>
      <c r="AV319" s="42"/>
      <c r="AW319" s="42"/>
      <c r="AX319" s="42"/>
      <c r="AY319" s="42"/>
      <c r="AZ319" s="100"/>
      <c r="BA319" s="42"/>
      <c r="BB319" s="42"/>
      <c r="BC319" s="42"/>
    </row>
    <row r="320" spans="45:55" s="19" customFormat="1" x14ac:dyDescent="0.25">
      <c r="AS320" s="42"/>
      <c r="AT320" s="42"/>
      <c r="AU320" s="42"/>
      <c r="AV320" s="42"/>
      <c r="AW320" s="42"/>
      <c r="AX320" s="42"/>
      <c r="AY320" s="42"/>
      <c r="AZ320" s="100"/>
      <c r="BA320" s="42"/>
      <c r="BB320" s="42"/>
      <c r="BC320" s="42"/>
    </row>
    <row r="321" spans="45:55" s="19" customFormat="1" x14ac:dyDescent="0.25">
      <c r="AS321" s="42"/>
      <c r="AT321" s="42"/>
      <c r="AU321" s="42"/>
      <c r="AV321" s="42"/>
      <c r="AW321" s="42"/>
      <c r="AX321" s="42"/>
      <c r="AY321" s="42"/>
      <c r="AZ321" s="100"/>
      <c r="BA321" s="42"/>
      <c r="BB321" s="42"/>
      <c r="BC321" s="42"/>
    </row>
    <row r="322" spans="45:55" s="19" customFormat="1" x14ac:dyDescent="0.25">
      <c r="AS322" s="42"/>
      <c r="AT322" s="42"/>
      <c r="AU322" s="42"/>
      <c r="AV322" s="42"/>
      <c r="AW322" s="42"/>
      <c r="AX322" s="42"/>
      <c r="AY322" s="42"/>
      <c r="AZ322" s="100"/>
      <c r="BA322" s="42"/>
      <c r="BB322" s="42"/>
      <c r="BC322" s="42"/>
    </row>
    <row r="323" spans="45:55" s="19" customFormat="1" x14ac:dyDescent="0.25">
      <c r="AS323" s="42"/>
      <c r="AT323" s="42"/>
      <c r="AU323" s="42"/>
      <c r="AV323" s="42"/>
      <c r="AW323" s="42"/>
      <c r="AX323" s="42"/>
      <c r="AY323" s="42"/>
      <c r="AZ323" s="100"/>
      <c r="BA323" s="42"/>
      <c r="BB323" s="42"/>
      <c r="BC323" s="42"/>
    </row>
    <row r="324" spans="45:55" s="19" customFormat="1" x14ac:dyDescent="0.25">
      <c r="AS324" s="42"/>
      <c r="AT324" s="42"/>
      <c r="AU324" s="42"/>
      <c r="AV324" s="42"/>
      <c r="AW324" s="42"/>
      <c r="AX324" s="42"/>
      <c r="AY324" s="42"/>
      <c r="AZ324" s="100"/>
      <c r="BA324" s="42"/>
      <c r="BB324" s="42"/>
      <c r="BC324" s="42"/>
    </row>
    <row r="325" spans="45:55" s="19" customFormat="1" x14ac:dyDescent="0.25">
      <c r="AS325" s="42"/>
      <c r="AT325" s="42"/>
      <c r="AU325" s="42"/>
      <c r="AV325" s="42"/>
      <c r="AW325" s="42"/>
      <c r="AX325" s="42"/>
      <c r="AY325" s="42"/>
      <c r="AZ325" s="100"/>
      <c r="BA325" s="42"/>
      <c r="BB325" s="42"/>
      <c r="BC325" s="42"/>
    </row>
    <row r="326" spans="45:55" s="19" customFormat="1" x14ac:dyDescent="0.25">
      <c r="AS326" s="42"/>
      <c r="AT326" s="42"/>
      <c r="AU326" s="42"/>
      <c r="AV326" s="42"/>
      <c r="AW326" s="42"/>
      <c r="AX326" s="42"/>
      <c r="AY326" s="42"/>
      <c r="AZ326" s="100"/>
      <c r="BA326" s="42"/>
      <c r="BB326" s="42"/>
      <c r="BC326" s="42"/>
    </row>
    <row r="327" spans="45:55" s="19" customFormat="1" x14ac:dyDescent="0.25">
      <c r="AS327" s="42"/>
      <c r="AT327" s="42"/>
      <c r="AU327" s="42"/>
      <c r="AV327" s="42"/>
      <c r="AW327" s="42"/>
      <c r="AX327" s="42"/>
      <c r="AY327" s="42"/>
      <c r="AZ327" s="100"/>
      <c r="BA327" s="42"/>
      <c r="BB327" s="42"/>
      <c r="BC327" s="42"/>
    </row>
    <row r="328" spans="45:55" s="19" customFormat="1" x14ac:dyDescent="0.25">
      <c r="AS328" s="42"/>
      <c r="AT328" s="42"/>
      <c r="AU328" s="42"/>
      <c r="AV328" s="42"/>
      <c r="AW328" s="42"/>
      <c r="AX328" s="42"/>
      <c r="AY328" s="42"/>
      <c r="AZ328" s="100"/>
      <c r="BA328" s="42"/>
      <c r="BB328" s="42"/>
      <c r="BC328" s="42"/>
    </row>
    <row r="329" spans="45:55" s="19" customFormat="1" x14ac:dyDescent="0.25">
      <c r="AS329" s="42"/>
      <c r="AT329" s="42"/>
      <c r="AU329" s="42"/>
      <c r="AV329" s="42"/>
      <c r="AW329" s="42"/>
      <c r="AX329" s="42"/>
      <c r="AY329" s="42"/>
      <c r="AZ329" s="100"/>
      <c r="BA329" s="42"/>
      <c r="BB329" s="42"/>
      <c r="BC329" s="42"/>
    </row>
    <row r="330" spans="45:55" s="19" customFormat="1" x14ac:dyDescent="0.25">
      <c r="AS330" s="42"/>
      <c r="AT330" s="42"/>
      <c r="AU330" s="42"/>
      <c r="AV330" s="42"/>
      <c r="AW330" s="42"/>
      <c r="AX330" s="42"/>
      <c r="AY330" s="42"/>
      <c r="AZ330" s="100"/>
      <c r="BA330" s="42"/>
      <c r="BB330" s="42"/>
      <c r="BC330" s="42"/>
    </row>
    <row r="331" spans="45:55" s="19" customFormat="1" x14ac:dyDescent="0.25">
      <c r="AS331" s="42"/>
      <c r="AT331" s="42"/>
      <c r="AU331" s="42"/>
      <c r="AV331" s="42"/>
      <c r="AW331" s="42"/>
      <c r="AX331" s="42"/>
      <c r="AY331" s="42"/>
      <c r="AZ331" s="100"/>
      <c r="BA331" s="42"/>
      <c r="BB331" s="42"/>
      <c r="BC331" s="42"/>
    </row>
    <row r="332" spans="45:55" s="19" customFormat="1" x14ac:dyDescent="0.25">
      <c r="AS332" s="42"/>
      <c r="AT332" s="42"/>
      <c r="AU332" s="42"/>
      <c r="AV332" s="42"/>
      <c r="AW332" s="42"/>
      <c r="AX332" s="42"/>
      <c r="AY332" s="42"/>
      <c r="AZ332" s="100"/>
      <c r="BA332" s="42"/>
      <c r="BB332" s="42"/>
      <c r="BC332" s="42"/>
    </row>
    <row r="333" spans="45:55" s="19" customFormat="1" x14ac:dyDescent="0.25">
      <c r="AS333" s="42"/>
      <c r="AT333" s="42"/>
      <c r="AU333" s="42"/>
      <c r="AV333" s="42"/>
      <c r="AW333" s="42"/>
      <c r="AX333" s="42"/>
      <c r="AY333" s="42"/>
      <c r="AZ333" s="100"/>
      <c r="BA333" s="42"/>
      <c r="BB333" s="42"/>
      <c r="BC333" s="42"/>
    </row>
    <row r="334" spans="45:55" s="19" customFormat="1" x14ac:dyDescent="0.25">
      <c r="AS334" s="42"/>
      <c r="AT334" s="42"/>
      <c r="AU334" s="42"/>
      <c r="AV334" s="42"/>
      <c r="AW334" s="42"/>
      <c r="AX334" s="42"/>
      <c r="AY334" s="42"/>
      <c r="AZ334" s="100"/>
      <c r="BA334" s="42"/>
      <c r="BB334" s="42"/>
      <c r="BC334" s="42"/>
    </row>
    <row r="335" spans="45:55" s="19" customFormat="1" x14ac:dyDescent="0.25">
      <c r="AS335" s="42"/>
      <c r="AT335" s="42"/>
      <c r="AU335" s="42"/>
      <c r="AV335" s="42"/>
      <c r="AW335" s="42"/>
      <c r="AX335" s="42"/>
      <c r="AY335" s="42"/>
      <c r="AZ335" s="100"/>
      <c r="BA335" s="42"/>
      <c r="BB335" s="42"/>
      <c r="BC335" s="42"/>
    </row>
    <row r="336" spans="45:55" s="19" customFormat="1" x14ac:dyDescent="0.25">
      <c r="AS336" s="42"/>
      <c r="AT336" s="42"/>
      <c r="AU336" s="42"/>
      <c r="AV336" s="42"/>
      <c r="AW336" s="42"/>
      <c r="AX336" s="42"/>
      <c r="AY336" s="42"/>
      <c r="AZ336" s="100"/>
      <c r="BA336" s="42"/>
      <c r="BB336" s="42"/>
      <c r="BC336" s="42"/>
    </row>
    <row r="337" spans="45:55" s="19" customFormat="1" x14ac:dyDescent="0.25">
      <c r="AS337" s="42"/>
      <c r="AT337" s="42"/>
      <c r="AU337" s="42"/>
      <c r="AV337" s="42"/>
      <c r="AW337" s="42"/>
      <c r="AX337" s="42"/>
      <c r="AY337" s="42"/>
      <c r="AZ337" s="100"/>
      <c r="BA337" s="42"/>
      <c r="BB337" s="42"/>
      <c r="BC337" s="42"/>
    </row>
    <row r="338" spans="45:55" s="19" customFormat="1" x14ac:dyDescent="0.25">
      <c r="AS338" s="42"/>
      <c r="AT338" s="42"/>
      <c r="AU338" s="42"/>
      <c r="AV338" s="42"/>
      <c r="AW338" s="42"/>
      <c r="AX338" s="42"/>
      <c r="AY338" s="42"/>
      <c r="AZ338" s="100"/>
      <c r="BA338" s="42"/>
      <c r="BB338" s="42"/>
      <c r="BC338" s="42"/>
    </row>
    <row r="339" spans="45:55" s="19" customFormat="1" x14ac:dyDescent="0.25">
      <c r="AS339" s="42"/>
      <c r="AT339" s="42"/>
      <c r="AU339" s="42"/>
      <c r="AV339" s="42"/>
      <c r="AW339" s="42"/>
      <c r="AX339" s="42"/>
      <c r="AY339" s="42"/>
      <c r="AZ339" s="100"/>
      <c r="BA339" s="42"/>
      <c r="BB339" s="42"/>
      <c r="BC339" s="42"/>
    </row>
    <row r="340" spans="45:55" s="19" customFormat="1" x14ac:dyDescent="0.25">
      <c r="AS340" s="42"/>
      <c r="AT340" s="42"/>
      <c r="AU340" s="42"/>
      <c r="AV340" s="42"/>
      <c r="AW340" s="42"/>
      <c r="AX340" s="42"/>
      <c r="AY340" s="42"/>
      <c r="AZ340" s="100"/>
      <c r="BA340" s="42"/>
      <c r="BB340" s="42"/>
      <c r="BC340" s="42"/>
    </row>
    <row r="341" spans="45:55" s="19" customFormat="1" x14ac:dyDescent="0.25">
      <c r="AS341" s="42"/>
      <c r="AT341" s="42"/>
      <c r="AU341" s="42"/>
      <c r="AV341" s="42"/>
      <c r="AW341" s="42"/>
      <c r="AX341" s="42"/>
      <c r="AY341" s="42"/>
      <c r="AZ341" s="100"/>
      <c r="BA341" s="42"/>
      <c r="BB341" s="42"/>
      <c r="BC341" s="42"/>
    </row>
    <row r="342" spans="45:55" s="19" customFormat="1" x14ac:dyDescent="0.25">
      <c r="AS342" s="42"/>
      <c r="AT342" s="42"/>
      <c r="AU342" s="42"/>
      <c r="AV342" s="42"/>
      <c r="AW342" s="42"/>
      <c r="AX342" s="42"/>
      <c r="AY342" s="42"/>
      <c r="AZ342" s="100"/>
      <c r="BA342" s="42"/>
      <c r="BB342" s="42"/>
      <c r="BC342" s="42"/>
    </row>
    <row r="343" spans="45:55" s="19" customFormat="1" x14ac:dyDescent="0.25">
      <c r="AS343" s="42"/>
      <c r="AT343" s="42"/>
      <c r="AU343" s="42"/>
      <c r="AV343" s="42"/>
      <c r="AW343" s="42"/>
      <c r="AX343" s="42"/>
      <c r="AY343" s="42"/>
      <c r="AZ343" s="100"/>
      <c r="BA343" s="42"/>
      <c r="BB343" s="42"/>
      <c r="BC343" s="42"/>
    </row>
    <row r="344" spans="45:55" s="19" customFormat="1" x14ac:dyDescent="0.25">
      <c r="AS344" s="42"/>
      <c r="AT344" s="42"/>
      <c r="AU344" s="42"/>
      <c r="AV344" s="42"/>
      <c r="AW344" s="42"/>
      <c r="AX344" s="42"/>
      <c r="AY344" s="42"/>
      <c r="AZ344" s="100"/>
      <c r="BA344" s="42"/>
      <c r="BB344" s="42"/>
      <c r="BC344" s="42"/>
    </row>
    <row r="345" spans="45:55" s="19" customFormat="1" x14ac:dyDescent="0.25">
      <c r="AS345" s="42"/>
      <c r="AT345" s="42"/>
      <c r="AU345" s="42"/>
      <c r="AV345" s="42"/>
      <c r="AW345" s="42"/>
      <c r="AX345" s="42"/>
      <c r="AY345" s="42"/>
      <c r="AZ345" s="100"/>
      <c r="BA345" s="42"/>
      <c r="BB345" s="42"/>
      <c r="BC345" s="42"/>
    </row>
    <row r="346" spans="45:55" s="19" customFormat="1" x14ac:dyDescent="0.25">
      <c r="AS346" s="42"/>
      <c r="AT346" s="42"/>
      <c r="AU346" s="42"/>
      <c r="AV346" s="42"/>
      <c r="AW346" s="42"/>
      <c r="AX346" s="42"/>
      <c r="AY346" s="42"/>
      <c r="AZ346" s="100"/>
      <c r="BA346" s="42"/>
      <c r="BB346" s="42"/>
      <c r="BC346" s="42"/>
    </row>
    <row r="347" spans="45:55" s="19" customFormat="1" x14ac:dyDescent="0.25">
      <c r="AS347" s="42"/>
      <c r="AT347" s="42"/>
      <c r="AU347" s="42"/>
      <c r="AV347" s="42"/>
      <c r="AW347" s="42"/>
      <c r="AX347" s="42"/>
      <c r="AY347" s="42"/>
      <c r="AZ347" s="100"/>
      <c r="BA347" s="42"/>
      <c r="BB347" s="42"/>
      <c r="BC347" s="42"/>
    </row>
    <row r="348" spans="45:55" s="19" customFormat="1" x14ac:dyDescent="0.25">
      <c r="AS348" s="42"/>
      <c r="AT348" s="42"/>
      <c r="AU348" s="42"/>
      <c r="AV348" s="42"/>
      <c r="AW348" s="42"/>
      <c r="AX348" s="42"/>
      <c r="AY348" s="42"/>
      <c r="AZ348" s="100"/>
      <c r="BA348" s="42"/>
      <c r="BB348" s="42"/>
      <c r="BC348" s="42"/>
    </row>
    <row r="349" spans="45:55" s="19" customFormat="1" x14ac:dyDescent="0.25">
      <c r="AS349" s="42"/>
      <c r="AT349" s="42"/>
      <c r="AU349" s="42"/>
      <c r="AV349" s="42"/>
      <c r="AW349" s="42"/>
      <c r="AX349" s="42"/>
      <c r="AY349" s="42"/>
      <c r="AZ349" s="100"/>
      <c r="BA349" s="42"/>
      <c r="BB349" s="42"/>
      <c r="BC349" s="42"/>
    </row>
    <row r="350" spans="45:55" s="19" customFormat="1" x14ac:dyDescent="0.25">
      <c r="AS350" s="42"/>
      <c r="AT350" s="42"/>
      <c r="AU350" s="42"/>
      <c r="AV350" s="42"/>
      <c r="AW350" s="42"/>
      <c r="AX350" s="42"/>
      <c r="AY350" s="42"/>
      <c r="AZ350" s="100"/>
      <c r="BA350" s="42"/>
      <c r="BB350" s="42"/>
      <c r="BC350" s="42"/>
    </row>
    <row r="351" spans="45:55" s="19" customFormat="1" x14ac:dyDescent="0.25">
      <c r="AS351" s="42"/>
      <c r="AT351" s="42"/>
      <c r="AU351" s="42"/>
      <c r="AV351" s="42"/>
      <c r="AW351" s="42"/>
      <c r="AX351" s="42"/>
      <c r="AY351" s="42"/>
      <c r="AZ351" s="100"/>
      <c r="BA351" s="42"/>
      <c r="BB351" s="42"/>
      <c r="BC351" s="42"/>
    </row>
    <row r="352" spans="45:55" s="19" customFormat="1" x14ac:dyDescent="0.25">
      <c r="AS352" s="42"/>
      <c r="AT352" s="42"/>
      <c r="AU352" s="42"/>
      <c r="AV352" s="42"/>
      <c r="AW352" s="42"/>
      <c r="AX352" s="42"/>
      <c r="AY352" s="42"/>
      <c r="AZ352" s="100"/>
      <c r="BA352" s="42"/>
      <c r="BB352" s="42"/>
      <c r="BC352" s="42"/>
    </row>
    <row r="353" spans="45:55" s="19" customFormat="1" x14ac:dyDescent="0.25">
      <c r="AS353" s="42"/>
      <c r="AT353" s="42"/>
      <c r="AU353" s="42"/>
      <c r="AV353" s="42"/>
      <c r="AW353" s="42"/>
      <c r="AX353" s="42"/>
      <c r="AY353" s="42"/>
      <c r="AZ353" s="100"/>
      <c r="BA353" s="42"/>
      <c r="BB353" s="42"/>
      <c r="BC353" s="42"/>
    </row>
    <row r="354" spans="45:55" s="19" customFormat="1" x14ac:dyDescent="0.25">
      <c r="AS354" s="42"/>
      <c r="AT354" s="42"/>
      <c r="AU354" s="42"/>
      <c r="AV354" s="42"/>
      <c r="AW354" s="42"/>
      <c r="AX354" s="42"/>
      <c r="AY354" s="42"/>
      <c r="AZ354" s="100"/>
      <c r="BA354" s="42"/>
      <c r="BB354" s="42"/>
      <c r="BC354" s="42"/>
    </row>
    <row r="355" spans="45:55" s="19" customFormat="1" x14ac:dyDescent="0.25">
      <c r="AS355" s="42"/>
      <c r="AT355" s="42"/>
      <c r="AU355" s="42"/>
      <c r="AV355" s="42"/>
      <c r="AW355" s="42"/>
      <c r="AX355" s="42"/>
      <c r="AY355" s="42"/>
      <c r="AZ355" s="100"/>
      <c r="BA355" s="42"/>
      <c r="BB355" s="42"/>
      <c r="BC355" s="42"/>
    </row>
    <row r="356" spans="45:55" s="19" customFormat="1" x14ac:dyDescent="0.25">
      <c r="AS356" s="42"/>
      <c r="AT356" s="42"/>
      <c r="AU356" s="42"/>
      <c r="AV356" s="42"/>
      <c r="AW356" s="42"/>
      <c r="AX356" s="42"/>
      <c r="AY356" s="42"/>
      <c r="AZ356" s="100"/>
      <c r="BA356" s="42"/>
      <c r="BB356" s="42"/>
      <c r="BC356" s="42"/>
    </row>
    <row r="357" spans="45:55" s="19" customFormat="1" x14ac:dyDescent="0.25">
      <c r="AS357" s="42"/>
      <c r="AT357" s="42"/>
      <c r="AU357" s="42"/>
      <c r="AV357" s="42"/>
      <c r="AW357" s="42"/>
      <c r="AX357" s="42"/>
      <c r="AY357" s="42"/>
      <c r="AZ357" s="100"/>
      <c r="BA357" s="42"/>
      <c r="BB357" s="42"/>
      <c r="BC357" s="42"/>
    </row>
    <row r="358" spans="45:55" s="19" customFormat="1" x14ac:dyDescent="0.25">
      <c r="AS358" s="42"/>
      <c r="AT358" s="42"/>
      <c r="AU358" s="42"/>
      <c r="AV358" s="42"/>
      <c r="AW358" s="42"/>
      <c r="AX358" s="42"/>
      <c r="AY358" s="42"/>
      <c r="AZ358" s="100"/>
      <c r="BA358" s="42"/>
      <c r="BB358" s="42"/>
      <c r="BC358" s="42"/>
    </row>
    <row r="359" spans="45:55" s="19" customFormat="1" x14ac:dyDescent="0.25">
      <c r="AS359" s="42"/>
      <c r="AT359" s="42"/>
      <c r="AU359" s="42"/>
      <c r="AV359" s="42"/>
      <c r="AW359" s="42"/>
      <c r="AX359" s="42"/>
      <c r="AY359" s="42"/>
      <c r="AZ359" s="100"/>
      <c r="BA359" s="42"/>
      <c r="BB359" s="42"/>
      <c r="BC359" s="42"/>
    </row>
    <row r="360" spans="45:55" s="19" customFormat="1" x14ac:dyDescent="0.25">
      <c r="AS360" s="42"/>
      <c r="AT360" s="42"/>
      <c r="AU360" s="42"/>
      <c r="AV360" s="42"/>
      <c r="AW360" s="42"/>
      <c r="AX360" s="42"/>
      <c r="AY360" s="42"/>
      <c r="AZ360" s="100"/>
      <c r="BA360" s="42"/>
      <c r="BB360" s="42"/>
      <c r="BC360" s="42"/>
    </row>
    <row r="361" spans="45:55" s="19" customFormat="1" x14ac:dyDescent="0.25">
      <c r="AS361" s="42"/>
      <c r="AT361" s="42"/>
      <c r="AU361" s="42"/>
      <c r="AV361" s="42"/>
      <c r="AW361" s="42"/>
      <c r="AX361" s="42"/>
      <c r="AY361" s="42"/>
      <c r="AZ361" s="100"/>
      <c r="BA361" s="42"/>
      <c r="BB361" s="42"/>
      <c r="BC361" s="42"/>
    </row>
    <row r="362" spans="45:55" s="19" customFormat="1" x14ac:dyDescent="0.25">
      <c r="AS362" s="42"/>
      <c r="AT362" s="42"/>
      <c r="AU362" s="42"/>
      <c r="AV362" s="42"/>
      <c r="AW362" s="42"/>
      <c r="AX362" s="42"/>
      <c r="AY362" s="42"/>
      <c r="AZ362" s="100"/>
      <c r="BA362" s="42"/>
      <c r="BB362" s="42"/>
      <c r="BC362" s="42"/>
    </row>
    <row r="363" spans="45:55" s="19" customFormat="1" x14ac:dyDescent="0.25">
      <c r="AS363" s="42"/>
      <c r="AT363" s="42"/>
      <c r="AU363" s="42"/>
      <c r="AV363" s="42"/>
      <c r="AW363" s="42"/>
      <c r="AX363" s="42"/>
      <c r="AY363" s="42"/>
      <c r="AZ363" s="100"/>
      <c r="BA363" s="42"/>
      <c r="BB363" s="42"/>
      <c r="BC363" s="42"/>
    </row>
    <row r="364" spans="45:55" s="19" customFormat="1" x14ac:dyDescent="0.25">
      <c r="AS364" s="42"/>
      <c r="AT364" s="42"/>
      <c r="AU364" s="42"/>
      <c r="AV364" s="42"/>
      <c r="AW364" s="42"/>
      <c r="AX364" s="42"/>
      <c r="AY364" s="42"/>
      <c r="AZ364" s="100"/>
      <c r="BA364" s="42"/>
      <c r="BB364" s="42"/>
      <c r="BC364" s="42"/>
    </row>
    <row r="365" spans="45:55" s="19" customFormat="1" x14ac:dyDescent="0.25">
      <c r="AS365" s="42"/>
      <c r="AT365" s="42"/>
      <c r="AU365" s="42"/>
      <c r="AV365" s="42"/>
      <c r="AW365" s="42"/>
      <c r="AX365" s="42"/>
      <c r="AY365" s="42"/>
      <c r="AZ365" s="100"/>
      <c r="BA365" s="42"/>
      <c r="BB365" s="42"/>
      <c r="BC365" s="42"/>
    </row>
    <row r="366" spans="45:55" s="19" customFormat="1" x14ac:dyDescent="0.25">
      <c r="AS366" s="42"/>
      <c r="AT366" s="42"/>
      <c r="AU366" s="42"/>
      <c r="AV366" s="42"/>
      <c r="AW366" s="42"/>
      <c r="AX366" s="42"/>
      <c r="AY366" s="42"/>
      <c r="AZ366" s="100"/>
      <c r="BA366" s="42"/>
      <c r="BB366" s="42"/>
      <c r="BC366" s="42"/>
    </row>
    <row r="367" spans="45:55" s="19" customFormat="1" x14ac:dyDescent="0.25">
      <c r="AS367" s="42"/>
      <c r="AT367" s="42"/>
      <c r="AU367" s="42"/>
      <c r="AV367" s="42"/>
      <c r="AW367" s="42"/>
      <c r="AX367" s="42"/>
      <c r="AY367" s="42"/>
      <c r="AZ367" s="100"/>
      <c r="BA367" s="42"/>
      <c r="BB367" s="42"/>
      <c r="BC367" s="42"/>
    </row>
    <row r="368" spans="45:55" s="19" customFormat="1" x14ac:dyDescent="0.25">
      <c r="AS368" s="42"/>
      <c r="AT368" s="42"/>
      <c r="AU368" s="42"/>
      <c r="AV368" s="42"/>
      <c r="AW368" s="42"/>
      <c r="AX368" s="42"/>
      <c r="AY368" s="42"/>
      <c r="AZ368" s="100"/>
      <c r="BA368" s="42"/>
      <c r="BB368" s="42"/>
      <c r="BC368" s="42"/>
    </row>
    <row r="369" spans="45:55" s="19" customFormat="1" x14ac:dyDescent="0.25">
      <c r="AS369" s="42"/>
      <c r="AT369" s="42"/>
      <c r="AU369" s="42"/>
      <c r="AV369" s="42"/>
      <c r="AW369" s="42"/>
      <c r="AX369" s="42"/>
      <c r="AY369" s="42"/>
      <c r="AZ369" s="100"/>
      <c r="BA369" s="42"/>
      <c r="BB369" s="42"/>
      <c r="BC369" s="42"/>
    </row>
    <row r="370" spans="45:55" s="19" customFormat="1" x14ac:dyDescent="0.25">
      <c r="AS370" s="42"/>
      <c r="AT370" s="42"/>
      <c r="AU370" s="42"/>
      <c r="AV370" s="42"/>
      <c r="AW370" s="42"/>
      <c r="AX370" s="42"/>
      <c r="AY370" s="42"/>
      <c r="AZ370" s="100"/>
      <c r="BA370" s="42"/>
      <c r="BB370" s="42"/>
      <c r="BC370" s="42"/>
    </row>
    <row r="371" spans="45:55" s="19" customFormat="1" x14ac:dyDescent="0.25">
      <c r="AS371" s="42"/>
      <c r="AT371" s="42"/>
      <c r="AU371" s="42"/>
      <c r="AV371" s="42"/>
      <c r="AW371" s="42"/>
      <c r="AX371" s="42"/>
      <c r="AY371" s="42"/>
      <c r="AZ371" s="100"/>
      <c r="BA371" s="42"/>
      <c r="BB371" s="42"/>
      <c r="BC371" s="42"/>
    </row>
    <row r="372" spans="45:55" s="19" customFormat="1" x14ac:dyDescent="0.25">
      <c r="AS372" s="42"/>
      <c r="AT372" s="42"/>
      <c r="AU372" s="42"/>
      <c r="AV372" s="42"/>
      <c r="AW372" s="42"/>
      <c r="AX372" s="42"/>
      <c r="AY372" s="42"/>
      <c r="AZ372" s="100"/>
      <c r="BA372" s="42"/>
      <c r="BB372" s="42"/>
      <c r="BC372" s="42"/>
    </row>
    <row r="373" spans="45:55" s="19" customFormat="1" x14ac:dyDescent="0.25">
      <c r="AS373" s="42"/>
      <c r="AT373" s="42"/>
      <c r="AU373" s="42"/>
      <c r="AV373" s="42"/>
      <c r="AW373" s="42"/>
      <c r="AX373" s="42"/>
      <c r="AY373" s="42"/>
      <c r="AZ373" s="100"/>
      <c r="BA373" s="42"/>
      <c r="BB373" s="42"/>
      <c r="BC373" s="42"/>
    </row>
    <row r="374" spans="45:55" s="19" customFormat="1" x14ac:dyDescent="0.25">
      <c r="AS374" s="42"/>
      <c r="AT374" s="42"/>
      <c r="AU374" s="42"/>
      <c r="AV374" s="42"/>
      <c r="AW374" s="42"/>
      <c r="AX374" s="42"/>
      <c r="AY374" s="42"/>
      <c r="AZ374" s="100"/>
      <c r="BA374" s="42"/>
      <c r="BB374" s="42"/>
      <c r="BC374" s="42"/>
    </row>
    <row r="375" spans="45:55" s="19" customFormat="1" x14ac:dyDescent="0.25">
      <c r="AS375" s="42"/>
      <c r="AT375" s="42"/>
      <c r="AU375" s="42"/>
      <c r="AV375" s="42"/>
      <c r="AW375" s="42"/>
      <c r="AX375" s="42"/>
      <c r="AY375" s="42"/>
      <c r="AZ375" s="100"/>
      <c r="BA375" s="42"/>
      <c r="BB375" s="42"/>
      <c r="BC375" s="42"/>
    </row>
    <row r="376" spans="45:55" s="19" customFormat="1" x14ac:dyDescent="0.25">
      <c r="AS376" s="42"/>
      <c r="AT376" s="42"/>
      <c r="AU376" s="42"/>
      <c r="AV376" s="42"/>
      <c r="AW376" s="42"/>
      <c r="AX376" s="42"/>
      <c r="AY376" s="42"/>
      <c r="AZ376" s="100"/>
      <c r="BA376" s="42"/>
      <c r="BB376" s="42"/>
      <c r="BC376" s="42"/>
    </row>
    <row r="377" spans="45:55" s="19" customFormat="1" x14ac:dyDescent="0.25">
      <c r="AS377" s="42"/>
      <c r="AT377" s="42"/>
      <c r="AU377" s="42"/>
      <c r="AV377" s="42"/>
      <c r="AW377" s="42"/>
      <c r="AX377" s="42"/>
      <c r="AY377" s="42"/>
      <c r="AZ377" s="100"/>
      <c r="BA377" s="42"/>
      <c r="BB377" s="42"/>
      <c r="BC377" s="42"/>
    </row>
    <row r="378" spans="45:55" s="19" customFormat="1" x14ac:dyDescent="0.25">
      <c r="AS378" s="42"/>
      <c r="AT378" s="42"/>
      <c r="AU378" s="42"/>
      <c r="AV378" s="42"/>
      <c r="AW378" s="42"/>
      <c r="AX378" s="42"/>
      <c r="AY378" s="42"/>
      <c r="AZ378" s="100"/>
      <c r="BA378" s="42"/>
      <c r="BB378" s="42"/>
      <c r="BC378" s="42"/>
    </row>
    <row r="379" spans="45:55" s="19" customFormat="1" x14ac:dyDescent="0.25">
      <c r="AS379" s="42"/>
      <c r="AT379" s="42"/>
      <c r="AU379" s="42"/>
      <c r="AV379" s="42"/>
      <c r="AW379" s="42"/>
      <c r="AX379" s="42"/>
      <c r="AY379" s="42"/>
      <c r="AZ379" s="100"/>
      <c r="BA379" s="42"/>
      <c r="BB379" s="42"/>
      <c r="BC379" s="42"/>
    </row>
    <row r="380" spans="45:55" s="19" customFormat="1" x14ac:dyDescent="0.25">
      <c r="AS380" s="42"/>
      <c r="AT380" s="42"/>
      <c r="AU380" s="42"/>
      <c r="AV380" s="42"/>
      <c r="AW380" s="42"/>
      <c r="AX380" s="42"/>
      <c r="AY380" s="42"/>
      <c r="AZ380" s="100"/>
      <c r="BA380" s="42"/>
      <c r="BB380" s="42"/>
      <c r="BC380" s="42"/>
    </row>
    <row r="381" spans="45:55" s="19" customFormat="1" x14ac:dyDescent="0.25">
      <c r="AS381" s="42"/>
      <c r="AT381" s="42"/>
      <c r="AU381" s="42"/>
      <c r="AV381" s="42"/>
      <c r="AW381" s="42"/>
      <c r="AX381" s="42"/>
      <c r="AY381" s="42"/>
      <c r="AZ381" s="100"/>
      <c r="BA381" s="42"/>
      <c r="BB381" s="42"/>
      <c r="BC381" s="42"/>
    </row>
    <row r="382" spans="45:55" s="19" customFormat="1" x14ac:dyDescent="0.25">
      <c r="AS382" s="42"/>
      <c r="AT382" s="42"/>
      <c r="AU382" s="42"/>
      <c r="AV382" s="42"/>
      <c r="AW382" s="42"/>
      <c r="AX382" s="42"/>
      <c r="AY382" s="42"/>
      <c r="AZ382" s="100"/>
      <c r="BA382" s="42"/>
      <c r="BB382" s="42"/>
      <c r="BC382" s="42"/>
    </row>
    <row r="383" spans="45:55" s="19" customFormat="1" x14ac:dyDescent="0.25">
      <c r="AS383" s="42"/>
      <c r="AT383" s="42"/>
      <c r="AU383" s="42"/>
      <c r="AV383" s="42"/>
      <c r="AW383" s="42"/>
      <c r="AX383" s="42"/>
      <c r="AY383" s="42"/>
      <c r="AZ383" s="100"/>
      <c r="BA383" s="42"/>
      <c r="BB383" s="42"/>
      <c r="BC383" s="42"/>
    </row>
    <row r="384" spans="45:55" s="19" customFormat="1" x14ac:dyDescent="0.25">
      <c r="AS384" s="42"/>
      <c r="AT384" s="42"/>
      <c r="AU384" s="42"/>
      <c r="AV384" s="42"/>
      <c r="AW384" s="42"/>
      <c r="AX384" s="42"/>
      <c r="AY384" s="42"/>
      <c r="AZ384" s="100"/>
      <c r="BA384" s="42"/>
      <c r="BB384" s="42"/>
      <c r="BC384" s="42"/>
    </row>
    <row r="385" spans="45:55" s="19" customFormat="1" x14ac:dyDescent="0.25">
      <c r="AS385" s="42"/>
      <c r="AT385" s="42"/>
      <c r="AU385" s="42"/>
      <c r="AV385" s="42"/>
      <c r="AW385" s="42"/>
      <c r="AX385" s="42"/>
      <c r="AY385" s="42"/>
      <c r="AZ385" s="100"/>
      <c r="BA385" s="42"/>
      <c r="BB385" s="42"/>
      <c r="BC385" s="42"/>
    </row>
    <row r="386" spans="45:55" s="19" customFormat="1" x14ac:dyDescent="0.25">
      <c r="AS386" s="42"/>
      <c r="AT386" s="42"/>
      <c r="AU386" s="42"/>
      <c r="AV386" s="42"/>
      <c r="AW386" s="42"/>
      <c r="AX386" s="42"/>
      <c r="AY386" s="42"/>
      <c r="AZ386" s="100"/>
      <c r="BA386" s="42"/>
      <c r="BB386" s="42"/>
      <c r="BC386" s="42"/>
    </row>
    <row r="387" spans="45:55" s="19" customFormat="1" x14ac:dyDescent="0.25">
      <c r="AS387" s="42"/>
      <c r="AT387" s="42"/>
      <c r="AU387" s="42"/>
      <c r="AV387" s="42"/>
      <c r="AW387" s="42"/>
      <c r="AX387" s="42"/>
      <c r="AY387" s="42"/>
      <c r="AZ387" s="100"/>
      <c r="BA387" s="42"/>
      <c r="BB387" s="42"/>
      <c r="BC387" s="42"/>
    </row>
    <row r="388" spans="45:55" s="19" customFormat="1" x14ac:dyDescent="0.25">
      <c r="AS388" s="42"/>
      <c r="AT388" s="42"/>
      <c r="AU388" s="42"/>
      <c r="AV388" s="42"/>
      <c r="AW388" s="42"/>
      <c r="AX388" s="42"/>
      <c r="AY388" s="42"/>
      <c r="AZ388" s="100"/>
      <c r="BA388" s="42"/>
      <c r="BB388" s="42"/>
      <c r="BC388" s="42"/>
    </row>
    <row r="389" spans="45:55" s="19" customFormat="1" x14ac:dyDescent="0.25">
      <c r="AS389" s="42"/>
      <c r="AT389" s="42"/>
      <c r="AU389" s="42"/>
      <c r="AV389" s="42"/>
      <c r="AW389" s="42"/>
      <c r="AX389" s="42"/>
      <c r="AY389" s="42"/>
      <c r="AZ389" s="100"/>
      <c r="BA389" s="42"/>
      <c r="BB389" s="42"/>
      <c r="BC389" s="42"/>
    </row>
    <row r="390" spans="45:55" s="19" customFormat="1" x14ac:dyDescent="0.25">
      <c r="AS390" s="42"/>
      <c r="AT390" s="42"/>
      <c r="AU390" s="42"/>
      <c r="AV390" s="42"/>
      <c r="AW390" s="42"/>
      <c r="AX390" s="42"/>
      <c r="AY390" s="42"/>
      <c r="AZ390" s="100"/>
      <c r="BA390" s="42"/>
      <c r="BB390" s="42"/>
      <c r="BC390" s="42"/>
    </row>
    <row r="391" spans="45:55" s="19" customFormat="1" x14ac:dyDescent="0.25">
      <c r="AS391" s="42"/>
      <c r="AT391" s="42"/>
      <c r="AU391" s="42"/>
      <c r="AV391" s="42"/>
      <c r="AW391" s="42"/>
      <c r="AX391" s="42"/>
      <c r="AY391" s="42"/>
      <c r="AZ391" s="100"/>
      <c r="BA391" s="42"/>
      <c r="BB391" s="42"/>
      <c r="BC391" s="42"/>
    </row>
    <row r="392" spans="45:55" s="19" customFormat="1" x14ac:dyDescent="0.25">
      <c r="AS392" s="42"/>
      <c r="AT392" s="42"/>
      <c r="AU392" s="42"/>
      <c r="AV392" s="42"/>
      <c r="AW392" s="42"/>
      <c r="AX392" s="42"/>
      <c r="AY392" s="42"/>
      <c r="AZ392" s="100"/>
      <c r="BA392" s="42"/>
      <c r="BB392" s="42"/>
      <c r="BC392" s="42"/>
    </row>
    <row r="393" spans="45:55" s="19" customFormat="1" x14ac:dyDescent="0.25">
      <c r="AS393" s="42"/>
      <c r="AT393" s="42"/>
      <c r="AU393" s="42"/>
      <c r="AV393" s="42"/>
      <c r="AW393" s="42"/>
      <c r="AX393" s="42"/>
      <c r="AY393" s="42"/>
      <c r="AZ393" s="100"/>
      <c r="BA393" s="42"/>
      <c r="BB393" s="42"/>
      <c r="BC393" s="42"/>
    </row>
    <row r="394" spans="45:55" s="19" customFormat="1" x14ac:dyDescent="0.25">
      <c r="AS394" s="42"/>
      <c r="AT394" s="42"/>
      <c r="AU394" s="42"/>
      <c r="AV394" s="42"/>
      <c r="AW394" s="42"/>
      <c r="AX394" s="42"/>
      <c r="AY394" s="42"/>
      <c r="AZ394" s="100"/>
      <c r="BA394" s="42"/>
      <c r="BB394" s="42"/>
      <c r="BC394" s="42"/>
    </row>
    <row r="395" spans="45:55" s="19" customFormat="1" x14ac:dyDescent="0.25">
      <c r="AS395" s="42"/>
      <c r="AT395" s="42"/>
      <c r="AU395" s="42"/>
      <c r="AV395" s="42"/>
      <c r="AW395" s="42"/>
      <c r="AX395" s="42"/>
      <c r="AY395" s="42"/>
      <c r="AZ395" s="100"/>
      <c r="BA395" s="42"/>
      <c r="BB395" s="42"/>
      <c r="BC395" s="42"/>
    </row>
    <row r="396" spans="45:55" s="19" customFormat="1" x14ac:dyDescent="0.25">
      <c r="AS396" s="42"/>
      <c r="AT396" s="42"/>
      <c r="AU396" s="42"/>
      <c r="AV396" s="42"/>
      <c r="AW396" s="42"/>
      <c r="AX396" s="42"/>
      <c r="AY396" s="42"/>
      <c r="AZ396" s="100"/>
      <c r="BA396" s="42"/>
      <c r="BB396" s="42"/>
      <c r="BC396" s="42"/>
    </row>
    <row r="397" spans="45:55" s="19" customFormat="1" x14ac:dyDescent="0.25">
      <c r="AS397" s="42"/>
      <c r="AT397" s="42"/>
      <c r="AU397" s="42"/>
      <c r="AV397" s="42"/>
      <c r="AW397" s="42"/>
      <c r="AX397" s="42"/>
      <c r="AY397" s="42"/>
      <c r="AZ397" s="100"/>
      <c r="BA397" s="42"/>
      <c r="BB397" s="42"/>
      <c r="BC397" s="42"/>
    </row>
    <row r="398" spans="45:55" s="19" customFormat="1" x14ac:dyDescent="0.25">
      <c r="AS398" s="42"/>
      <c r="AT398" s="42"/>
      <c r="AU398" s="42"/>
      <c r="AV398" s="42"/>
      <c r="AW398" s="42"/>
      <c r="AX398" s="42"/>
      <c r="AY398" s="42"/>
      <c r="AZ398" s="100"/>
      <c r="BA398" s="42"/>
      <c r="BB398" s="42"/>
      <c r="BC398" s="42"/>
    </row>
    <row r="399" spans="45:55" s="19" customFormat="1" x14ac:dyDescent="0.25">
      <c r="AS399" s="42"/>
      <c r="AT399" s="42"/>
      <c r="AU399" s="42"/>
      <c r="AV399" s="42"/>
      <c r="AW399" s="42"/>
      <c r="AX399" s="42"/>
      <c r="AY399" s="42"/>
      <c r="AZ399" s="100"/>
      <c r="BA399" s="42"/>
      <c r="BB399" s="42"/>
      <c r="BC399" s="42"/>
    </row>
    <row r="400" spans="45:55" s="19" customFormat="1" x14ac:dyDescent="0.25">
      <c r="AS400" s="42"/>
      <c r="AT400" s="42"/>
      <c r="AU400" s="42"/>
      <c r="AV400" s="42"/>
      <c r="AW400" s="42"/>
      <c r="AX400" s="42"/>
      <c r="AY400" s="42"/>
      <c r="AZ400" s="100"/>
      <c r="BA400" s="42"/>
      <c r="BB400" s="42"/>
      <c r="BC400" s="42"/>
    </row>
    <row r="401" spans="45:55" s="19" customFormat="1" x14ac:dyDescent="0.25">
      <c r="AS401" s="42"/>
      <c r="AT401" s="42"/>
      <c r="AU401" s="42"/>
      <c r="AV401" s="42"/>
      <c r="AW401" s="42"/>
      <c r="AX401" s="42"/>
      <c r="AY401" s="42"/>
      <c r="AZ401" s="100"/>
      <c r="BA401" s="42"/>
      <c r="BB401" s="42"/>
      <c r="BC401" s="42"/>
    </row>
    <row r="402" spans="45:55" s="19" customFormat="1" x14ac:dyDescent="0.25">
      <c r="AS402" s="42"/>
      <c r="AT402" s="42"/>
      <c r="AU402" s="42"/>
      <c r="AV402" s="42"/>
      <c r="AW402" s="42"/>
      <c r="AX402" s="42"/>
      <c r="AY402" s="42"/>
      <c r="AZ402" s="100"/>
      <c r="BA402" s="42"/>
      <c r="BB402" s="42"/>
      <c r="BC402" s="42"/>
    </row>
    <row r="403" spans="45:55" s="19" customFormat="1" x14ac:dyDescent="0.25">
      <c r="AS403" s="42"/>
      <c r="AT403" s="42"/>
      <c r="AU403" s="42"/>
      <c r="AV403" s="42"/>
      <c r="AW403" s="42"/>
      <c r="AX403" s="42"/>
      <c r="AY403" s="42"/>
      <c r="AZ403" s="100"/>
      <c r="BA403" s="42"/>
      <c r="BB403" s="42"/>
      <c r="BC403" s="42"/>
    </row>
    <row r="404" spans="45:55" s="19" customFormat="1" x14ac:dyDescent="0.25">
      <c r="AS404" s="42"/>
      <c r="AT404" s="42"/>
      <c r="AU404" s="42"/>
      <c r="AV404" s="42"/>
      <c r="AW404" s="42"/>
      <c r="AX404" s="42"/>
      <c r="AY404" s="42"/>
      <c r="AZ404" s="100"/>
      <c r="BA404" s="42"/>
      <c r="BB404" s="42"/>
      <c r="BC404" s="42"/>
    </row>
    <row r="405" spans="45:55" s="19" customFormat="1" x14ac:dyDescent="0.25">
      <c r="AS405" s="42"/>
      <c r="AT405" s="42"/>
      <c r="AU405" s="42"/>
      <c r="AV405" s="42"/>
      <c r="AW405" s="42"/>
      <c r="AX405" s="42"/>
      <c r="AY405" s="42"/>
      <c r="AZ405" s="100"/>
      <c r="BA405" s="42"/>
      <c r="BB405" s="42"/>
      <c r="BC405" s="42"/>
    </row>
    <row r="406" spans="45:55" s="19" customFormat="1" x14ac:dyDescent="0.25">
      <c r="AS406" s="42"/>
      <c r="AT406" s="42"/>
      <c r="AU406" s="42"/>
      <c r="AV406" s="42"/>
      <c r="AW406" s="42"/>
      <c r="AX406" s="42"/>
      <c r="AY406" s="42"/>
      <c r="AZ406" s="100"/>
      <c r="BA406" s="42"/>
      <c r="BB406" s="42"/>
      <c r="BC406" s="42"/>
    </row>
    <row r="407" spans="45:55" s="19" customFormat="1" x14ac:dyDescent="0.25">
      <c r="AS407" s="42"/>
      <c r="AT407" s="42"/>
      <c r="AU407" s="42"/>
      <c r="AV407" s="42"/>
      <c r="AW407" s="42"/>
      <c r="AX407" s="42"/>
      <c r="AY407" s="42"/>
      <c r="AZ407" s="100"/>
      <c r="BA407" s="42"/>
      <c r="BB407" s="42"/>
      <c r="BC407" s="42"/>
    </row>
    <row r="408" spans="45:55" s="19" customFormat="1" x14ac:dyDescent="0.25">
      <c r="AS408" s="42"/>
      <c r="AT408" s="42"/>
      <c r="AU408" s="42"/>
      <c r="AV408" s="42"/>
      <c r="AW408" s="42"/>
      <c r="AX408" s="42"/>
      <c r="AY408" s="42"/>
      <c r="AZ408" s="100"/>
      <c r="BA408" s="42"/>
      <c r="BB408" s="42"/>
      <c r="BC408" s="42"/>
    </row>
    <row r="409" spans="45:55" s="19" customFormat="1" x14ac:dyDescent="0.25">
      <c r="AS409" s="42"/>
      <c r="AT409" s="42"/>
      <c r="AU409" s="42"/>
      <c r="AV409" s="42"/>
      <c r="AW409" s="42"/>
      <c r="AX409" s="42"/>
      <c r="AY409" s="42"/>
      <c r="AZ409" s="100"/>
      <c r="BA409" s="42"/>
      <c r="BB409" s="42"/>
      <c r="BC409" s="42"/>
    </row>
    <row r="410" spans="45:55" s="19" customFormat="1" x14ac:dyDescent="0.25">
      <c r="AS410" s="42"/>
      <c r="AT410" s="42"/>
      <c r="AU410" s="42"/>
      <c r="AV410" s="42"/>
      <c r="AW410" s="42"/>
      <c r="AX410" s="42"/>
      <c r="AY410" s="42"/>
      <c r="AZ410" s="100"/>
      <c r="BA410" s="42"/>
      <c r="BB410" s="42"/>
      <c r="BC410" s="42"/>
    </row>
    <row r="411" spans="45:55" s="19" customFormat="1" x14ac:dyDescent="0.25">
      <c r="AS411" s="42"/>
      <c r="AT411" s="42"/>
      <c r="AU411" s="42"/>
      <c r="AV411" s="42"/>
      <c r="AW411" s="42"/>
      <c r="AX411" s="42"/>
      <c r="AY411" s="42"/>
      <c r="AZ411" s="100"/>
      <c r="BA411" s="42"/>
      <c r="BB411" s="42"/>
      <c r="BC411" s="42"/>
    </row>
    <row r="412" spans="45:55" s="19" customFormat="1" x14ac:dyDescent="0.25">
      <c r="AS412" s="42"/>
      <c r="AT412" s="42"/>
      <c r="AU412" s="42"/>
      <c r="AV412" s="42"/>
      <c r="AW412" s="42"/>
      <c r="AX412" s="42"/>
      <c r="AY412" s="42"/>
      <c r="AZ412" s="100"/>
      <c r="BA412" s="42"/>
      <c r="BB412" s="42"/>
      <c r="BC412" s="42"/>
    </row>
    <row r="413" spans="45:55" s="19" customFormat="1" x14ac:dyDescent="0.25">
      <c r="AS413" s="42"/>
      <c r="AT413" s="42"/>
      <c r="AU413" s="42"/>
      <c r="AV413" s="42"/>
      <c r="AW413" s="42"/>
      <c r="AX413" s="42"/>
      <c r="AY413" s="42"/>
      <c r="AZ413" s="100"/>
      <c r="BA413" s="42"/>
      <c r="BB413" s="42"/>
      <c r="BC413" s="42"/>
    </row>
    <row r="414" spans="45:55" s="19" customFormat="1" x14ac:dyDescent="0.25">
      <c r="AS414" s="42"/>
      <c r="AT414" s="42"/>
      <c r="AU414" s="42"/>
      <c r="AV414" s="42"/>
      <c r="AW414" s="42"/>
      <c r="AX414" s="42"/>
      <c r="AY414" s="42"/>
      <c r="AZ414" s="100"/>
      <c r="BA414" s="42"/>
      <c r="BB414" s="42"/>
      <c r="BC414" s="42"/>
    </row>
    <row r="415" spans="45:55" s="19" customFormat="1" x14ac:dyDescent="0.25">
      <c r="AS415" s="42"/>
      <c r="AT415" s="42"/>
      <c r="AU415" s="42"/>
      <c r="AV415" s="42"/>
      <c r="AW415" s="42"/>
      <c r="AX415" s="42"/>
      <c r="AY415" s="42"/>
      <c r="AZ415" s="100"/>
      <c r="BA415" s="42"/>
      <c r="BB415" s="42"/>
      <c r="BC415" s="42"/>
    </row>
    <row r="416" spans="45:55" s="19" customFormat="1" x14ac:dyDescent="0.25">
      <c r="AS416" s="42"/>
      <c r="AT416" s="42"/>
      <c r="AU416" s="42"/>
      <c r="AV416" s="42"/>
      <c r="AW416" s="42"/>
      <c r="AX416" s="42"/>
      <c r="AY416" s="42"/>
      <c r="AZ416" s="100"/>
      <c r="BA416" s="42"/>
      <c r="BB416" s="42"/>
      <c r="BC416" s="42"/>
    </row>
    <row r="417" spans="45:55" s="19" customFormat="1" x14ac:dyDescent="0.25">
      <c r="AS417" s="42"/>
      <c r="AT417" s="42"/>
      <c r="AU417" s="42"/>
      <c r="AV417" s="42"/>
      <c r="AW417" s="42"/>
      <c r="AX417" s="42"/>
      <c r="AY417" s="42"/>
      <c r="AZ417" s="100"/>
      <c r="BA417" s="42"/>
      <c r="BB417" s="42"/>
      <c r="BC417" s="42"/>
    </row>
    <row r="418" spans="45:55" s="19" customFormat="1" x14ac:dyDescent="0.25">
      <c r="AS418" s="42"/>
      <c r="AT418" s="42"/>
      <c r="AU418" s="42"/>
      <c r="AV418" s="42"/>
      <c r="AW418" s="42"/>
      <c r="AX418" s="42"/>
      <c r="AY418" s="42"/>
      <c r="AZ418" s="100"/>
      <c r="BA418" s="42"/>
      <c r="BB418" s="42"/>
      <c r="BC418" s="42"/>
    </row>
    <row r="419" spans="45:55" s="19" customFormat="1" x14ac:dyDescent="0.25">
      <c r="AS419" s="42"/>
      <c r="AT419" s="42"/>
      <c r="AU419" s="42"/>
      <c r="AV419" s="42"/>
      <c r="AW419" s="42"/>
      <c r="AX419" s="42"/>
      <c r="AY419" s="42"/>
      <c r="AZ419" s="100"/>
      <c r="BA419" s="42"/>
      <c r="BB419" s="42"/>
      <c r="BC419" s="42"/>
    </row>
    <row r="420" spans="45:55" s="19" customFormat="1" x14ac:dyDescent="0.25">
      <c r="AS420" s="42"/>
      <c r="AT420" s="42"/>
      <c r="AU420" s="42"/>
      <c r="AV420" s="42"/>
      <c r="AW420" s="42"/>
      <c r="AX420" s="42"/>
      <c r="AY420" s="42"/>
      <c r="AZ420" s="100"/>
      <c r="BA420" s="42"/>
      <c r="BB420" s="42"/>
      <c r="BC420" s="42"/>
    </row>
    <row r="421" spans="45:55" s="19" customFormat="1" x14ac:dyDescent="0.25">
      <c r="AS421" s="42"/>
      <c r="AT421" s="42"/>
      <c r="AU421" s="42"/>
      <c r="AV421" s="42"/>
      <c r="AW421" s="42"/>
      <c r="AX421" s="42"/>
      <c r="AY421" s="42"/>
      <c r="AZ421" s="100"/>
      <c r="BA421" s="42"/>
      <c r="BB421" s="42"/>
      <c r="BC421" s="42"/>
    </row>
    <row r="422" spans="45:55" s="19" customFormat="1" x14ac:dyDescent="0.25">
      <c r="AS422" s="42"/>
      <c r="AT422" s="42"/>
      <c r="AU422" s="42"/>
      <c r="AV422" s="42"/>
      <c r="AW422" s="42"/>
      <c r="AX422" s="42"/>
      <c r="AY422" s="42"/>
      <c r="AZ422" s="100"/>
      <c r="BA422" s="42"/>
      <c r="BB422" s="42"/>
      <c r="BC422" s="42"/>
    </row>
    <row r="423" spans="45:55" s="19" customFormat="1" x14ac:dyDescent="0.25">
      <c r="AS423" s="42"/>
      <c r="AT423" s="42"/>
      <c r="AU423" s="42"/>
      <c r="AV423" s="42"/>
      <c r="AW423" s="42"/>
      <c r="AX423" s="42"/>
      <c r="AY423" s="42"/>
      <c r="AZ423" s="100"/>
      <c r="BA423" s="42"/>
      <c r="BB423" s="42"/>
      <c r="BC423" s="42"/>
    </row>
    <row r="424" spans="45:55" s="19" customFormat="1" x14ac:dyDescent="0.25">
      <c r="AS424" s="42"/>
      <c r="AT424" s="42"/>
      <c r="AU424" s="42"/>
      <c r="AV424" s="42"/>
      <c r="AW424" s="42"/>
      <c r="AX424" s="42"/>
      <c r="AY424" s="42"/>
      <c r="AZ424" s="100"/>
      <c r="BA424" s="42"/>
      <c r="BB424" s="42"/>
      <c r="BC424" s="42"/>
    </row>
    <row r="425" spans="45:55" s="19" customFormat="1" x14ac:dyDescent="0.25">
      <c r="AS425" s="42"/>
      <c r="AT425" s="42"/>
      <c r="AU425" s="42"/>
      <c r="AV425" s="42"/>
      <c r="AW425" s="42"/>
      <c r="AX425" s="42"/>
      <c r="AY425" s="42"/>
      <c r="AZ425" s="100"/>
      <c r="BA425" s="42"/>
      <c r="BB425" s="42"/>
      <c r="BC425" s="42"/>
    </row>
    <row r="426" spans="45:55" s="19" customFormat="1" x14ac:dyDescent="0.25">
      <c r="AS426" s="42"/>
      <c r="AT426" s="42"/>
      <c r="AU426" s="42"/>
      <c r="AV426" s="42"/>
      <c r="AW426" s="42"/>
      <c r="AX426" s="42"/>
      <c r="AY426" s="42"/>
      <c r="AZ426" s="100"/>
      <c r="BA426" s="42"/>
      <c r="BB426" s="42"/>
      <c r="BC426" s="42"/>
    </row>
    <row r="427" spans="45:55" s="19" customFormat="1" x14ac:dyDescent="0.25">
      <c r="AS427" s="42"/>
      <c r="AT427" s="42"/>
      <c r="AU427" s="42"/>
      <c r="AV427" s="42"/>
      <c r="AW427" s="42"/>
      <c r="AX427" s="42"/>
      <c r="AY427" s="42"/>
      <c r="AZ427" s="100"/>
      <c r="BA427" s="42"/>
      <c r="BB427" s="42"/>
      <c r="BC427" s="42"/>
    </row>
    <row r="428" spans="45:55" s="19" customFormat="1" x14ac:dyDescent="0.25">
      <c r="AS428" s="42"/>
      <c r="AT428" s="42"/>
      <c r="AU428" s="42"/>
      <c r="AV428" s="42"/>
      <c r="AW428" s="42"/>
      <c r="AX428" s="42"/>
      <c r="AY428" s="42"/>
      <c r="AZ428" s="100"/>
      <c r="BA428" s="42"/>
      <c r="BB428" s="42"/>
      <c r="BC428" s="42"/>
    </row>
    <row r="429" spans="45:55" s="19" customFormat="1" x14ac:dyDescent="0.25">
      <c r="AS429" s="42"/>
      <c r="AT429" s="42"/>
      <c r="AU429" s="42"/>
      <c r="AV429" s="42"/>
      <c r="AW429" s="42"/>
      <c r="AX429" s="42"/>
      <c r="AY429" s="42"/>
      <c r="AZ429" s="100"/>
      <c r="BA429" s="42"/>
      <c r="BB429" s="42"/>
      <c r="BC429" s="42"/>
    </row>
    <row r="430" spans="45:55" s="19" customFormat="1" x14ac:dyDescent="0.25">
      <c r="AS430" s="42"/>
      <c r="AT430" s="42"/>
      <c r="AU430" s="42"/>
      <c r="AV430" s="42"/>
      <c r="AW430" s="42"/>
      <c r="AX430" s="42"/>
      <c r="AY430" s="42"/>
      <c r="AZ430" s="100"/>
      <c r="BA430" s="42"/>
      <c r="BB430" s="42"/>
      <c r="BC430" s="42"/>
    </row>
    <row r="431" spans="45:55" s="19" customFormat="1" x14ac:dyDescent="0.25">
      <c r="AS431" s="42"/>
      <c r="AT431" s="42"/>
      <c r="AU431" s="42"/>
      <c r="AV431" s="42"/>
      <c r="AW431" s="42"/>
      <c r="AX431" s="42"/>
      <c r="AY431" s="42"/>
      <c r="AZ431" s="100"/>
      <c r="BA431" s="42"/>
      <c r="BB431" s="42"/>
      <c r="BC431" s="42"/>
    </row>
    <row r="432" spans="45:55" s="19" customFormat="1" x14ac:dyDescent="0.25">
      <c r="AS432" s="42"/>
      <c r="AT432" s="42"/>
      <c r="AU432" s="42"/>
      <c r="AV432" s="42"/>
      <c r="AW432" s="42"/>
      <c r="AX432" s="42"/>
      <c r="AY432" s="42"/>
      <c r="AZ432" s="100"/>
      <c r="BA432" s="42"/>
      <c r="BB432" s="42"/>
      <c r="BC432" s="42"/>
    </row>
    <row r="433" spans="45:55" s="19" customFormat="1" x14ac:dyDescent="0.25">
      <c r="AS433" s="42"/>
      <c r="AT433" s="42"/>
      <c r="AU433" s="42"/>
      <c r="AV433" s="42"/>
      <c r="AW433" s="42"/>
      <c r="AX433" s="42"/>
      <c r="AY433" s="42"/>
      <c r="AZ433" s="100"/>
      <c r="BA433" s="42"/>
      <c r="BB433" s="42"/>
      <c r="BC433" s="42"/>
    </row>
    <row r="434" spans="45:55" s="19" customFormat="1" x14ac:dyDescent="0.25">
      <c r="AS434" s="42"/>
      <c r="AT434" s="42"/>
      <c r="AU434" s="42"/>
      <c r="AV434" s="42"/>
      <c r="AW434" s="42"/>
      <c r="AX434" s="42"/>
      <c r="AY434" s="42"/>
      <c r="AZ434" s="100"/>
      <c r="BA434" s="42"/>
      <c r="BB434" s="42"/>
      <c r="BC434" s="42"/>
    </row>
    <row r="435" spans="45:55" s="19" customFormat="1" x14ac:dyDescent="0.25">
      <c r="AS435" s="42"/>
      <c r="AT435" s="42"/>
      <c r="AU435" s="42"/>
      <c r="AV435" s="42"/>
      <c r="AW435" s="42"/>
      <c r="AX435" s="42"/>
      <c r="AY435" s="42"/>
      <c r="AZ435" s="100"/>
      <c r="BA435" s="42"/>
      <c r="BB435" s="42"/>
      <c r="BC435" s="42"/>
    </row>
    <row r="436" spans="45:55" s="19" customFormat="1" x14ac:dyDescent="0.25">
      <c r="AS436" s="42"/>
      <c r="AT436" s="42"/>
      <c r="AU436" s="42"/>
      <c r="AV436" s="42"/>
      <c r="AW436" s="42"/>
      <c r="AX436" s="42"/>
      <c r="AY436" s="42"/>
      <c r="AZ436" s="100"/>
      <c r="BA436" s="42"/>
      <c r="BB436" s="42"/>
      <c r="BC436" s="42"/>
    </row>
    <row r="437" spans="45:55" s="19" customFormat="1" x14ac:dyDescent="0.25">
      <c r="AS437" s="42"/>
      <c r="AT437" s="42"/>
      <c r="AU437" s="42"/>
      <c r="AV437" s="42"/>
      <c r="AW437" s="42"/>
      <c r="AX437" s="42"/>
      <c r="AY437" s="42"/>
      <c r="AZ437" s="100"/>
      <c r="BA437" s="42"/>
      <c r="BB437" s="42"/>
      <c r="BC437" s="42"/>
    </row>
    <row r="438" spans="45:55" s="19" customFormat="1" x14ac:dyDescent="0.25">
      <c r="AS438" s="42"/>
      <c r="AT438" s="42"/>
      <c r="AU438" s="42"/>
      <c r="AV438" s="42"/>
      <c r="AW438" s="42"/>
      <c r="AX438" s="42"/>
      <c r="AY438" s="42"/>
      <c r="AZ438" s="100"/>
      <c r="BA438" s="42"/>
      <c r="BB438" s="42"/>
      <c r="BC438" s="42"/>
    </row>
    <row r="439" spans="45:55" s="19" customFormat="1" x14ac:dyDescent="0.25">
      <c r="AS439" s="42"/>
      <c r="AT439" s="42"/>
      <c r="AU439" s="42"/>
      <c r="AV439" s="42"/>
      <c r="AW439" s="42"/>
      <c r="AX439" s="42"/>
      <c r="AY439" s="42"/>
      <c r="AZ439" s="100"/>
      <c r="BA439" s="42"/>
      <c r="BB439" s="42"/>
      <c r="BC439" s="42"/>
    </row>
    <row r="440" spans="45:55" s="19" customFormat="1" x14ac:dyDescent="0.25">
      <c r="AS440" s="42"/>
      <c r="AT440" s="42"/>
      <c r="AU440" s="42"/>
      <c r="AV440" s="42"/>
      <c r="AW440" s="42"/>
      <c r="AX440" s="42"/>
      <c r="AY440" s="42"/>
      <c r="AZ440" s="100"/>
      <c r="BA440" s="42"/>
      <c r="BB440" s="42"/>
      <c r="BC440" s="42"/>
    </row>
  </sheetData>
  <mergeCells count="6">
    <mergeCell ref="AL1:AY1"/>
    <mergeCell ref="A2:Q2"/>
    <mergeCell ref="R2:W2"/>
    <mergeCell ref="X2:AH2"/>
    <mergeCell ref="X1:AH1"/>
    <mergeCell ref="A1:Q1"/>
  </mergeCells>
  <conditionalFormatting sqref="BB4:BG20">
    <cfRule type="cellIs" dxfId="33" priority="25" operator="equal">
      <formula>1</formula>
    </cfRule>
    <cfRule type="cellIs" dxfId="32" priority="26" operator="equal">
      <formula>2</formula>
    </cfRule>
    <cfRule type="cellIs" dxfId="31" priority="27" operator="equal">
      <formula>3</formula>
    </cfRule>
  </conditionalFormatting>
  <conditionalFormatting sqref="AY4:AZ20">
    <cfRule type="cellIs" dxfId="30" priority="22" operator="equal">
      <formula>1</formula>
    </cfRule>
    <cfRule type="cellIs" dxfId="29" priority="23" operator="equal">
      <formula>2</formula>
    </cfRule>
    <cfRule type="cellIs" dxfId="28" priority="24" operator="equal">
      <formula>3</formula>
    </cfRule>
  </conditionalFormatting>
  <conditionalFormatting sqref="AX4:AX20">
    <cfRule type="cellIs" dxfId="27" priority="16" operator="equal">
      <formula>1</formula>
    </cfRule>
    <cfRule type="cellIs" dxfId="26" priority="17" operator="equal">
      <formula>2</formula>
    </cfRule>
    <cfRule type="cellIs" dxfId="25" priority="18" operator="equal">
      <formula>3</formula>
    </cfRule>
  </conditionalFormatting>
  <conditionalFormatting sqref="AN4:AT20">
    <cfRule type="cellIs" dxfId="24" priority="13" operator="equal">
      <formula>1</formula>
    </cfRule>
    <cfRule type="cellIs" dxfId="23" priority="14" operator="equal">
      <formula>2</formula>
    </cfRule>
    <cfRule type="cellIs" dxfId="22" priority="15" operator="equal">
      <formula>3</formula>
    </cfRule>
  </conditionalFormatting>
  <conditionalFormatting sqref="AU4:AV20">
    <cfRule type="cellIs" dxfId="21" priority="10" operator="equal">
      <formula>1</formula>
    </cfRule>
    <cfRule type="cellIs" dxfId="20" priority="11" operator="equal">
      <formula>2</formula>
    </cfRule>
    <cfRule type="cellIs" dxfId="19" priority="12" operator="equal">
      <formula>3</formula>
    </cfRule>
  </conditionalFormatting>
  <conditionalFormatting sqref="AW4:AW20">
    <cfRule type="cellIs" dxfId="18" priority="7" operator="equal">
      <formula>1</formula>
    </cfRule>
    <cfRule type="cellIs" dxfId="17" priority="8" operator="equal">
      <formula>2</formula>
    </cfRule>
    <cfRule type="cellIs" dxfId="16" priority="9" operator="equal">
      <formula>3</formula>
    </cfRule>
  </conditionalFormatting>
  <conditionalFormatting sqref="AH36:AQ36">
    <cfRule type="cellIs" dxfId="15" priority="1" operator="equal">
      <formula>3</formula>
    </cfRule>
    <cfRule type="cellIs" dxfId="14" priority="2" operator="equal">
      <formula>1</formula>
    </cfRule>
    <cfRule type="cellIs" dxfId="13" priority="3" operator="equal">
      <formula>2</formula>
    </cfRule>
  </conditionalFormatting>
  <hyperlinks>
    <hyperlink ref="BA22" r:id="rId1"/>
    <hyperlink ref="BA21" r:id="rId2" display="2014w21 - Weekly Update -Stack Development - week starting May 19th 2014- final"/>
    <hyperlink ref="BA20" r:id="rId3" display="2014w19 - Weekly Update -Stack Development - week starting 5th 2014- final"/>
    <hyperlink ref="BA19" r:id="rId4" display="2014w19 - Weekly Update -Stack Development - week starting 5th 2014- final"/>
    <hyperlink ref="BA18" r:id="rId5" display="2014wXX - Weekly Update -Stack Development - week starting XXh 2014- final"/>
    <hyperlink ref="BA17" r:id="rId6" display="2014wXX - Weekly Update -Stack Development - week starting XXh 2014- final"/>
    <hyperlink ref="BA16" r:id="rId7" display="2014wXX - Weekly Update -Stack Development - week starting XXh 2014- final"/>
    <hyperlink ref="BA15" r:id="rId8" display="2014wXX - Weekly Update -Stack Development - week starting XXh 2014- final"/>
    <hyperlink ref="BA14" r:id="rId9" display="2014wXX - Weekly Update -Stack Development - week starting XXh 2014- final"/>
    <hyperlink ref="BA13" r:id="rId10" display="2014wXX - Weekly Update -Stack Development - week starting XXh 2014- final"/>
    <hyperlink ref="BA12" r:id="rId11" display="2014wXX - Weekly Update -Stack Development - week starting XXh 2014- final"/>
    <hyperlink ref="BA9" r:id="rId12" display="2014wXX - Weekly Update -Stack Development - week starting XXh 2014- final"/>
    <hyperlink ref="BA10" r:id="rId13" display="2014wXX - Weekly Update -Stack Development - week starting XXh 2014- final"/>
    <hyperlink ref="BA11" r:id="rId14" display="2014wXX - Weekly Update -Stack Development - week starting XXh 2014- final"/>
    <hyperlink ref="BA8" r:id="rId15" display="2014wXX - Weekly Update -Stack Development - week starting XXh 2014- final"/>
    <hyperlink ref="BA7" r:id="rId16" display="2014wXX - Weekly Update -Stack Development - week starting XXh 2014- final"/>
    <hyperlink ref="BA6" r:id="rId17" display="2014wXX - Weekly Update -Stack Development - week starting XXh 2014- final"/>
    <hyperlink ref="BA4" r:id="rId18" display="2014wXX - Weekly Update -Stack Development - week starting XXh 2014- final"/>
    <hyperlink ref="BA5" r:id="rId19" display="2014wXX - Weekly Update -Stack Development - week starting XXh 2014- final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7"/>
  <sheetViews>
    <sheetView topLeftCell="A22" zoomScale="80" zoomScaleNormal="80" workbookViewId="0">
      <selection activeCell="E46" sqref="E46:M46"/>
    </sheetView>
  </sheetViews>
  <sheetFormatPr defaultColWidth="8.85546875" defaultRowHeight="15" x14ac:dyDescent="0.25"/>
  <cols>
    <col min="1" max="1" width="4.28515625" style="19" customWidth="1"/>
    <col min="2" max="2" width="8.28515625" style="19" customWidth="1"/>
    <col min="3" max="3" width="15.28515625" style="19" customWidth="1"/>
    <col min="4" max="8" width="11.7109375" style="22" customWidth="1"/>
    <col min="9" max="9" width="11" style="22" customWidth="1"/>
    <col min="10" max="10" width="8.85546875" style="22" customWidth="1"/>
    <col min="11" max="11" width="17.140625" style="22" customWidth="1"/>
    <col min="12" max="12" width="13.140625" style="22" customWidth="1"/>
    <col min="13" max="13" width="8.85546875" style="23" customWidth="1"/>
    <col min="14" max="14" width="11.7109375" style="19" customWidth="1"/>
    <col min="15" max="15" width="7.42578125" style="19" customWidth="1"/>
    <col min="16" max="16" width="9.42578125" style="19" customWidth="1"/>
    <col min="17" max="17" width="11.28515625" style="19" customWidth="1"/>
    <col min="18" max="25" width="20.28515625" style="19" customWidth="1"/>
    <col min="26" max="29" width="8.85546875" style="19" customWidth="1"/>
    <col min="30" max="30" width="12.85546875" style="19" customWidth="1"/>
    <col min="31" max="31" width="13.7109375" style="19" customWidth="1"/>
    <col min="32" max="33" width="12.28515625" style="19" customWidth="1"/>
    <col min="34" max="42" width="20.42578125" style="19" customWidth="1"/>
    <col min="43" max="43" width="31.28515625" style="19" customWidth="1"/>
    <col min="44" max="44" width="12.7109375" style="42" bestFit="1" customWidth="1"/>
    <col min="45" max="45" width="20.85546875" style="42" bestFit="1" customWidth="1"/>
    <col min="46" max="46" width="19.42578125" style="42" bestFit="1" customWidth="1"/>
    <col min="47" max="47" width="19.28515625" style="42" bestFit="1" customWidth="1"/>
    <col min="48" max="49" width="18.42578125" style="42" customWidth="1"/>
    <col min="50" max="50" width="46.7109375" style="42" customWidth="1"/>
    <col min="51" max="51" width="21.7109375" style="42" bestFit="1" customWidth="1"/>
    <col min="52" max="52" width="13.7109375" style="42" customWidth="1"/>
    <col min="53" max="54" width="12.7109375" style="42" customWidth="1"/>
    <col min="55" max="16384" width="8.85546875" style="19"/>
  </cols>
  <sheetData>
    <row r="1" spans="1:56" ht="18.75" x14ac:dyDescent="0.3">
      <c r="A1" s="136"/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30"/>
      <c r="S1" s="30"/>
      <c r="T1" s="30"/>
      <c r="U1" s="30"/>
      <c r="V1" s="30"/>
      <c r="W1" s="30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78"/>
      <c r="AJ1" s="78"/>
      <c r="AK1" s="67"/>
      <c r="AL1" s="138"/>
      <c r="AM1" s="138"/>
      <c r="AN1" s="138"/>
      <c r="AO1" s="138"/>
      <c r="AP1" s="138"/>
      <c r="AQ1" s="138"/>
      <c r="AR1" s="138"/>
      <c r="AS1" s="138"/>
      <c r="AT1" s="138"/>
      <c r="AU1" s="138"/>
    </row>
    <row r="2" spans="1:56" ht="45" x14ac:dyDescent="0.25">
      <c r="A2" s="139" t="s">
        <v>98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40" t="s">
        <v>78</v>
      </c>
      <c r="S2" s="141"/>
      <c r="T2" s="141"/>
      <c r="U2" s="141"/>
      <c r="V2" s="141"/>
      <c r="W2" s="141"/>
      <c r="X2" s="142" t="s">
        <v>79</v>
      </c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79"/>
      <c r="AJ2" s="79"/>
      <c r="AK2" s="79"/>
      <c r="AL2" s="32"/>
      <c r="AM2" s="32"/>
      <c r="AN2" s="32" t="s">
        <v>49</v>
      </c>
      <c r="AO2" s="32" t="s">
        <v>50</v>
      </c>
      <c r="AP2" s="32" t="s">
        <v>51</v>
      </c>
      <c r="AQ2" s="32" t="s">
        <v>51</v>
      </c>
      <c r="AR2" s="32" t="s">
        <v>52</v>
      </c>
      <c r="AS2" s="32" t="s">
        <v>52</v>
      </c>
      <c r="AT2" s="51" t="s">
        <v>74</v>
      </c>
      <c r="AU2" s="52" t="s">
        <v>74</v>
      </c>
      <c r="AV2" s="52" t="s">
        <v>75</v>
      </c>
      <c r="AW2" s="52" t="s">
        <v>76</v>
      </c>
    </row>
    <row r="3" spans="1:56" s="24" customFormat="1" ht="25.9" customHeight="1" x14ac:dyDescent="0.25">
      <c r="A3" s="24" t="s">
        <v>83</v>
      </c>
      <c r="B3" s="24" t="s">
        <v>82</v>
      </c>
      <c r="C3" s="24" t="s">
        <v>1</v>
      </c>
      <c r="D3" s="24" t="s">
        <v>2</v>
      </c>
      <c r="E3" s="24" t="s">
        <v>133</v>
      </c>
      <c r="F3" s="24" t="s">
        <v>26</v>
      </c>
      <c r="G3" s="24" t="s">
        <v>17</v>
      </c>
      <c r="H3" s="24" t="s">
        <v>96</v>
      </c>
      <c r="I3" s="24" t="s">
        <v>135</v>
      </c>
      <c r="J3" s="24" t="s">
        <v>54</v>
      </c>
      <c r="K3" s="24" t="s">
        <v>55</v>
      </c>
      <c r="L3" s="24" t="s">
        <v>97</v>
      </c>
      <c r="M3" s="24" t="s">
        <v>87</v>
      </c>
      <c r="N3" s="24" t="s">
        <v>56</v>
      </c>
      <c r="O3" s="24" t="s">
        <v>134</v>
      </c>
      <c r="P3" s="24" t="s">
        <v>57</v>
      </c>
      <c r="Q3" s="24" t="s">
        <v>129</v>
      </c>
      <c r="R3" s="24" t="s">
        <v>58</v>
      </c>
      <c r="S3" s="24" t="s">
        <v>59</v>
      </c>
      <c r="T3" s="24" t="s">
        <v>60</v>
      </c>
      <c r="U3" s="24" t="s">
        <v>61</v>
      </c>
      <c r="V3" s="24" t="s">
        <v>62</v>
      </c>
      <c r="W3" s="24" t="s">
        <v>63</v>
      </c>
      <c r="X3" s="24" t="s">
        <v>64</v>
      </c>
      <c r="Y3" s="24" t="s">
        <v>65</v>
      </c>
      <c r="Z3" s="44" t="s">
        <v>66</v>
      </c>
      <c r="AA3" s="44" t="s">
        <v>68</v>
      </c>
      <c r="AB3" s="44" t="s">
        <v>223</v>
      </c>
      <c r="AC3" s="44" t="s">
        <v>67</v>
      </c>
      <c r="AD3" s="44" t="s">
        <v>43</v>
      </c>
      <c r="AE3" s="44" t="s">
        <v>10</v>
      </c>
      <c r="AF3" s="44" t="s">
        <v>9</v>
      </c>
      <c r="AG3" s="44" t="s">
        <v>8</v>
      </c>
      <c r="AH3" s="44" t="s">
        <v>7</v>
      </c>
      <c r="AI3" s="44" t="s">
        <v>46</v>
      </c>
      <c r="AJ3" s="44" t="s">
        <v>139</v>
      </c>
      <c r="AK3" s="44" t="s">
        <v>69</v>
      </c>
      <c r="AL3" s="24" t="s">
        <v>81</v>
      </c>
      <c r="AM3" s="24" t="s">
        <v>70</v>
      </c>
      <c r="AN3" s="24" t="s">
        <v>72</v>
      </c>
      <c r="AO3" s="24" t="s">
        <v>73</v>
      </c>
      <c r="AP3" s="24" t="s">
        <v>72</v>
      </c>
      <c r="AQ3" s="24" t="s">
        <v>73</v>
      </c>
      <c r="AR3" s="24" t="s">
        <v>72</v>
      </c>
      <c r="AS3" s="24" t="s">
        <v>73</v>
      </c>
      <c r="AT3" s="43" t="s">
        <v>72</v>
      </c>
      <c r="AU3" s="43" t="s">
        <v>48</v>
      </c>
      <c r="AV3" s="43" t="s">
        <v>53</v>
      </c>
      <c r="AW3" s="43" t="s">
        <v>48</v>
      </c>
      <c r="AX3" s="43" t="s">
        <v>71</v>
      </c>
      <c r="AY3" s="43" t="s">
        <v>4</v>
      </c>
      <c r="AZ3" s="43"/>
      <c r="BA3" s="43"/>
      <c r="BB3" s="43"/>
      <c r="BC3" s="43"/>
      <c r="BD3" s="43"/>
    </row>
    <row r="4" spans="1:56" s="36" customFormat="1" ht="25.9" customHeight="1" x14ac:dyDescent="0.25">
      <c r="B4" s="36">
        <v>1</v>
      </c>
      <c r="E4" s="25"/>
      <c r="F4" s="25"/>
      <c r="G4" s="25"/>
      <c r="H4" s="25"/>
      <c r="I4" s="25"/>
      <c r="J4" s="25"/>
      <c r="K4" s="22"/>
      <c r="L4" s="28"/>
      <c r="M4" s="28"/>
      <c r="N4" s="28"/>
      <c r="O4" s="28"/>
      <c r="P4" s="28"/>
      <c r="Q4" s="84"/>
      <c r="AI4" s="47">
        <v>0</v>
      </c>
      <c r="AJ4" s="47"/>
      <c r="AK4" s="47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</row>
    <row r="5" spans="1:56" s="36" customFormat="1" ht="25.9" customHeight="1" x14ac:dyDescent="0.3">
      <c r="B5" s="36">
        <v>2</v>
      </c>
      <c r="E5" s="28"/>
      <c r="F5" s="28"/>
      <c r="G5" s="28"/>
      <c r="H5" s="28"/>
      <c r="I5" s="28"/>
      <c r="J5" s="28"/>
      <c r="K5" s="22"/>
      <c r="L5" s="28"/>
      <c r="M5" s="28"/>
      <c r="N5" s="28"/>
      <c r="O5" s="28"/>
      <c r="P5" s="28"/>
      <c r="Q5" s="23"/>
      <c r="AI5" s="19"/>
      <c r="AJ5" s="47"/>
      <c r="AK5" s="19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</row>
    <row r="6" spans="1:56" s="36" customFormat="1" ht="25.9" customHeight="1" x14ac:dyDescent="0.3">
      <c r="B6" s="36">
        <v>3</v>
      </c>
      <c r="E6" s="28"/>
      <c r="F6" s="28"/>
      <c r="G6" s="28"/>
      <c r="H6" s="23"/>
      <c r="I6" s="28"/>
      <c r="J6" s="28"/>
      <c r="K6" s="22"/>
      <c r="L6" s="28"/>
      <c r="M6" s="28"/>
      <c r="N6" s="28"/>
      <c r="O6" s="28"/>
      <c r="P6" s="28"/>
      <c r="Q6" s="84"/>
      <c r="AI6" s="19"/>
      <c r="AJ6" s="19"/>
      <c r="AK6" s="19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</row>
    <row r="7" spans="1:56" s="36" customFormat="1" ht="25.9" customHeight="1" x14ac:dyDescent="0.3">
      <c r="B7" s="36">
        <v>4</v>
      </c>
      <c r="E7" s="28"/>
      <c r="F7" s="28"/>
      <c r="G7" s="28"/>
      <c r="H7" s="23"/>
      <c r="I7" s="28"/>
      <c r="J7" s="28"/>
      <c r="K7" s="22"/>
      <c r="L7" s="28"/>
      <c r="M7" s="28"/>
      <c r="N7" s="28"/>
      <c r="O7" s="28"/>
      <c r="P7" s="28"/>
      <c r="Q7" s="23"/>
      <c r="AI7" s="19"/>
      <c r="AJ7" s="19"/>
      <c r="AK7" s="19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</row>
    <row r="8" spans="1:56" ht="141.75" x14ac:dyDescent="0.25">
      <c r="B8">
        <v>5</v>
      </c>
      <c r="C8" s="90">
        <v>41628</v>
      </c>
      <c r="D8" s="91" t="s">
        <v>213</v>
      </c>
      <c r="E8" s="85" t="s">
        <v>214</v>
      </c>
      <c r="F8" s="28" t="s">
        <v>3</v>
      </c>
      <c r="G8" s="28" t="s">
        <v>3</v>
      </c>
      <c r="H8" s="23" t="s">
        <v>215</v>
      </c>
      <c r="I8" s="28" t="s">
        <v>148</v>
      </c>
      <c r="J8" s="28" t="s">
        <v>102</v>
      </c>
      <c r="K8" s="22" t="s">
        <v>149</v>
      </c>
      <c r="L8" s="28" t="s">
        <v>216</v>
      </c>
      <c r="M8" s="28"/>
      <c r="N8" s="28"/>
      <c r="O8" s="28" t="s">
        <v>166</v>
      </c>
      <c r="P8" s="28" t="s">
        <v>148</v>
      </c>
      <c r="Q8" s="23" t="s">
        <v>217</v>
      </c>
      <c r="R8" s="86" t="s">
        <v>218</v>
      </c>
      <c r="S8" s="86" t="s">
        <v>108</v>
      </c>
      <c r="T8" s="86" t="s">
        <v>159</v>
      </c>
      <c r="U8" s="86" t="s">
        <v>121</v>
      </c>
      <c r="V8" s="86" t="s">
        <v>121</v>
      </c>
      <c r="W8" s="86" t="s">
        <v>121</v>
      </c>
      <c r="X8" s="86" t="s">
        <v>219</v>
      </c>
      <c r="Y8" s="86" t="s">
        <v>193</v>
      </c>
      <c r="Z8" s="47" t="s">
        <v>220</v>
      </c>
      <c r="AA8" s="47" t="s">
        <v>227</v>
      </c>
      <c r="AB8" s="47" t="s">
        <v>224</v>
      </c>
      <c r="AC8" s="3">
        <v>1.8</v>
      </c>
      <c r="AD8" s="11"/>
      <c r="AE8" s="4"/>
      <c r="AF8" s="45"/>
      <c r="AG8" s="47"/>
      <c r="AH8">
        <v>0</v>
      </c>
      <c r="AI8" s="19">
        <v>0</v>
      </c>
      <c r="AJ8" s="19" t="s">
        <v>225</v>
      </c>
      <c r="AK8" s="19" t="s">
        <v>121</v>
      </c>
      <c r="AL8" s="86" t="s">
        <v>221</v>
      </c>
      <c r="AM8" s="86" t="s">
        <v>222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1</v>
      </c>
      <c r="AV8">
        <v>1</v>
      </c>
      <c r="AW8">
        <v>2</v>
      </c>
      <c r="AX8" s="94" t="s">
        <v>230</v>
      </c>
      <c r="AY8" t="s">
        <v>23</v>
      </c>
      <c r="AZ8" s="41"/>
      <c r="BA8" s="41"/>
      <c r="BB8" s="41"/>
      <c r="BC8" s="41"/>
      <c r="BD8" s="41"/>
    </row>
    <row r="9" spans="1:56" ht="105" x14ac:dyDescent="0.25">
      <c r="B9">
        <v>6</v>
      </c>
      <c r="C9" s="90">
        <v>41646</v>
      </c>
      <c r="D9" s="92" t="s">
        <v>226</v>
      </c>
      <c r="E9" s="28" t="s">
        <v>148</v>
      </c>
      <c r="F9" s="28" t="s">
        <v>3</v>
      </c>
      <c r="G9" s="28" t="s">
        <v>3</v>
      </c>
      <c r="H9" s="23" t="s">
        <v>215</v>
      </c>
      <c r="I9" s="28" t="s">
        <v>148</v>
      </c>
      <c r="J9" s="28" t="s">
        <v>102</v>
      </c>
      <c r="K9" s="22" t="s">
        <v>149</v>
      </c>
      <c r="L9" s="28" t="s">
        <v>216</v>
      </c>
      <c r="M9" s="28"/>
      <c r="N9" s="28"/>
      <c r="O9" s="28" t="s">
        <v>166</v>
      </c>
      <c r="P9" s="28" t="s">
        <v>148</v>
      </c>
      <c r="Q9" s="23" t="s">
        <v>217</v>
      </c>
      <c r="R9" s="93" t="s">
        <v>218</v>
      </c>
      <c r="S9" s="86" t="s">
        <v>108</v>
      </c>
      <c r="T9" s="86" t="s">
        <v>159</v>
      </c>
      <c r="U9" s="86" t="s">
        <v>121</v>
      </c>
      <c r="V9" s="86" t="s">
        <v>121</v>
      </c>
      <c r="W9" s="86" t="s">
        <v>121</v>
      </c>
      <c r="X9" s="86" t="s">
        <v>219</v>
      </c>
      <c r="Y9" s="86" t="s">
        <v>193</v>
      </c>
      <c r="Z9" s="93"/>
      <c r="AA9" s="47" t="s">
        <v>227</v>
      </c>
      <c r="AB9" s="19" t="s">
        <v>228</v>
      </c>
      <c r="AC9" s="3">
        <v>0.4</v>
      </c>
      <c r="AD9" s="13"/>
      <c r="AE9" s="4"/>
      <c r="AH9">
        <v>0</v>
      </c>
      <c r="AJ9" s="19" t="s">
        <v>225</v>
      </c>
      <c r="AK9" s="19" t="s">
        <v>121</v>
      </c>
      <c r="AM9" s="19" t="s">
        <v>229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2</v>
      </c>
      <c r="AV9">
        <v>3</v>
      </c>
      <c r="AW9">
        <v>2</v>
      </c>
      <c r="AX9" s="94" t="s">
        <v>211</v>
      </c>
      <c r="AY9" t="s">
        <v>23</v>
      </c>
      <c r="BC9" s="42"/>
      <c r="BD9" s="42"/>
    </row>
    <row r="10" spans="1:56" ht="75" x14ac:dyDescent="0.25">
      <c r="B10">
        <v>7</v>
      </c>
      <c r="C10" s="90">
        <v>41652</v>
      </c>
      <c r="D10" s="14" t="s">
        <v>231</v>
      </c>
      <c r="E10" s="28" t="s">
        <v>214</v>
      </c>
      <c r="F10" s="28" t="s">
        <v>3</v>
      </c>
      <c r="G10" s="28" t="s">
        <v>3</v>
      </c>
      <c r="H10" s="23" t="s">
        <v>232</v>
      </c>
      <c r="I10" s="28" t="s">
        <v>148</v>
      </c>
      <c r="J10" s="28" t="s">
        <v>102</v>
      </c>
      <c r="K10" s="22" t="s">
        <v>149</v>
      </c>
      <c r="L10" s="28" t="s">
        <v>216</v>
      </c>
      <c r="M10" s="28"/>
      <c r="N10" s="28"/>
      <c r="O10" s="28" t="s">
        <v>166</v>
      </c>
      <c r="P10" s="28" t="s">
        <v>148</v>
      </c>
      <c r="Q10" s="23" t="s">
        <v>217</v>
      </c>
      <c r="R10" s="93" t="s">
        <v>218</v>
      </c>
      <c r="S10" s="86" t="s">
        <v>108</v>
      </c>
      <c r="T10" s="86" t="s">
        <v>159</v>
      </c>
      <c r="U10" s="86" t="s">
        <v>121</v>
      </c>
      <c r="V10" s="86" t="s">
        <v>121</v>
      </c>
      <c r="W10" s="86" t="s">
        <v>121</v>
      </c>
      <c r="X10" s="86" t="s">
        <v>219</v>
      </c>
      <c r="Y10" s="86" t="s">
        <v>193</v>
      </c>
      <c r="Z10" s="19" t="s">
        <v>220</v>
      </c>
      <c r="AA10" s="19" t="s">
        <v>227</v>
      </c>
      <c r="AB10" s="19" t="s">
        <v>228</v>
      </c>
      <c r="AC10" s="3">
        <v>0.6</v>
      </c>
      <c r="AD10" s="13"/>
      <c r="AE10" s="4">
        <v>0.5</v>
      </c>
      <c r="AH10">
        <v>0</v>
      </c>
      <c r="AJ10" s="19" t="s">
        <v>225</v>
      </c>
      <c r="AK10" s="19" t="s">
        <v>121</v>
      </c>
      <c r="AL10" s="19" t="s">
        <v>234</v>
      </c>
      <c r="AM10" s="19" t="s">
        <v>233</v>
      </c>
      <c r="AN10"/>
      <c r="AO10"/>
      <c r="AP10"/>
      <c r="AQ10"/>
      <c r="AR10"/>
      <c r="AS10"/>
      <c r="AT10"/>
      <c r="AU10"/>
      <c r="AV10"/>
      <c r="AW10"/>
      <c r="AX10" s="94" t="s">
        <v>212</v>
      </c>
      <c r="AY10" t="s">
        <v>22</v>
      </c>
      <c r="BC10" s="42"/>
      <c r="BD10" s="42"/>
    </row>
    <row r="11" spans="1:56" ht="45" x14ac:dyDescent="0.25">
      <c r="B11">
        <v>8</v>
      </c>
      <c r="C11" s="90">
        <v>41667</v>
      </c>
      <c r="D11" s="14" t="s">
        <v>235</v>
      </c>
      <c r="E11" s="28"/>
      <c r="F11" s="28" t="s">
        <v>3</v>
      </c>
      <c r="G11" s="28" t="s">
        <v>3</v>
      </c>
      <c r="H11" s="23" t="s">
        <v>232</v>
      </c>
      <c r="I11" s="28" t="s">
        <v>148</v>
      </c>
      <c r="J11" s="28" t="s">
        <v>102</v>
      </c>
      <c r="K11" s="22" t="s">
        <v>149</v>
      </c>
      <c r="L11" s="28" t="s">
        <v>216</v>
      </c>
      <c r="M11" s="28"/>
      <c r="N11" s="28"/>
      <c r="O11" s="28" t="s">
        <v>166</v>
      </c>
      <c r="P11" s="28" t="s">
        <v>148</v>
      </c>
      <c r="Q11" s="23" t="s">
        <v>217</v>
      </c>
      <c r="R11" s="93" t="s">
        <v>218</v>
      </c>
      <c r="S11" s="86" t="s">
        <v>108</v>
      </c>
      <c r="T11" s="86" t="s">
        <v>159</v>
      </c>
      <c r="U11" s="86" t="s">
        <v>121</v>
      </c>
      <c r="V11" s="86" t="s">
        <v>121</v>
      </c>
      <c r="W11" s="86" t="s">
        <v>121</v>
      </c>
      <c r="X11" s="86" t="s">
        <v>219</v>
      </c>
      <c r="Y11" s="86" t="s">
        <v>193</v>
      </c>
      <c r="Z11" s="19" t="s">
        <v>220</v>
      </c>
      <c r="AA11" s="19" t="s">
        <v>227</v>
      </c>
      <c r="AB11" s="19" t="s">
        <v>236</v>
      </c>
      <c r="AC11" s="3">
        <v>1.8</v>
      </c>
      <c r="AD11" s="13"/>
      <c r="AE11" s="4" t="s">
        <v>12</v>
      </c>
      <c r="AH11">
        <v>60</v>
      </c>
      <c r="AJ11" s="19" t="s">
        <v>225</v>
      </c>
      <c r="AK11" s="19" t="s">
        <v>121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1</v>
      </c>
      <c r="AX11" s="94" t="s">
        <v>238</v>
      </c>
      <c r="AY11" s="19" t="s">
        <v>237</v>
      </c>
      <c r="BC11" s="42"/>
      <c r="BD11" s="42"/>
    </row>
    <row r="12" spans="1:56" ht="157.5" x14ac:dyDescent="0.25">
      <c r="B12">
        <v>9</v>
      </c>
      <c r="C12"/>
      <c r="D12" s="95" t="s">
        <v>240</v>
      </c>
      <c r="E12" s="28" t="s">
        <v>239</v>
      </c>
      <c r="F12" s="28" t="s">
        <v>3</v>
      </c>
      <c r="G12" s="28" t="s">
        <v>3</v>
      </c>
      <c r="H12" s="23" t="s">
        <v>232</v>
      </c>
      <c r="I12" s="28" t="s">
        <v>148</v>
      </c>
      <c r="J12" s="28" t="s">
        <v>102</v>
      </c>
      <c r="K12" s="22" t="s">
        <v>149</v>
      </c>
      <c r="L12" s="28" t="s">
        <v>216</v>
      </c>
      <c r="M12" s="28"/>
      <c r="N12" s="28"/>
      <c r="O12" s="28" t="s">
        <v>166</v>
      </c>
      <c r="P12" s="28" t="s">
        <v>148</v>
      </c>
      <c r="Q12" s="23" t="s">
        <v>217</v>
      </c>
      <c r="R12" s="93" t="s">
        <v>218</v>
      </c>
      <c r="S12" s="86" t="s">
        <v>108</v>
      </c>
      <c r="T12" s="86" t="s">
        <v>159</v>
      </c>
      <c r="U12" s="86" t="s">
        <v>121</v>
      </c>
      <c r="V12" s="86" t="s">
        <v>121</v>
      </c>
      <c r="W12" s="86" t="s">
        <v>121</v>
      </c>
      <c r="X12" s="86" t="s">
        <v>219</v>
      </c>
      <c r="Y12" s="86" t="s">
        <v>193</v>
      </c>
      <c r="Z12" s="19" t="s">
        <v>220</v>
      </c>
      <c r="AA12" s="19" t="s">
        <v>227</v>
      </c>
      <c r="AB12" s="19">
        <v>1.08</v>
      </c>
      <c r="AC12" s="3">
        <v>0.3</v>
      </c>
      <c r="AD12" s="13"/>
      <c r="AE12" s="4" t="s">
        <v>14</v>
      </c>
      <c r="AH12">
        <v>0</v>
      </c>
      <c r="AI12" s="19">
        <v>30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3</v>
      </c>
      <c r="AU12">
        <v>2</v>
      </c>
      <c r="AV12">
        <v>3</v>
      </c>
      <c r="AW12">
        <v>2</v>
      </c>
      <c r="AX12" s="94" t="s">
        <v>242</v>
      </c>
      <c r="AY12" t="s">
        <v>241</v>
      </c>
      <c r="BC12" s="42"/>
      <c r="BD12" s="42"/>
    </row>
    <row r="13" spans="1:56" ht="30" x14ac:dyDescent="0.25">
      <c r="B13">
        <v>10</v>
      </c>
      <c r="C13"/>
      <c r="D13" s="14"/>
      <c r="E13" s="23"/>
      <c r="F13" s="23"/>
      <c r="G13" s="23"/>
      <c r="H13" s="23"/>
      <c r="I13" s="23"/>
      <c r="J13" s="23"/>
      <c r="L13" s="28"/>
      <c r="M13" s="28"/>
      <c r="N13" s="28"/>
      <c r="O13" s="23"/>
      <c r="P13" s="23"/>
      <c r="Q13" s="23"/>
      <c r="AC13" s="2">
        <v>2</v>
      </c>
      <c r="AD13" s="13"/>
      <c r="AE13" s="1">
        <v>1</v>
      </c>
      <c r="AH13">
        <v>14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s="94" t="s">
        <v>230</v>
      </c>
      <c r="AY13" t="s">
        <v>21</v>
      </c>
      <c r="BC13" s="42"/>
      <c r="BD13" s="42"/>
    </row>
    <row r="14" spans="1:56" ht="30" x14ac:dyDescent="0.25">
      <c r="B14">
        <v>11</v>
      </c>
      <c r="C14"/>
      <c r="D14" s="14"/>
      <c r="E14" s="23"/>
      <c r="F14" s="23"/>
      <c r="G14" s="23"/>
      <c r="H14" s="23"/>
      <c r="I14" s="23"/>
      <c r="J14" s="23"/>
      <c r="L14" s="28"/>
      <c r="M14" s="28"/>
      <c r="N14" s="28"/>
      <c r="O14" s="23"/>
      <c r="P14" s="23"/>
      <c r="Q14" s="23"/>
      <c r="AC14" s="2">
        <v>2</v>
      </c>
      <c r="AD14" s="13"/>
      <c r="AE14" s="4" t="s">
        <v>14</v>
      </c>
      <c r="AH14">
        <v>11</v>
      </c>
      <c r="AI14" s="19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 s="94" t="s">
        <v>230</v>
      </c>
      <c r="AY14" t="s">
        <v>20</v>
      </c>
      <c r="BC14" s="42"/>
      <c r="BD14" s="42"/>
    </row>
    <row r="15" spans="1:56" ht="30" x14ac:dyDescent="0.25">
      <c r="B15">
        <v>12</v>
      </c>
      <c r="C15"/>
      <c r="D15" s="14"/>
      <c r="E15" s="23"/>
      <c r="F15" s="23"/>
      <c r="G15" s="23"/>
      <c r="H15" s="19"/>
      <c r="I15" s="19"/>
      <c r="J15" s="23"/>
      <c r="L15" s="23"/>
      <c r="M15" s="28"/>
      <c r="N15" s="28"/>
      <c r="O15" s="23"/>
      <c r="P15" s="23"/>
      <c r="Q15" s="23"/>
      <c r="AC15" s="2">
        <v>2.75</v>
      </c>
      <c r="AD15" s="13"/>
      <c r="AE15" s="4" t="s">
        <v>14</v>
      </c>
      <c r="AH15">
        <v>12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s="94" t="s">
        <v>230</v>
      </c>
      <c r="AY15"/>
      <c r="BC15" s="42"/>
      <c r="BD15" s="42"/>
    </row>
    <row r="16" spans="1:56" ht="30" x14ac:dyDescent="0.25">
      <c r="B16">
        <v>13</v>
      </c>
      <c r="C16"/>
      <c r="D16" s="14"/>
      <c r="E16" s="23"/>
      <c r="F16" s="23"/>
      <c r="G16" s="23"/>
      <c r="I16" s="23"/>
      <c r="J16" s="23"/>
      <c r="L16" s="23"/>
      <c r="N16" s="23"/>
      <c r="O16" s="23"/>
      <c r="P16" s="23"/>
      <c r="Q16" s="23"/>
      <c r="AC16" s="2">
        <v>1.2</v>
      </c>
      <c r="AD16" s="13"/>
      <c r="AE16" s="1">
        <v>2</v>
      </c>
      <c r="AH16">
        <v>11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 s="94" t="s">
        <v>230</v>
      </c>
      <c r="AY16"/>
      <c r="BC16" s="42"/>
      <c r="BD16" s="42"/>
    </row>
    <row r="17" spans="1:56" ht="30" x14ac:dyDescent="0.25">
      <c r="B17">
        <v>14</v>
      </c>
      <c r="C17"/>
      <c r="D17" s="14"/>
      <c r="M17" s="22"/>
      <c r="N17" s="22"/>
      <c r="O17" s="22"/>
      <c r="P17" s="22"/>
      <c r="Q17" s="23"/>
      <c r="AC17" s="2">
        <v>1.4</v>
      </c>
      <c r="AD17" s="13"/>
      <c r="AE17" s="1"/>
      <c r="AH17">
        <v>25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 s="94" t="s">
        <v>230</v>
      </c>
      <c r="AY17"/>
      <c r="BC17" s="42"/>
      <c r="BD17" s="42"/>
    </row>
    <row r="18" spans="1:56" ht="30" x14ac:dyDescent="0.25">
      <c r="B18">
        <v>15</v>
      </c>
      <c r="C18"/>
      <c r="D18" s="14"/>
      <c r="M18" s="22"/>
      <c r="N18" s="22"/>
      <c r="O18" s="22"/>
      <c r="P18" s="22"/>
      <c r="Q18" s="23"/>
      <c r="AC18" s="2">
        <v>1.2</v>
      </c>
      <c r="AD18" s="13"/>
      <c r="AE18" s="1"/>
      <c r="AH18">
        <v>11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2</v>
      </c>
      <c r="AX18" s="94" t="s">
        <v>230</v>
      </c>
      <c r="AY18"/>
      <c r="BC18" s="42"/>
      <c r="BD18" s="42"/>
    </row>
    <row r="19" spans="1:56" ht="30" x14ac:dyDescent="0.25">
      <c r="B19">
        <v>16</v>
      </c>
      <c r="C19"/>
      <c r="D19" s="14"/>
      <c r="M19" s="22"/>
      <c r="N19" s="22"/>
      <c r="O19" s="22"/>
      <c r="P19" s="22"/>
      <c r="Q19" s="23"/>
      <c r="AC19" s="2">
        <v>0.5</v>
      </c>
      <c r="AD19" s="13"/>
      <c r="AE19" s="1">
        <v>1</v>
      </c>
      <c r="AH19">
        <v>0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2</v>
      </c>
      <c r="AX19" s="94" t="s">
        <v>230</v>
      </c>
      <c r="AY19"/>
      <c r="BC19" s="42"/>
      <c r="BD19" s="42"/>
    </row>
    <row r="20" spans="1:56" ht="30" x14ac:dyDescent="0.25">
      <c r="B20">
        <v>17</v>
      </c>
      <c r="C20"/>
      <c r="D20" s="14"/>
      <c r="M20" s="22"/>
      <c r="N20" s="22"/>
      <c r="O20" s="22"/>
      <c r="P20" s="22"/>
      <c r="Q20" s="23"/>
      <c r="AC20" s="2">
        <v>0.1</v>
      </c>
      <c r="AD20" s="13"/>
      <c r="AE20" s="1"/>
      <c r="AH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 s="94" t="s">
        <v>230</v>
      </c>
      <c r="AY20" t="s">
        <v>15</v>
      </c>
      <c r="BC20" s="42"/>
      <c r="BD20" s="42"/>
    </row>
    <row r="21" spans="1:56" ht="30" x14ac:dyDescent="0.25">
      <c r="B21">
        <v>18</v>
      </c>
      <c r="C21"/>
      <c r="D21" s="14"/>
      <c r="M21" s="22"/>
      <c r="N21" s="22"/>
      <c r="O21" s="22"/>
      <c r="P21" s="22"/>
      <c r="Q21" s="23"/>
      <c r="AC21" s="2">
        <v>0.7</v>
      </c>
      <c r="AD21" s="5"/>
      <c r="AE21" s="1">
        <v>0.5</v>
      </c>
      <c r="AH21">
        <v>0</v>
      </c>
      <c r="AI21" s="56"/>
      <c r="AJ21" s="56"/>
      <c r="AK21" s="56"/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2</v>
      </c>
      <c r="AX21" s="94" t="s">
        <v>230</v>
      </c>
      <c r="AY21" t="s">
        <v>16</v>
      </c>
      <c r="BC21" s="42"/>
      <c r="BD21" s="42"/>
    </row>
    <row r="22" spans="1:56" s="42" customFormat="1" ht="15.75" x14ac:dyDescent="0.25">
      <c r="A22" s="55"/>
      <c r="B22" s="59"/>
      <c r="C22" s="55"/>
      <c r="D22" s="60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  <c r="AC22" s="62"/>
      <c r="AD22" s="55"/>
      <c r="AH22" s="61"/>
      <c r="AI22" s="19" t="s">
        <v>119</v>
      </c>
      <c r="AJ22" s="80"/>
      <c r="AK22" s="19"/>
      <c r="AU22" s="54"/>
      <c r="AV22" s="54"/>
      <c r="AW22" s="54"/>
      <c r="AY22" s="55"/>
    </row>
    <row r="23" spans="1:56" s="42" customFormat="1" ht="15.75" x14ac:dyDescent="0.25">
      <c r="A23" s="55"/>
      <c r="B23" s="61"/>
      <c r="C23" s="55"/>
      <c r="D23" s="60"/>
      <c r="E23" s="22"/>
      <c r="F23" s="22"/>
      <c r="G23" s="22"/>
      <c r="H23" s="22"/>
      <c r="I23" s="22"/>
      <c r="J23" s="22"/>
      <c r="K23" s="22"/>
      <c r="L23" s="22"/>
      <c r="M23" s="23"/>
      <c r="N23" s="19"/>
      <c r="O23" s="19"/>
      <c r="P23" s="19"/>
      <c r="Q23" s="19"/>
      <c r="AC23" s="62"/>
      <c r="AD23" s="55"/>
      <c r="AH23" s="61"/>
      <c r="AI23" s="19"/>
      <c r="AJ23" s="19"/>
      <c r="AK23" s="19"/>
      <c r="AU23" s="54"/>
      <c r="AV23" s="54"/>
      <c r="AW23" s="54"/>
      <c r="AY23" s="55"/>
    </row>
    <row r="24" spans="1:56" s="42" customFormat="1" ht="15.75" x14ac:dyDescent="0.25">
      <c r="A24" s="55"/>
      <c r="B24" s="59"/>
      <c r="C24" s="55"/>
      <c r="D24" s="60"/>
      <c r="E24" s="22"/>
      <c r="F24" s="22"/>
      <c r="G24" s="22"/>
      <c r="H24" s="22"/>
      <c r="I24" s="22"/>
      <c r="J24" s="22"/>
      <c r="K24" s="22"/>
      <c r="L24" s="22"/>
      <c r="M24" s="23"/>
      <c r="N24" s="19"/>
      <c r="O24" s="19"/>
      <c r="P24" s="19"/>
      <c r="Q24" s="19"/>
      <c r="AC24" s="62"/>
      <c r="AD24" s="55"/>
      <c r="AH24" s="61"/>
      <c r="AI24" s="19"/>
      <c r="AJ24" s="19"/>
      <c r="AK24" s="19"/>
      <c r="AU24" s="54"/>
      <c r="AV24" s="54"/>
      <c r="AW24" s="54"/>
      <c r="AY24" s="55"/>
    </row>
    <row r="25" spans="1:56" ht="15.75" x14ac:dyDescent="0.25">
      <c r="A25" s="5"/>
      <c r="B25" s="13"/>
      <c r="C25" s="5"/>
      <c r="D25" s="14"/>
      <c r="AC25" s="57"/>
      <c r="AD25" s="5"/>
      <c r="AH25" s="13"/>
      <c r="AR25" s="19"/>
      <c r="AS25" s="19"/>
      <c r="AY25" s="55"/>
      <c r="BC25" s="42"/>
      <c r="BD25" s="42"/>
    </row>
    <row r="26" spans="1:56" ht="15.75" x14ac:dyDescent="0.25">
      <c r="A26" s="5"/>
      <c r="B26" s="8"/>
      <c r="C26" s="5"/>
      <c r="D26" s="14"/>
      <c r="AC26" s="57"/>
      <c r="AD26" s="5"/>
      <c r="AH26" s="13"/>
      <c r="AR26" s="19"/>
      <c r="AS26" s="19"/>
      <c r="AY26" s="55"/>
      <c r="BC26" s="42"/>
      <c r="BD26" s="42"/>
    </row>
    <row r="27" spans="1:56" ht="15.75" x14ac:dyDescent="0.25">
      <c r="A27" s="5"/>
      <c r="B27" s="13"/>
      <c r="C27" s="5"/>
      <c r="D27" s="14"/>
      <c r="AC27" s="57"/>
      <c r="AD27" s="5"/>
      <c r="AH27" s="13"/>
      <c r="AR27" s="19"/>
      <c r="AS27" s="19"/>
      <c r="AY27" s="55"/>
      <c r="BC27" s="42"/>
      <c r="BD27" s="42"/>
    </row>
    <row r="28" spans="1:56" ht="15.75" x14ac:dyDescent="0.25">
      <c r="A28" s="5"/>
      <c r="B28" s="8"/>
      <c r="C28" s="17"/>
      <c r="D28" s="14"/>
      <c r="AC28" s="57"/>
      <c r="AD28" s="5"/>
      <c r="AH28" s="13"/>
      <c r="AR28" s="19"/>
      <c r="AS28" s="19"/>
      <c r="AY28" s="55"/>
      <c r="BC28" s="42"/>
      <c r="BD28" s="42"/>
    </row>
    <row r="29" spans="1:56" ht="15.75" x14ac:dyDescent="0.25">
      <c r="A29" s="5"/>
      <c r="B29" s="13"/>
      <c r="C29" s="5"/>
      <c r="D29" s="14"/>
      <c r="AC29" s="57"/>
      <c r="AD29" s="5"/>
      <c r="AH29" s="13"/>
      <c r="AR29" s="19"/>
      <c r="AS29" s="19"/>
      <c r="AY29" s="55"/>
      <c r="BC29" s="42"/>
      <c r="BD29" s="42"/>
    </row>
    <row r="30" spans="1:56" ht="15.75" x14ac:dyDescent="0.25">
      <c r="A30" s="5"/>
      <c r="B30" s="8"/>
      <c r="C30" s="5"/>
      <c r="D30" s="14"/>
      <c r="AC30" s="57"/>
      <c r="AD30" s="5"/>
      <c r="AH30" s="13"/>
      <c r="AR30" s="19"/>
      <c r="AS30" s="19"/>
      <c r="AY30" s="55"/>
      <c r="BC30" s="42"/>
      <c r="BD30" s="42"/>
    </row>
    <row r="31" spans="1:56" ht="15.75" x14ac:dyDescent="0.25">
      <c r="A31" s="5"/>
      <c r="B31" s="13"/>
      <c r="C31" s="5"/>
      <c r="D31" s="14"/>
      <c r="AC31" s="57"/>
      <c r="AD31" s="5"/>
      <c r="AH31" s="13"/>
      <c r="AR31" s="19"/>
      <c r="AS31" s="19"/>
      <c r="AY31" s="55"/>
      <c r="BC31" s="42"/>
      <c r="BD31" s="42"/>
    </row>
    <row r="32" spans="1:56" ht="15.75" x14ac:dyDescent="0.25">
      <c r="A32" s="5"/>
      <c r="B32" s="8"/>
      <c r="C32" s="5"/>
      <c r="D32" s="14"/>
      <c r="AC32" s="57"/>
      <c r="AD32" s="5"/>
      <c r="AH32" s="13"/>
      <c r="AR32" s="19"/>
      <c r="AS32" s="19"/>
      <c r="AY32" s="55"/>
      <c r="BC32" s="42"/>
      <c r="BD32" s="42"/>
    </row>
    <row r="33" spans="1:56" ht="15.75" x14ac:dyDescent="0.25">
      <c r="A33" s="5"/>
      <c r="B33" s="13"/>
      <c r="C33" s="5"/>
      <c r="D33" s="14"/>
      <c r="E33" s="19"/>
      <c r="F33" s="19"/>
      <c r="G33" s="19"/>
      <c r="H33" s="19"/>
      <c r="I33" s="19"/>
      <c r="J33" s="19"/>
      <c r="K33" s="19"/>
      <c r="L33" s="19"/>
      <c r="M33" s="19"/>
      <c r="AC33" s="57"/>
      <c r="AD33" s="5"/>
      <c r="AH33" s="13"/>
      <c r="AR33" s="19"/>
      <c r="AS33" s="19"/>
      <c r="AY33" s="55"/>
      <c r="BC33" s="42"/>
      <c r="BD33" s="42"/>
    </row>
    <row r="34" spans="1:56" ht="15.75" x14ac:dyDescent="0.25">
      <c r="A34" s="5"/>
      <c r="B34" s="8"/>
      <c r="C34" s="5"/>
      <c r="D34" s="14"/>
      <c r="E34" s="19"/>
      <c r="F34" s="19"/>
      <c r="G34" s="19"/>
      <c r="H34" s="19"/>
      <c r="I34" s="19"/>
      <c r="J34" s="19"/>
      <c r="K34" s="19"/>
      <c r="L34" s="19"/>
      <c r="M34" s="19"/>
      <c r="AC34" s="57"/>
      <c r="AD34" s="5"/>
      <c r="AH34" s="13"/>
      <c r="AR34" s="19"/>
      <c r="AS34" s="19"/>
      <c r="AY34" s="55"/>
      <c r="BC34" s="42"/>
      <c r="BD34" s="42"/>
    </row>
    <row r="35" spans="1:56" ht="15.75" x14ac:dyDescent="0.25">
      <c r="A35" s="5"/>
      <c r="B35" s="13"/>
      <c r="C35" s="5"/>
      <c r="D35" s="14"/>
      <c r="E35" s="19"/>
      <c r="F35" s="19"/>
      <c r="G35" s="19"/>
      <c r="H35" s="19"/>
      <c r="I35" s="19"/>
      <c r="J35" s="19"/>
      <c r="K35" s="19"/>
      <c r="L35" s="19"/>
      <c r="M35" s="19"/>
      <c r="AC35" s="57"/>
      <c r="AD35" s="5"/>
      <c r="AH35" s="13"/>
      <c r="AR35" s="19"/>
      <c r="AS35" s="19"/>
      <c r="AY35" s="55"/>
      <c r="BC35" s="42"/>
      <c r="BD35" s="42"/>
    </row>
    <row r="36" spans="1:56" ht="15.75" x14ac:dyDescent="0.25">
      <c r="A36" s="119" t="s">
        <v>310</v>
      </c>
      <c r="B36" s="120"/>
      <c r="C36" s="121"/>
      <c r="D36" s="122"/>
      <c r="E36" s="123"/>
      <c r="F36" s="120"/>
      <c r="G36" s="120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5"/>
      <c r="Y36" s="123"/>
      <c r="Z36" s="124"/>
      <c r="AA36" s="124"/>
      <c r="AB36" s="124"/>
      <c r="AC36" s="120"/>
      <c r="AD36" s="120"/>
      <c r="AE36" s="124"/>
      <c r="AF36" s="124"/>
      <c r="AG36" s="124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4"/>
      <c r="AS36" s="123"/>
      <c r="AT36" s="123"/>
      <c r="AU36" s="123"/>
      <c r="AV36" s="123"/>
      <c r="AW36" s="123"/>
      <c r="AX36" s="123"/>
      <c r="AY36" s="123"/>
      <c r="AZ36" s="123"/>
      <c r="BA36" s="19"/>
      <c r="BB36" s="19"/>
    </row>
    <row r="37" spans="1:56" ht="15.75" x14ac:dyDescent="0.25">
      <c r="A37" s="5"/>
      <c r="B37" s="13"/>
      <c r="C37" s="5"/>
      <c r="D37" s="14"/>
      <c r="E37" s="19"/>
      <c r="F37" s="19"/>
      <c r="G37" s="19"/>
      <c r="H37" s="19"/>
      <c r="I37" s="19"/>
      <c r="J37" s="19"/>
      <c r="K37" s="19"/>
      <c r="L37" s="19"/>
      <c r="M37" s="19"/>
      <c r="AC37" s="57"/>
      <c r="AD37" s="5"/>
      <c r="AH37" s="13"/>
      <c r="AR37" s="19"/>
      <c r="AS37" s="19"/>
      <c r="AY37" s="55"/>
      <c r="BC37" s="42"/>
      <c r="BD37" s="42"/>
    </row>
    <row r="38" spans="1:56" ht="15.75" x14ac:dyDescent="0.25">
      <c r="A38" s="5"/>
      <c r="B38" s="8"/>
      <c r="D38" s="19"/>
      <c r="E38" s="19"/>
      <c r="F38" s="19"/>
      <c r="G38" s="19"/>
      <c r="H38" s="19"/>
      <c r="I38" s="22" t="s">
        <v>297</v>
      </c>
      <c r="J38" s="116">
        <v>1.5</v>
      </c>
      <c r="K38" s="19" t="s">
        <v>298</v>
      </c>
      <c r="L38" s="19"/>
      <c r="M38" s="19"/>
      <c r="AC38" s="57"/>
      <c r="AD38" s="5"/>
      <c r="AH38" s="13"/>
      <c r="AR38" s="19"/>
      <c r="AS38" s="19"/>
      <c r="AY38" s="55"/>
      <c r="BC38" s="42"/>
      <c r="BD38" s="42"/>
    </row>
    <row r="39" spans="1:56" ht="75" x14ac:dyDescent="0.25">
      <c r="A39" s="5"/>
      <c r="B39" s="13"/>
      <c r="C39" s="117" t="s">
        <v>299</v>
      </c>
      <c r="D39" s="117" t="s">
        <v>300</v>
      </c>
      <c r="E39" s="117" t="s">
        <v>301</v>
      </c>
      <c r="F39" s="117" t="s">
        <v>302</v>
      </c>
      <c r="G39" s="117" t="s">
        <v>303</v>
      </c>
      <c r="H39" s="117" t="s">
        <v>304</v>
      </c>
      <c r="I39" s="117" t="s">
        <v>305</v>
      </c>
      <c r="J39" s="117" t="str">
        <f>"No. OCV &gt; "&amp;J38&amp;" V"</f>
        <v>No. OCV &gt; 1.5 V</v>
      </c>
      <c r="K39" s="117" t="str">
        <f>"Pct of cases w/ OCV&gt;"&amp;$J$38</f>
        <v>Pct of cases w/ OCV&gt;1.5</v>
      </c>
      <c r="L39" s="117" t="str">
        <f>"Avg OCV (if &gt; "&amp;$J$38&amp;" V)"</f>
        <v>Avg OCV (if &gt; 1.5 V)</v>
      </c>
      <c r="M39" s="117" t="str">
        <f>"Avg Power, mW (if OCV&gt;"&amp;$J$38&amp;"V)"</f>
        <v>Avg Power, mW (if OCV&gt;1.5V)</v>
      </c>
      <c r="AC39" s="57"/>
      <c r="AD39" s="5"/>
      <c r="AH39" s="13"/>
      <c r="AR39" s="19"/>
      <c r="AS39" s="19"/>
      <c r="AY39" s="55"/>
      <c r="BC39" s="42"/>
      <c r="BD39" s="42"/>
    </row>
    <row r="40" spans="1:56" ht="30" x14ac:dyDescent="0.25">
      <c r="C40" s="117" t="s">
        <v>306</v>
      </c>
      <c r="D40" s="117">
        <f t="array" ref="D40">SUM(IF(ISNUMBER($AT$3:$AT$36),IF($AT$3:$AT$36&gt;=1,IF(ISNUMBER($AU$3:$AU$36),IF($AU$3:$AU$36&gt;=1,IF(ISNUMBER($AV$3:$AV$36),IF($AV$3:$AV$36&gt;=1,IF(ISNUMBER($AW$3:$AW$36),IF($AW$3:$AW$36&gt;=1,1,0),0),0),0),0),0),0)))</f>
        <v>13</v>
      </c>
      <c r="E40" s="118">
        <f t="array" ref="E40">SUM(IF($AT$3:$AT$36&gt;=1,IF($AU$3:$AU$36&gt;=1,IF($AV$3:$AV$36&gt;=1,IF($AW$3:$AW$36&gt;=1,IF(ISNUMBER($AC$3:$AC$36),$AC$3:$AC$36,0),0))))) / D40</f>
        <v>1.2423076923076921</v>
      </c>
      <c r="F40" s="126">
        <f t="array" ref="F40">MAX(IF($AT$3:$AT$36&gt;=1,IF($AU$3:$AU$36&gt;=1,IF($AV$3:$AV$36&gt;=1,IF($AW$3:$AW$36&gt;=1,IF(ISNUMBER($AC$3:$AC$36),$AC$3:$AC$36,0),0)))))</f>
        <v>2.75</v>
      </c>
      <c r="G40" s="128">
        <f t="array" ref="G40">SUM(IF(ISNUMBER($AT$3:$AT$36),IF($AT$3:$AT$36&gt;=1,IF(ISNUMBER($AU$3:$AU$36),IF($AU$3:$AU$36&gt;=1,IF(ISNUMBER($AV$3:$AV$36),IF($AV$3:$AV$36&gt;=1,IF(ISNUMBER($AW$3:$AW$36),IF($AW$3:$AW$36&gt;=1,$AH$3:$AH$36,0),0),0),0),0),0),0))) / SUM(IF(ISNUMBER($AT$3:$AT$36),IF($AT$3:$AT$36&gt;=1,IF(ISNUMBER($AU$3:$AU$36),IF($AU$3:$AU$36&gt;=1,IF(ISNUMBER($AV$3:$AV$36),IF($AV$3:$AV$36&gt;=1,IF(ISNUMBER($AW$3:$AW$36),IF($AW$3:$AW$36&gt;=1,1,0),0),0),0),0),0),0)))</f>
        <v>11.076923076923077</v>
      </c>
      <c r="H40" s="128">
        <f t="array" ref="H40">MAX(IF($AT$3:$AT$36&gt;=1,IF($AU$3:$AU$36&gt;=1,IF($AV$3:$AV$36&gt;=1,IF($AW$3:$AW$36&gt;=1,IF(ISNUMBER($AH$3:$AH$36),$AH$3:$AH$36,0),0)))))</f>
        <v>60</v>
      </c>
      <c r="I40" s="128">
        <f t="array" aca="1" ref="I40" ca="1">OFFSET($AH$3,MATCH(F40,$AC$3:$AC$36,0)-1,0)</f>
        <v>12</v>
      </c>
      <c r="J40" s="127">
        <f t="array" ref="J40">SUM(IF($AT$3:$AT$36&gt;=1,IF($AU$3:$AU$36&gt;=1,IF($AV$3:$AV$36&gt;=1,IF($AW$3:$AW$36&gt;=1,IF(ISNUMBER($AC$3:$AC$36),IF($AC$3:$AC$36&gt;$J$38,1,0),0),0)))))</f>
        <v>5</v>
      </c>
      <c r="K40" s="129">
        <f>J40/D40</f>
        <v>0.38461538461538464</v>
      </c>
      <c r="L40" s="126">
        <f t="array" ref="L40">IF(J40&gt;0,SUM(IF($AT$3:$AT$36&gt;=1,IF($AU$3:$AU$36&gt;=1,IF($AV$3:$AV$36&gt;=1,IF($AW$3:$AW$36&gt;=1,IF(ISNUMBER($AC$3:$AC$36),IF($AC$3:$AC$36&gt;$J$38,$AC$3:$AC$36,0),0),0))))) / J40,"-")</f>
        <v>2.0699999999999998</v>
      </c>
      <c r="M40" s="128">
        <f t="array" ref="M40">IF(J40&gt;0,SUM(IF($AT$3:$AT$36&gt;=1,IF($AU$3:$AU$36&gt;=1,IF($AV$3:$AV$36&gt;=1,IF($AW$3:$AW$36&gt;=1,IF(ISNUMBER($AC$3:$AC$36),IF($AC$3:$AC$36&gt;$J$38,$AH$3:$AH$36,0),0),0))))) / J40,"-")</f>
        <v>19.399999999999999</v>
      </c>
      <c r="AC40" s="58"/>
    </row>
    <row r="41" spans="1:56" x14ac:dyDescent="0.25">
      <c r="C41" s="117" t="s">
        <v>307</v>
      </c>
      <c r="D41" s="117">
        <f t="array" ref="D41">SUM(IF($AT$3:$AT$36=1,IF($AU$3:$AU$36=1,IF($AV$3:$AV$36=1,IF($AW$3:$AW$36=1,1,0)))))</f>
        <v>3</v>
      </c>
      <c r="E41" s="126">
        <f t="array" ref="E41">SUM(IF($AT$3:$AT$36=1,IF($AU$3:$AU$36=1,IF($AV$3:$AV$36=1,IF($AW$3:$AW$36=1,$AC$3:$AC$36,0))))) / D41</f>
        <v>2.25</v>
      </c>
      <c r="F41" s="126">
        <f t="array" ref="F41">MAX(IF($AT$3:$AT$36=1,IF($AU$3:$AU$36=1,IF($AV$3:$AV$36=1,IF($AW$3:$AW$36=1,$AC$3:$AC$36,0)))))</f>
        <v>2.75</v>
      </c>
      <c r="G41" s="128">
        <f t="array" ref="G41">SUM(IF($AT$3:$AT$36=1,IF($AU$3:$AU$36=1,IF($AV$3:$AV$36=1,IF($AW$3:$AW$36=1,$AH$3:$AH$36,0))))) / D41</f>
        <v>12.333333333333334</v>
      </c>
      <c r="H41" s="128">
        <f t="array" ref="H41">MAX(IF($AT$3:$AT$36=1,IF($AU$3:$AU$36=1,IF($AV$3:$AV$36=1,IF($AW$3:$AW$36=1,$AH$3:$AH$36,0)))))</f>
        <v>14</v>
      </c>
      <c r="I41" s="128">
        <f t="array" aca="1" ref="I41" ca="1">OFFSET($AH$3,MATCH(F41,$AC$3:$AC$36,0)-1,0)</f>
        <v>12</v>
      </c>
      <c r="J41" s="127">
        <f t="array" ref="J41">SUM(IF($AT$3:$AT$36=1,IF($AU$3:$AU$36=1,IF($AV$3:$AV$36=1,IF($AW$3:$AW$36=1,IF($AC$3:$AC$36&gt;$J$38,1,0),0)))))</f>
        <v>3</v>
      </c>
      <c r="K41" s="129">
        <f>J41/D41</f>
        <v>1</v>
      </c>
      <c r="L41" s="126">
        <f t="array" ref="L41">IF(J41&gt;0,SUM(IF($AT$3:$AT$36=1,IF($AU$3:$AU$36=1,IF($AV$3:$AV$36=1,IF($AW$3:$AW$36=1,IF($AC$3:$AC$36&gt;$J$38,$AC$3:$AC$36,0),0))))) / J41,"-")</f>
        <v>2.25</v>
      </c>
      <c r="M41" s="128">
        <f t="array" ref="M41">IF(J41&gt;0,SUM(IF($AT$3:$AT$36=1,IF($AU$3:$AU$36=1,IF($AV$3:$AV$36=1,IF($AW$3:$AW$36=1,IF($AC$3:$AC$36&gt;$J$38,$AH$3:$AH$36,0),0))))) / J41,"-")</f>
        <v>12.333333333333334</v>
      </c>
      <c r="AC41" s="58"/>
    </row>
    <row r="42" spans="1:56" ht="45" x14ac:dyDescent="0.25">
      <c r="C42" s="117" t="s">
        <v>308</v>
      </c>
      <c r="D42" s="117">
        <f t="array" ref="D42">SUM(IF($AT$3:$AT$36=3,0,IF($AU$3:$AU$36=3,0,IF($AV$3:$AV$36=3,0,IF($AW$3:$AW$36=3,0,IF(IF(ISNUMBER($AT$3:$AT$36),$AT$3:$AT$36,0)+IF(ISNUMBER($AU$3:$AU$36),$AU$3:$AU$36,0)+IF(ISNUMBER($AV$3:$AV$36),$AV$3:$AV$36,0)+IF(ISNUMBER($AW$3:$AW$36),$AW$3:$AW$36,0)&gt;4,1,0))))))</f>
        <v>8</v>
      </c>
      <c r="E42" s="127">
        <f t="array" ref="E42">SUM(IF($AT$3:$AT$36=3,0,IF($AU$3:$AU$36=3,0,IF($AV$3:$AV$36=3,0,IF($AW$3:$AW$36=3,0,IF(IF(ISNUMBER($AT$3:$AT$36),$AT$3:$AT$36,0)+IF(ISNUMBER($AU$3:$AU$36),$AU$3:$AU$36,0)+IF(ISNUMBER($AV$3:$AV$36),$AV$3:$AV$36,0)+IF(ISNUMBER($AW$3:$AW$36),$AW$3:$AW$36,0)&gt;4,$AC$3:$AC$36,0)))))) / D42</f>
        <v>1.0874999999999999</v>
      </c>
      <c r="F42" s="127">
        <f t="array" ref="F42">MAX(IF($AT$3:$AT$36=3,0,IF($AU$3:$AU$36=3,0,IF($AV$3:$AV$36=3,0,IF($AW$3:$AW$36=3,0,IF(IF(ISNUMBER($AT$3:$AT$36),$AT$3:$AT$36,0)+IF(ISNUMBER($AU$3:$AU$36),$AU$3:$AU$36,0)+IF(ISNUMBER($AV$3:$AV$36),$AV$3:$AV$36,0)+IF(ISNUMBER($AW$3:$AW$36),$AW$3:$AW$36,0)&gt;4,$AC$3:$AC$36,0))))))</f>
        <v>1.8</v>
      </c>
      <c r="G42" s="128">
        <f t="array" ref="G42">SUM(IF($AT$3:$AT$36=3,0,IF($AU$3:$AU$36=3,0,IF($AV$3:$AV$36=3,0,IF($AW$3:$AW$36=3,0,IF(IF(ISNUMBER($AT$3:$AT$36),$AT$3:$AT$36,0)+IF(ISNUMBER($AU$3:$AU$36),$AU$3:$AU$36,0)+IF(ISNUMBER($AV$3:$AV$36),$AV$3:$AV$36,0)+IF(ISNUMBER($AW$3:$AW$36),$AW$3:$AW$36,0)&gt;4,$AH$3:$AH$36,0)))))) / D42</f>
        <v>13.375</v>
      </c>
      <c r="H42" s="128">
        <f t="array" ref="H42">MAX(IF($AT$3:$AT$36=3,0,IF($AU$3:$AU$36=3,0,IF($AV$3:$AV$36=3,0,IF($AW$3:$AW$36=3,0,IF(IF(ISNUMBER($AT$3:$AT$36),$AT$3:$AT$36,0)+IF(ISNUMBER($AU$3:$AU$36),$AU$3:$AU$36,0)+IF(ISNUMBER($AV$3:$AV$36),$AV$3:$AV$36,0)+IF(ISNUMBER($AW$3:$AW$36),$AW$3:$AW$36,0)&gt;4,$AH$3:$AH$36,0))))))</f>
        <v>60</v>
      </c>
      <c r="I42" s="128">
        <f t="array" aca="1" ref="I42" ca="1">OFFSET($AH$3,MATCH(F42,$AC$3:$AC$36,0)-1,0)</f>
        <v>0</v>
      </c>
      <c r="J42" s="127">
        <f t="array" ref="J42">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$38,1,0),0))))))</f>
        <v>2</v>
      </c>
      <c r="K42" s="129">
        <f>J42/D42</f>
        <v>0.25</v>
      </c>
      <c r="L42" s="127">
        <f t="array" ref="L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C$3:$AC$36,0),0)))))) / J42,"-")</f>
        <v>1.8</v>
      </c>
      <c r="M42" s="128">
        <f t="array" ref="M42">IF(J42&gt;0,SUM(IF($AT$3:$AT$36=3,0,IF($AU$3:$AU$36=3,0,IF($AV$3:$AV$36=3,0,IF($AW$3:$AW$36=3,0,IF(IF(ISNUMBER($AT$3:$AT$36),$AT$3:$AT$36,0)+IF(ISNUMBER($AU$3:$AU$36),$AU$3:$AU$36,0)+IF(ISNUMBER($AV$3:$AV$36),$AV$3:$AV$36,0)+IF(ISNUMBER($AW$3:$AW$36),$AW$3:$AW$36,0)&gt;4,IF($AC$3:$AC$36&gt;$J$38,$AH$3:$AH$36,0),0)))))) / J42,"-")</f>
        <v>30</v>
      </c>
    </row>
    <row r="43" spans="1:56" x14ac:dyDescent="0.25">
      <c r="C43" s="117" t="s">
        <v>309</v>
      </c>
      <c r="D43" s="117">
        <f t="array" ref="D43">SUM(IF($AT$3:$AT$36=3,1,IF($AU$3:$AU$36=3,1,IF($AV$3:$AV$36=3,1,IF($AW$3:$AW$36=3,1,0)))))</f>
        <v>2</v>
      </c>
      <c r="E43" s="126">
        <f t="array" ref="E43">SUM(IF($AT$3:$AT$36=3,$AC$3:$AC$36,IF($AU$3:$AU$36=3,$AC$3:$AC$36,IF($AV$3:$AV$36=3,$AC$3:$AC$36,IF($AW$3:$AW$36=3,$AC$3:$AC$36,0))))) / D43</f>
        <v>0.35</v>
      </c>
      <c r="F43" s="126">
        <f t="array" ref="F43">MAX(IF($AT$3:$AT$36=3,$AC$3:$AC$36,IF($AU$3:$AU$36=3,$AC$3:$AC$36,IF($AV$3:$AV$36=3,$AC$3:$AC$36,IF($AW$3:$AW$36=3,$AC$3:$AC$36,0)))))</f>
        <v>0.4</v>
      </c>
      <c r="G43" s="128">
        <f t="array" ref="G43">SUM(IF($AT$3:$AT$36=3,$AH$3:$AH$36,IF($AU$3:$AU$36=3,$AH$3:$AH$36,IF($AV$3:$AV$36=3,$AH$3:$AH$36,IF($AW$3:$AW$36=3,$AH$3:$AH$36,0))))) / D43</f>
        <v>0</v>
      </c>
      <c r="H43" s="128">
        <f t="array" ref="H43">MAX(IF($AT$3:$AT$36=3,$AH$3:$AH$36,IF($AU$3:$AU$36=3,$AH$3:$AH$36,IF($AV$3:$AV$36=3,$AH$3:$AH$36,IF($AW$3:$AW$36=3,$AH$3:$AH$36,0)))))</f>
        <v>0</v>
      </c>
      <c r="I43" s="128">
        <f t="array" aca="1" ref="I43" ca="1">OFFSET($AH$3,MATCH(F43,$AC$3:$AC$36,0)-1,0)</f>
        <v>0</v>
      </c>
      <c r="J43" s="127">
        <f t="array" ref="J43">SUM(IF($AT$3:$AT$36=3,IF($AC$3:$AC$36&gt;$J$38,1,0),IF($AU$3:$AU$36=3,IF($AC$3:$AC$36&gt;$J$38,1,0),IF($AV$3:$AV$36=3,IF($AC$3:$AC$36&gt;$J$38,1,0),IF($AW$3:$AW$36=3,IF($AC$3:$AC$36&gt;$J$38,1,0),0)))))</f>
        <v>0</v>
      </c>
      <c r="K43" s="129">
        <f>J43/D43</f>
        <v>0</v>
      </c>
      <c r="L43" s="126" t="str">
        <f t="array" ref="L43">IF(J43&gt;0,SUM(IF($AT$3:$AT$36=3,IF($AC$3:$AC$36&gt;$J$38,$AC$3:$AC$36,0),IF($AU$3:$AU$36=3,IF($AC$3:$AC$36&gt;$J$38,$AC$3:$AC$36,0),IF($AV$3:$AV$36=3,IF($AC$3:$AC$36&gt;$J$38,$AC$3:$AC$36,0),IF($AW$3:$AW$36=3,IF($AC$3:$AC$36&gt;$J$38,$AC$3:$AC$36,0),0))))) / J43,"-")</f>
        <v>-</v>
      </c>
      <c r="M43" s="128" t="str">
        <f t="array" ref="M43">IF(J43&gt;0,SUM(IF($AT$3:$AT$36=3,IF($AC$3:$AC$36&gt;$J$38,$AH$3:$AH$36,0),IF($AU$3:$AU$36=3,IF($AC$3:$AC$36&gt;$J$38,$AH$3:$AH$36,0),IF($AV$3:$AV$36=3,IF($AC$3:$AC$36&gt;$J$38,$AH$3:$AH$36,0),IF($AV$3:$AV$36=3,IF($AC$3:$AC$36&gt;$J$38,$AH$3:$AH$36,0),0))))) / J43,"-")</f>
        <v>-</v>
      </c>
    </row>
    <row r="44" spans="1:56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56" x14ac:dyDescent="0.25"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56" x14ac:dyDescent="0.25">
      <c r="D46" s="19"/>
      <c r="E46" s="19"/>
      <c r="F46" s="19"/>
      <c r="G46" s="19"/>
      <c r="H46" s="19"/>
      <c r="I46" s="19"/>
      <c r="J46" s="19"/>
      <c r="K46" s="19"/>
      <c r="L46" s="19"/>
      <c r="M46" s="19"/>
    </row>
    <row r="47" spans="1:56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</row>
    <row r="48" spans="1:56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</row>
    <row r="49" spans="4:13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4:13" x14ac:dyDescent="0.25"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4:13" x14ac:dyDescent="0.25"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4:13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4:13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4:13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</row>
    <row r="55" spans="4:13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</row>
    <row r="56" spans="4:13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</row>
    <row r="57" spans="4:13" x14ac:dyDescent="0.25">
      <c r="D57" s="19"/>
      <c r="E57" s="19"/>
      <c r="F57" s="19"/>
      <c r="G57" s="19"/>
      <c r="H57" s="19"/>
      <c r="I57" s="19"/>
      <c r="J57" s="19"/>
      <c r="K57" s="19"/>
      <c r="L57" s="19"/>
      <c r="M57" s="19"/>
    </row>
    <row r="58" spans="4:13" x14ac:dyDescent="0.25"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4:13" x14ac:dyDescent="0.25"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4:13" x14ac:dyDescent="0.25"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4:13" x14ac:dyDescent="0.25"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4:13" x14ac:dyDescent="0.25"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4:13" x14ac:dyDescent="0.25"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4:13" x14ac:dyDescent="0.25"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4:13" x14ac:dyDescent="0.25"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4:13" x14ac:dyDescent="0.25"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4:13" x14ac:dyDescent="0.25"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4:13" x14ac:dyDescent="0.25">
      <c r="D68" s="19"/>
      <c r="E68" s="19"/>
      <c r="F68" s="19"/>
      <c r="G68" s="19"/>
      <c r="H68" s="19"/>
      <c r="I68" s="19"/>
      <c r="J68" s="19"/>
      <c r="K68" s="19"/>
      <c r="L68" s="19"/>
      <c r="M68" s="19"/>
    </row>
    <row r="69" spans="4:13" x14ac:dyDescent="0.25">
      <c r="D69" s="19"/>
      <c r="E69" s="19"/>
      <c r="F69" s="19"/>
      <c r="G69" s="19"/>
      <c r="H69" s="19"/>
      <c r="I69" s="19"/>
      <c r="J69" s="19"/>
      <c r="K69" s="19"/>
      <c r="L69" s="19"/>
      <c r="M69" s="19"/>
    </row>
    <row r="70" spans="4:13" x14ac:dyDescent="0.25"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4:13" x14ac:dyDescent="0.25">
      <c r="D71" s="19"/>
      <c r="E71" s="19"/>
      <c r="F71" s="19"/>
      <c r="G71" s="19"/>
      <c r="H71" s="19"/>
      <c r="I71" s="19"/>
      <c r="J71" s="19"/>
      <c r="K71" s="19"/>
      <c r="L71" s="19"/>
      <c r="M71" s="19"/>
    </row>
    <row r="72" spans="4:13" x14ac:dyDescent="0.25">
      <c r="D72" s="19"/>
      <c r="E72" s="19"/>
      <c r="F72" s="19"/>
      <c r="G72" s="19"/>
      <c r="H72" s="19"/>
      <c r="I72" s="19"/>
      <c r="J72" s="19"/>
      <c r="K72" s="19"/>
      <c r="L72" s="19"/>
      <c r="M72" s="19"/>
    </row>
    <row r="73" spans="4:13" x14ac:dyDescent="0.25">
      <c r="D73" s="19"/>
      <c r="E73" s="19"/>
      <c r="F73" s="19"/>
      <c r="G73" s="19"/>
      <c r="H73" s="19"/>
      <c r="I73" s="19"/>
      <c r="J73" s="19"/>
      <c r="K73" s="19"/>
      <c r="L73" s="19"/>
      <c r="M73" s="19"/>
    </row>
    <row r="74" spans="4:13" x14ac:dyDescent="0.25">
      <c r="D74" s="19"/>
      <c r="E74" s="19"/>
      <c r="F74" s="19"/>
      <c r="G74" s="19"/>
      <c r="H74" s="19"/>
      <c r="I74" s="19"/>
      <c r="J74" s="19"/>
      <c r="K74" s="19"/>
      <c r="L74" s="19"/>
      <c r="M74" s="19"/>
    </row>
    <row r="75" spans="4:13" x14ac:dyDescent="0.25">
      <c r="D75" s="19"/>
      <c r="E75" s="19"/>
      <c r="F75" s="19"/>
      <c r="G75" s="19"/>
      <c r="H75" s="19"/>
      <c r="I75" s="19"/>
      <c r="J75" s="19"/>
      <c r="K75" s="19"/>
      <c r="L75" s="19"/>
      <c r="M75" s="19"/>
    </row>
    <row r="76" spans="4:13" x14ac:dyDescent="0.25">
      <c r="D76" s="19"/>
      <c r="E76" s="19"/>
      <c r="F76" s="19"/>
      <c r="G76" s="19"/>
      <c r="H76" s="19"/>
      <c r="I76" s="19"/>
      <c r="J76" s="19"/>
      <c r="K76" s="19"/>
      <c r="L76" s="19"/>
      <c r="M76" s="19"/>
    </row>
    <row r="77" spans="4:13" x14ac:dyDescent="0.25">
      <c r="D77" s="19"/>
      <c r="E77" s="19"/>
      <c r="F77" s="19"/>
      <c r="G77" s="19"/>
      <c r="H77" s="19"/>
      <c r="I77" s="19"/>
      <c r="J77" s="19"/>
      <c r="K77" s="19"/>
      <c r="L77" s="19"/>
      <c r="M77" s="19"/>
    </row>
    <row r="78" spans="4:13" x14ac:dyDescent="0.25"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spans="4:13" x14ac:dyDescent="0.25">
      <c r="D79" s="19"/>
      <c r="E79" s="19"/>
      <c r="F79" s="19"/>
      <c r="G79" s="19"/>
      <c r="H79" s="19"/>
      <c r="I79" s="19"/>
      <c r="J79" s="19"/>
      <c r="K79" s="19"/>
      <c r="L79" s="19"/>
      <c r="M79" s="19"/>
    </row>
    <row r="80" spans="4:13" x14ac:dyDescent="0.25"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spans="4:13" x14ac:dyDescent="0.25"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4:13" x14ac:dyDescent="0.25">
      <c r="D82" s="19"/>
      <c r="E82" s="19"/>
      <c r="F82" s="19"/>
      <c r="G82" s="19"/>
      <c r="H82" s="19"/>
      <c r="I82" s="19"/>
      <c r="J82" s="19"/>
      <c r="K82" s="19"/>
      <c r="L82" s="19"/>
      <c r="M82" s="19"/>
    </row>
    <row r="83" spans="4:13" x14ac:dyDescent="0.25">
      <c r="D83" s="19"/>
      <c r="E83" s="19"/>
      <c r="F83" s="19"/>
      <c r="G83" s="19"/>
      <c r="H83" s="19"/>
      <c r="I83" s="19"/>
      <c r="J83" s="19"/>
      <c r="K83" s="19"/>
      <c r="L83" s="19"/>
      <c r="M83" s="19"/>
    </row>
    <row r="84" spans="4:13" x14ac:dyDescent="0.25">
      <c r="D84" s="19"/>
      <c r="E84" s="19"/>
      <c r="F84" s="19"/>
      <c r="G84" s="19"/>
      <c r="H84" s="19"/>
      <c r="I84" s="19"/>
      <c r="J84" s="19"/>
      <c r="K84" s="19"/>
      <c r="L84" s="19"/>
      <c r="M84" s="19"/>
    </row>
    <row r="85" spans="4:13" x14ac:dyDescent="0.25">
      <c r="D85" s="19"/>
      <c r="E85" s="19"/>
      <c r="F85" s="19"/>
      <c r="G85" s="19"/>
      <c r="H85" s="19"/>
      <c r="I85" s="19"/>
      <c r="J85" s="19"/>
      <c r="K85" s="19"/>
      <c r="L85" s="19"/>
      <c r="M85" s="19"/>
    </row>
    <row r="86" spans="4:13" x14ac:dyDescent="0.25">
      <c r="D86" s="19"/>
      <c r="E86" s="19"/>
      <c r="F86" s="19"/>
      <c r="G86" s="19"/>
      <c r="H86" s="19"/>
      <c r="I86" s="19"/>
      <c r="J86" s="19"/>
      <c r="K86" s="19"/>
      <c r="L86" s="19"/>
      <c r="M86" s="19"/>
    </row>
    <row r="87" spans="4:13" x14ac:dyDescent="0.25"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spans="4:13" x14ac:dyDescent="0.25">
      <c r="D88" s="19"/>
      <c r="E88" s="19"/>
      <c r="F88" s="19"/>
      <c r="G88" s="19"/>
      <c r="H88" s="19"/>
      <c r="I88" s="19"/>
      <c r="J88" s="19"/>
      <c r="K88" s="19"/>
      <c r="L88" s="19"/>
      <c r="M88" s="19"/>
    </row>
    <row r="89" spans="4:13" x14ac:dyDescent="0.25"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4:13" x14ac:dyDescent="0.25">
      <c r="D90" s="19"/>
      <c r="E90" s="19"/>
      <c r="F90" s="19"/>
      <c r="G90" s="19"/>
      <c r="H90" s="19"/>
      <c r="I90" s="19"/>
      <c r="J90" s="19"/>
      <c r="K90" s="19"/>
      <c r="L90" s="19"/>
      <c r="M90" s="19"/>
    </row>
    <row r="91" spans="4:13" x14ac:dyDescent="0.25">
      <c r="D91" s="19"/>
      <c r="E91" s="19"/>
      <c r="F91" s="19"/>
      <c r="G91" s="19"/>
      <c r="H91" s="19"/>
      <c r="I91" s="19"/>
      <c r="J91" s="19"/>
      <c r="K91" s="19"/>
      <c r="L91" s="19"/>
      <c r="M91" s="19"/>
    </row>
    <row r="92" spans="4:13" x14ac:dyDescent="0.25"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spans="4:13" x14ac:dyDescent="0.25"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spans="4:13" x14ac:dyDescent="0.25"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spans="4:13" x14ac:dyDescent="0.25"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spans="4:13" x14ac:dyDescent="0.25"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spans="4:13" x14ac:dyDescent="0.25"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spans="4:13" x14ac:dyDescent="0.25"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spans="4:13" x14ac:dyDescent="0.25"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spans="4:13" x14ac:dyDescent="0.25">
      <c r="D100" s="19"/>
      <c r="E100" s="19"/>
      <c r="F100" s="19"/>
      <c r="G100" s="19"/>
      <c r="H100" s="19"/>
      <c r="I100" s="19"/>
      <c r="J100" s="19"/>
      <c r="K100" s="19"/>
      <c r="L100" s="19"/>
      <c r="M100" s="19"/>
    </row>
    <row r="101" spans="4:13" x14ac:dyDescent="0.25"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spans="4:13" x14ac:dyDescent="0.25"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spans="4:13" x14ac:dyDescent="0.25"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spans="4:13" x14ac:dyDescent="0.25"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spans="4:13" x14ac:dyDescent="0.25"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spans="4:13" x14ac:dyDescent="0.25"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spans="4:13" x14ac:dyDescent="0.25"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4:13" x14ac:dyDescent="0.25"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spans="4:13" x14ac:dyDescent="0.25">
      <c r="D109" s="19"/>
      <c r="E109" s="19"/>
      <c r="F109" s="19"/>
      <c r="G109" s="19"/>
      <c r="H109" s="19"/>
      <c r="I109" s="19"/>
      <c r="J109" s="19"/>
      <c r="K109" s="19"/>
      <c r="L109" s="19"/>
      <c r="M109" s="19"/>
    </row>
    <row r="110" spans="4:13" x14ac:dyDescent="0.25"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4:13" x14ac:dyDescent="0.25"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spans="4:13" x14ac:dyDescent="0.25">
      <c r="D112" s="19"/>
      <c r="E112" s="19"/>
      <c r="F112" s="19"/>
      <c r="G112" s="19"/>
      <c r="H112" s="19"/>
      <c r="I112" s="19"/>
      <c r="J112" s="19"/>
      <c r="K112" s="19"/>
      <c r="L112" s="19"/>
      <c r="M112" s="19"/>
    </row>
    <row r="113" spans="4:13" x14ac:dyDescent="0.25"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spans="4:13" x14ac:dyDescent="0.25"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spans="4:13" x14ac:dyDescent="0.25"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spans="4:13" x14ac:dyDescent="0.25"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4:13" x14ac:dyDescent="0.25"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spans="4:13" x14ac:dyDescent="0.25"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4:13" x14ac:dyDescent="0.25">
      <c r="D119" s="19"/>
      <c r="E119" s="19"/>
      <c r="F119" s="19"/>
      <c r="G119" s="19"/>
      <c r="H119" s="19"/>
      <c r="I119" s="19"/>
      <c r="J119" s="19"/>
      <c r="K119" s="19"/>
      <c r="L119" s="19"/>
      <c r="M119" s="19"/>
    </row>
    <row r="120" spans="4:13" x14ac:dyDescent="0.25">
      <c r="D120" s="19"/>
      <c r="E120" s="19"/>
      <c r="F120" s="19"/>
      <c r="G120" s="19"/>
      <c r="H120" s="19"/>
      <c r="I120" s="19"/>
      <c r="J120" s="19"/>
      <c r="K120" s="19"/>
      <c r="L120" s="19"/>
      <c r="M120" s="19"/>
    </row>
    <row r="121" spans="4:13" x14ac:dyDescent="0.25">
      <c r="D121" s="19"/>
      <c r="E121" s="19"/>
      <c r="F121" s="19"/>
      <c r="G121" s="19"/>
      <c r="H121" s="19"/>
      <c r="I121" s="19"/>
      <c r="J121" s="19"/>
      <c r="K121" s="19"/>
      <c r="L121" s="19"/>
      <c r="M121" s="19"/>
    </row>
    <row r="122" spans="4:13" x14ac:dyDescent="0.25">
      <c r="D122" s="19"/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4:13" x14ac:dyDescent="0.25"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spans="4:13" x14ac:dyDescent="0.25"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spans="4:13" x14ac:dyDescent="0.25"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spans="4:13" x14ac:dyDescent="0.25">
      <c r="D126" s="19"/>
      <c r="E126" s="19"/>
      <c r="F126" s="19"/>
      <c r="G126" s="19"/>
      <c r="H126" s="19"/>
      <c r="I126" s="19"/>
      <c r="J126" s="19"/>
      <c r="K126" s="19"/>
      <c r="L126" s="19"/>
      <c r="M126" s="19"/>
    </row>
    <row r="127" spans="4:13" x14ac:dyDescent="0.25"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4:13" x14ac:dyDescent="0.25"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4:13" x14ac:dyDescent="0.25"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4:13" x14ac:dyDescent="0.25"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4:13" x14ac:dyDescent="0.25"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4:13" x14ac:dyDescent="0.25"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4:13" x14ac:dyDescent="0.25"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4:13" x14ac:dyDescent="0.25"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4:13" x14ac:dyDescent="0.25"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4:13" x14ac:dyDescent="0.25"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4:13" x14ac:dyDescent="0.25"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4:13" x14ac:dyDescent="0.25"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4:13" x14ac:dyDescent="0.25"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4:13" x14ac:dyDescent="0.25"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4:13" x14ac:dyDescent="0.25"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4:13" x14ac:dyDescent="0.25"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4:13" x14ac:dyDescent="0.25"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4:13" x14ac:dyDescent="0.25"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4:13" x14ac:dyDescent="0.25"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4:13" x14ac:dyDescent="0.25"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4:13" x14ac:dyDescent="0.25"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4:13" x14ac:dyDescent="0.25"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4:13" x14ac:dyDescent="0.25"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4:13" x14ac:dyDescent="0.25"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4:13" x14ac:dyDescent="0.25"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4:13" x14ac:dyDescent="0.25"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4:13" x14ac:dyDescent="0.25"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4:13" x14ac:dyDescent="0.25"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4:13" x14ac:dyDescent="0.25"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4:13" x14ac:dyDescent="0.25"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4:13" x14ac:dyDescent="0.25"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4:13" x14ac:dyDescent="0.25"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4:13" x14ac:dyDescent="0.25"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4:13" x14ac:dyDescent="0.25"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4:13" x14ac:dyDescent="0.25"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4:13" x14ac:dyDescent="0.25"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4:13" x14ac:dyDescent="0.25"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4:13" x14ac:dyDescent="0.25"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4:13" x14ac:dyDescent="0.25"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4:13" x14ac:dyDescent="0.25"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4:13" x14ac:dyDescent="0.25"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4:13" x14ac:dyDescent="0.25"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4:13" x14ac:dyDescent="0.25"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4:13" x14ac:dyDescent="0.25"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4:13" x14ac:dyDescent="0.25"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4:13" x14ac:dyDescent="0.25"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4:13" x14ac:dyDescent="0.25"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4:13" x14ac:dyDescent="0.25"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4:13" x14ac:dyDescent="0.25"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4:13" x14ac:dyDescent="0.25"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4:13" x14ac:dyDescent="0.25"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4:13" x14ac:dyDescent="0.25"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4:13" x14ac:dyDescent="0.25"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4:13" x14ac:dyDescent="0.25"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4:13" x14ac:dyDescent="0.25"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4:13" x14ac:dyDescent="0.25"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4:13" x14ac:dyDescent="0.25">
      <c r="D183" s="19"/>
      <c r="E183" s="19"/>
      <c r="F183" s="19"/>
      <c r="G183" s="19"/>
      <c r="H183" s="19"/>
      <c r="I183" s="19"/>
      <c r="J183" s="19"/>
      <c r="K183" s="19"/>
      <c r="L183" s="19"/>
      <c r="M183" s="19"/>
    </row>
    <row r="184" spans="4:13" x14ac:dyDescent="0.25">
      <c r="D184" s="19"/>
      <c r="E184" s="19"/>
      <c r="F184" s="19"/>
      <c r="G184" s="19"/>
      <c r="H184" s="19"/>
      <c r="I184" s="19"/>
      <c r="J184" s="19"/>
      <c r="K184" s="19"/>
      <c r="L184" s="19"/>
      <c r="M184" s="19"/>
    </row>
    <row r="185" spans="4:13" x14ac:dyDescent="0.25">
      <c r="D185" s="19"/>
      <c r="E185" s="19"/>
      <c r="F185" s="19"/>
      <c r="G185" s="19"/>
      <c r="H185" s="19"/>
      <c r="I185" s="19"/>
      <c r="J185" s="19"/>
      <c r="K185" s="19"/>
      <c r="L185" s="19"/>
      <c r="M185" s="19"/>
    </row>
    <row r="186" spans="4:13" x14ac:dyDescent="0.25">
      <c r="D186" s="19"/>
      <c r="E186" s="19"/>
      <c r="F186" s="19"/>
      <c r="G186" s="19"/>
      <c r="H186" s="19"/>
      <c r="I186" s="19"/>
      <c r="J186" s="19"/>
      <c r="K186" s="19"/>
      <c r="L186" s="19"/>
      <c r="M186" s="19"/>
    </row>
    <row r="187" spans="4:13" x14ac:dyDescent="0.25">
      <c r="D187" s="19"/>
      <c r="E187" s="19"/>
      <c r="F187" s="19"/>
      <c r="G187" s="19"/>
      <c r="H187" s="19"/>
      <c r="I187" s="19"/>
      <c r="J187" s="19"/>
      <c r="K187" s="19"/>
      <c r="L187" s="19"/>
      <c r="M187" s="19"/>
    </row>
    <row r="188" spans="4:13" x14ac:dyDescent="0.25">
      <c r="D188" s="19"/>
      <c r="E188" s="19"/>
      <c r="F188" s="19"/>
      <c r="G188" s="19"/>
      <c r="H188" s="19"/>
      <c r="I188" s="19"/>
      <c r="J188" s="19"/>
      <c r="K188" s="19"/>
      <c r="L188" s="19"/>
      <c r="M188" s="19"/>
    </row>
    <row r="189" spans="4:13" x14ac:dyDescent="0.25"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  <row r="190" spans="4:13" x14ac:dyDescent="0.25">
      <c r="D190" s="19"/>
      <c r="E190" s="19"/>
      <c r="F190" s="19"/>
      <c r="G190" s="19"/>
      <c r="H190" s="19"/>
      <c r="I190" s="19"/>
      <c r="J190" s="19"/>
      <c r="K190" s="19"/>
      <c r="L190" s="19"/>
      <c r="M190" s="19"/>
    </row>
    <row r="191" spans="4:13" x14ac:dyDescent="0.25">
      <c r="D191" s="19"/>
      <c r="E191" s="19"/>
      <c r="F191" s="19"/>
      <c r="G191" s="19"/>
      <c r="H191" s="19"/>
      <c r="I191" s="19"/>
      <c r="J191" s="19"/>
      <c r="K191" s="19"/>
      <c r="L191" s="19"/>
      <c r="M191" s="19"/>
    </row>
    <row r="192" spans="4:13" x14ac:dyDescent="0.25">
      <c r="D192" s="19"/>
      <c r="E192" s="19"/>
      <c r="F192" s="19"/>
      <c r="G192" s="19"/>
      <c r="H192" s="19"/>
      <c r="I192" s="19"/>
      <c r="J192" s="19"/>
      <c r="K192" s="19"/>
      <c r="L192" s="19"/>
      <c r="M192" s="19"/>
    </row>
    <row r="193" spans="4:13" x14ac:dyDescent="0.25">
      <c r="D193" s="19"/>
      <c r="E193" s="19"/>
      <c r="F193" s="19"/>
      <c r="G193" s="19"/>
      <c r="H193" s="19"/>
      <c r="I193" s="19"/>
      <c r="J193" s="19"/>
      <c r="K193" s="19"/>
      <c r="L193" s="19"/>
      <c r="M193" s="19"/>
    </row>
    <row r="194" spans="4:13" x14ac:dyDescent="0.25">
      <c r="D194" s="19"/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4:13" x14ac:dyDescent="0.25">
      <c r="D195" s="19"/>
      <c r="E195" s="19"/>
      <c r="F195" s="19"/>
      <c r="G195" s="19"/>
      <c r="H195" s="19"/>
      <c r="I195" s="19"/>
      <c r="J195" s="19"/>
      <c r="K195" s="19"/>
      <c r="L195" s="19"/>
      <c r="M195" s="19"/>
    </row>
    <row r="196" spans="4:13" x14ac:dyDescent="0.25">
      <c r="D196" s="19"/>
      <c r="E196" s="19"/>
      <c r="F196" s="19"/>
      <c r="G196" s="19"/>
      <c r="H196" s="19"/>
      <c r="I196" s="19"/>
      <c r="J196" s="19"/>
      <c r="K196" s="19"/>
      <c r="L196" s="19"/>
      <c r="M196" s="19"/>
    </row>
    <row r="197" spans="4:13" x14ac:dyDescent="0.25">
      <c r="D197" s="19"/>
      <c r="E197" s="19"/>
      <c r="F197" s="19"/>
      <c r="G197" s="19"/>
      <c r="H197" s="19"/>
      <c r="I197" s="19"/>
      <c r="J197" s="19"/>
      <c r="K197" s="19"/>
      <c r="L197" s="19"/>
      <c r="M197" s="19"/>
    </row>
    <row r="198" spans="4:13" x14ac:dyDescent="0.25">
      <c r="D198" s="19"/>
      <c r="E198" s="19"/>
      <c r="F198" s="19"/>
      <c r="G198" s="19"/>
      <c r="H198" s="19"/>
      <c r="I198" s="19"/>
      <c r="J198" s="19"/>
      <c r="K198" s="19"/>
      <c r="L198" s="19"/>
      <c r="M198" s="19"/>
    </row>
    <row r="199" spans="4:13" x14ac:dyDescent="0.25">
      <c r="D199" s="19"/>
      <c r="E199" s="19"/>
      <c r="F199" s="19"/>
      <c r="G199" s="19"/>
      <c r="H199" s="19"/>
      <c r="I199" s="19"/>
      <c r="J199" s="19"/>
      <c r="K199" s="19"/>
      <c r="L199" s="19"/>
      <c r="M199" s="19"/>
    </row>
    <row r="200" spans="4:13" x14ac:dyDescent="0.25">
      <c r="D200" s="19"/>
      <c r="E200" s="19"/>
      <c r="F200" s="19"/>
      <c r="G200" s="19"/>
      <c r="H200" s="19"/>
      <c r="I200" s="19"/>
      <c r="J200" s="19"/>
      <c r="K200" s="19"/>
      <c r="L200" s="19"/>
      <c r="M200" s="19"/>
    </row>
    <row r="201" spans="4:13" x14ac:dyDescent="0.25">
      <c r="D201" s="19"/>
      <c r="E201" s="19"/>
      <c r="F201" s="19"/>
      <c r="G201" s="19"/>
      <c r="H201" s="19"/>
      <c r="I201" s="19"/>
      <c r="J201" s="19"/>
      <c r="K201" s="19"/>
      <c r="L201" s="19"/>
      <c r="M201" s="19"/>
    </row>
    <row r="202" spans="4:13" x14ac:dyDescent="0.25">
      <c r="D202" s="19"/>
      <c r="E202" s="19"/>
      <c r="F202" s="19"/>
      <c r="G202" s="19"/>
      <c r="H202" s="19"/>
      <c r="I202" s="19"/>
      <c r="J202" s="19"/>
      <c r="K202" s="19"/>
      <c r="L202" s="19"/>
      <c r="M202" s="19"/>
    </row>
    <row r="203" spans="4:13" x14ac:dyDescent="0.25"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4:13" x14ac:dyDescent="0.25">
      <c r="D204" s="19"/>
      <c r="E204" s="19"/>
      <c r="F204" s="19"/>
      <c r="G204" s="19"/>
      <c r="H204" s="19"/>
      <c r="I204" s="19"/>
      <c r="J204" s="19"/>
      <c r="K204" s="19"/>
      <c r="L204" s="19"/>
      <c r="M204" s="19"/>
    </row>
    <row r="205" spans="4:13" x14ac:dyDescent="0.25">
      <c r="D205" s="19"/>
      <c r="E205" s="19"/>
      <c r="F205" s="19"/>
      <c r="G205" s="19"/>
      <c r="H205" s="19"/>
      <c r="I205" s="19"/>
      <c r="J205" s="19"/>
      <c r="K205" s="19"/>
      <c r="L205" s="19"/>
      <c r="M205" s="19"/>
    </row>
    <row r="206" spans="4:13" x14ac:dyDescent="0.25">
      <c r="D206" s="19"/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4:13" x14ac:dyDescent="0.25">
      <c r="D207" s="19"/>
      <c r="E207" s="19"/>
      <c r="F207" s="19"/>
      <c r="G207" s="19"/>
      <c r="H207" s="19"/>
      <c r="I207" s="19"/>
      <c r="J207" s="19"/>
      <c r="K207" s="19"/>
      <c r="L207" s="19"/>
      <c r="M207" s="19"/>
    </row>
    <row r="208" spans="4:13" x14ac:dyDescent="0.25">
      <c r="D208" s="19"/>
      <c r="E208" s="19"/>
      <c r="F208" s="19"/>
      <c r="G208" s="19"/>
      <c r="H208" s="19"/>
      <c r="I208" s="19"/>
      <c r="J208" s="19"/>
      <c r="K208" s="19"/>
      <c r="L208" s="19"/>
      <c r="M208" s="19"/>
    </row>
    <row r="209" spans="4:13" x14ac:dyDescent="0.25">
      <c r="D209" s="19"/>
      <c r="E209" s="19"/>
      <c r="F209" s="19"/>
      <c r="G209" s="19"/>
      <c r="H209" s="19"/>
      <c r="I209" s="19"/>
      <c r="J209" s="19"/>
      <c r="K209" s="19"/>
      <c r="L209" s="19"/>
      <c r="M209" s="19"/>
    </row>
    <row r="210" spans="4:13" x14ac:dyDescent="0.25">
      <c r="D210" s="19"/>
      <c r="E210" s="19"/>
      <c r="F210" s="19"/>
      <c r="G210" s="19"/>
      <c r="H210" s="19"/>
      <c r="I210" s="19"/>
      <c r="J210" s="19"/>
      <c r="K210" s="19"/>
      <c r="L210" s="19"/>
      <c r="M210" s="19"/>
    </row>
    <row r="211" spans="4:13" x14ac:dyDescent="0.25">
      <c r="D211" s="19"/>
      <c r="E211" s="19"/>
      <c r="F211" s="19"/>
      <c r="G211" s="19"/>
      <c r="H211" s="19"/>
      <c r="I211" s="19"/>
      <c r="J211" s="19"/>
      <c r="K211" s="19"/>
      <c r="L211" s="19"/>
      <c r="M211" s="19"/>
    </row>
    <row r="212" spans="4:13" x14ac:dyDescent="0.25">
      <c r="D212" s="19"/>
      <c r="E212" s="19"/>
      <c r="F212" s="19"/>
      <c r="G212" s="19"/>
      <c r="H212" s="19"/>
      <c r="I212" s="19"/>
      <c r="J212" s="19"/>
      <c r="K212" s="19"/>
      <c r="L212" s="19"/>
      <c r="M212" s="19"/>
    </row>
    <row r="213" spans="4:13" x14ac:dyDescent="0.25">
      <c r="D213" s="19"/>
      <c r="E213" s="19"/>
      <c r="F213" s="19"/>
      <c r="G213" s="19"/>
      <c r="H213" s="19"/>
      <c r="I213" s="19"/>
      <c r="J213" s="19"/>
      <c r="K213" s="19"/>
      <c r="L213" s="19"/>
      <c r="M213" s="19"/>
    </row>
    <row r="214" spans="4:13" x14ac:dyDescent="0.25">
      <c r="D214" s="19"/>
      <c r="E214" s="19"/>
      <c r="F214" s="19"/>
      <c r="G214" s="19"/>
      <c r="H214" s="19"/>
      <c r="I214" s="19"/>
      <c r="J214" s="19"/>
      <c r="K214" s="19"/>
      <c r="L214" s="19"/>
      <c r="M214" s="19"/>
    </row>
    <row r="215" spans="4:13" x14ac:dyDescent="0.25">
      <c r="D215" s="19"/>
      <c r="E215" s="19"/>
      <c r="F215" s="19"/>
      <c r="G215" s="19"/>
      <c r="H215" s="19"/>
      <c r="I215" s="19"/>
      <c r="J215" s="19"/>
      <c r="K215" s="19"/>
      <c r="L215" s="19"/>
      <c r="M215" s="19"/>
    </row>
    <row r="216" spans="4:13" x14ac:dyDescent="0.25">
      <c r="D216" s="19"/>
      <c r="E216" s="19"/>
      <c r="F216" s="19"/>
      <c r="G216" s="19"/>
      <c r="H216" s="19"/>
      <c r="I216" s="19"/>
      <c r="J216" s="19"/>
      <c r="K216" s="19"/>
      <c r="L216" s="19"/>
      <c r="M216" s="19"/>
    </row>
    <row r="217" spans="4:13" x14ac:dyDescent="0.25">
      <c r="D217" s="19"/>
      <c r="E217" s="19"/>
      <c r="F217" s="19"/>
      <c r="G217" s="19"/>
      <c r="H217" s="19"/>
      <c r="I217" s="19"/>
      <c r="J217" s="19"/>
      <c r="K217" s="19"/>
      <c r="L217" s="19"/>
      <c r="M217" s="19"/>
    </row>
    <row r="218" spans="4:13" x14ac:dyDescent="0.25">
      <c r="D218" s="19"/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4:13" x14ac:dyDescent="0.25">
      <c r="D219" s="19"/>
      <c r="E219" s="19"/>
      <c r="F219" s="19"/>
      <c r="G219" s="19"/>
      <c r="H219" s="19"/>
      <c r="I219" s="19"/>
      <c r="J219" s="19"/>
      <c r="K219" s="19"/>
      <c r="L219" s="19"/>
      <c r="M219" s="19"/>
    </row>
    <row r="220" spans="4:13" x14ac:dyDescent="0.25">
      <c r="D220" s="19"/>
      <c r="E220" s="19"/>
      <c r="F220" s="19"/>
      <c r="G220" s="19"/>
      <c r="H220" s="19"/>
      <c r="I220" s="19"/>
      <c r="J220" s="19"/>
      <c r="K220" s="19"/>
      <c r="L220" s="19"/>
      <c r="M220" s="19"/>
    </row>
    <row r="221" spans="4:13" x14ac:dyDescent="0.25">
      <c r="D221" s="19"/>
      <c r="E221" s="19"/>
      <c r="F221" s="19"/>
      <c r="G221" s="19"/>
      <c r="H221" s="19"/>
      <c r="I221" s="19"/>
      <c r="J221" s="19"/>
      <c r="K221" s="19"/>
      <c r="L221" s="19"/>
      <c r="M221" s="19"/>
    </row>
    <row r="222" spans="4:13" x14ac:dyDescent="0.25">
      <c r="D222" s="19"/>
      <c r="E222" s="19"/>
      <c r="F222" s="19"/>
      <c r="G222" s="19"/>
      <c r="H222" s="19"/>
      <c r="I222" s="19"/>
      <c r="J222" s="19"/>
      <c r="K222" s="19"/>
      <c r="L222" s="19"/>
      <c r="M222" s="19"/>
    </row>
    <row r="223" spans="4:13" x14ac:dyDescent="0.25">
      <c r="D223" s="19"/>
      <c r="E223" s="19"/>
      <c r="F223" s="19"/>
      <c r="G223" s="19"/>
      <c r="H223" s="19"/>
      <c r="I223" s="19"/>
      <c r="J223" s="19"/>
      <c r="K223" s="19"/>
      <c r="L223" s="19"/>
      <c r="M223" s="19"/>
    </row>
    <row r="224" spans="4:13" x14ac:dyDescent="0.25">
      <c r="D224" s="19"/>
      <c r="E224" s="19"/>
      <c r="F224" s="19"/>
      <c r="G224" s="19"/>
      <c r="H224" s="19"/>
      <c r="I224" s="19"/>
      <c r="J224" s="19"/>
      <c r="K224" s="19"/>
      <c r="L224" s="19"/>
      <c r="M224" s="19"/>
    </row>
    <row r="225" spans="4:13" x14ac:dyDescent="0.25"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6" spans="4:13" x14ac:dyDescent="0.25">
      <c r="D226" s="19"/>
      <c r="E226" s="19"/>
      <c r="F226" s="19"/>
      <c r="G226" s="19"/>
      <c r="H226" s="19"/>
      <c r="I226" s="19"/>
      <c r="J226" s="19"/>
      <c r="K226" s="19"/>
      <c r="L226" s="19"/>
      <c r="M226" s="19"/>
    </row>
    <row r="227" spans="4:13" x14ac:dyDescent="0.25">
      <c r="D227" s="19"/>
      <c r="E227" s="19"/>
      <c r="F227" s="19"/>
      <c r="G227" s="19"/>
      <c r="H227" s="19"/>
      <c r="I227" s="19"/>
      <c r="J227" s="19"/>
      <c r="K227" s="19"/>
      <c r="L227" s="19"/>
      <c r="M227" s="19"/>
    </row>
    <row r="228" spans="4:13" x14ac:dyDescent="0.25">
      <c r="D228" s="19"/>
      <c r="E228" s="19"/>
      <c r="F228" s="19"/>
      <c r="G228" s="19"/>
      <c r="H228" s="19"/>
      <c r="I228" s="19"/>
      <c r="J228" s="19"/>
      <c r="K228" s="19"/>
      <c r="L228" s="19"/>
      <c r="M228" s="19"/>
    </row>
    <row r="229" spans="4:13" x14ac:dyDescent="0.25">
      <c r="D229" s="19"/>
      <c r="E229" s="19"/>
      <c r="F229" s="19"/>
      <c r="G229" s="19"/>
      <c r="H229" s="19"/>
      <c r="I229" s="19"/>
      <c r="J229" s="19"/>
      <c r="K229" s="19"/>
      <c r="L229" s="19"/>
      <c r="M229" s="19"/>
    </row>
    <row r="230" spans="4:13" x14ac:dyDescent="0.25"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4:13" x14ac:dyDescent="0.25">
      <c r="D231" s="19"/>
      <c r="E231" s="19"/>
      <c r="F231" s="19"/>
      <c r="G231" s="19"/>
      <c r="H231" s="19"/>
      <c r="I231" s="19"/>
      <c r="J231" s="19"/>
      <c r="K231" s="19"/>
      <c r="L231" s="19"/>
      <c r="M231" s="19"/>
    </row>
    <row r="232" spans="4:13" x14ac:dyDescent="0.25">
      <c r="D232" s="19"/>
      <c r="E232" s="19"/>
      <c r="F232" s="19"/>
      <c r="G232" s="19"/>
      <c r="H232" s="19"/>
      <c r="I232" s="19"/>
      <c r="J232" s="19"/>
      <c r="K232" s="19"/>
      <c r="L232" s="19"/>
      <c r="M232" s="19"/>
    </row>
    <row r="233" spans="4:13" x14ac:dyDescent="0.25">
      <c r="D233" s="19"/>
      <c r="E233" s="19"/>
      <c r="F233" s="19"/>
      <c r="G233" s="19"/>
      <c r="H233" s="19"/>
      <c r="I233" s="19"/>
      <c r="J233" s="19"/>
      <c r="K233" s="19"/>
      <c r="L233" s="19"/>
      <c r="M233" s="19"/>
    </row>
    <row r="234" spans="4:13" x14ac:dyDescent="0.25">
      <c r="D234" s="19"/>
      <c r="E234" s="19"/>
      <c r="F234" s="19"/>
      <c r="G234" s="19"/>
      <c r="H234" s="19"/>
      <c r="I234" s="19"/>
      <c r="J234" s="19"/>
      <c r="K234" s="19"/>
      <c r="L234" s="19"/>
      <c r="M234" s="19"/>
    </row>
    <row r="235" spans="4:13" x14ac:dyDescent="0.25">
      <c r="D235" s="19"/>
      <c r="E235" s="19"/>
      <c r="F235" s="19"/>
      <c r="G235" s="19"/>
      <c r="H235" s="19"/>
      <c r="I235" s="19"/>
      <c r="J235" s="19"/>
      <c r="K235" s="19"/>
      <c r="L235" s="19"/>
      <c r="M235" s="19"/>
    </row>
    <row r="236" spans="4:13" x14ac:dyDescent="0.25">
      <c r="D236" s="19"/>
      <c r="E236" s="19"/>
      <c r="F236" s="19"/>
      <c r="G236" s="19"/>
      <c r="H236" s="19"/>
      <c r="I236" s="19"/>
      <c r="J236" s="19"/>
      <c r="K236" s="19"/>
      <c r="L236" s="19"/>
      <c r="M236" s="19"/>
    </row>
    <row r="237" spans="4:13" x14ac:dyDescent="0.25">
      <c r="D237" s="19"/>
      <c r="E237" s="19"/>
      <c r="F237" s="19"/>
      <c r="G237" s="19"/>
      <c r="H237" s="19"/>
      <c r="I237" s="19"/>
      <c r="J237" s="19"/>
      <c r="K237" s="19"/>
      <c r="L237" s="19"/>
      <c r="M237" s="19"/>
    </row>
    <row r="238" spans="4:13" x14ac:dyDescent="0.25">
      <c r="D238" s="19"/>
      <c r="E238" s="19"/>
      <c r="F238" s="19"/>
      <c r="G238" s="19"/>
      <c r="H238" s="19"/>
      <c r="I238" s="19"/>
      <c r="J238" s="19"/>
      <c r="K238" s="19"/>
      <c r="L238" s="19"/>
      <c r="M238" s="19"/>
    </row>
    <row r="239" spans="4:13" x14ac:dyDescent="0.25"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4:13" x14ac:dyDescent="0.25">
      <c r="D240" s="19"/>
      <c r="E240" s="19"/>
      <c r="F240" s="19"/>
      <c r="G240" s="19"/>
      <c r="H240" s="19"/>
      <c r="I240" s="19"/>
      <c r="J240" s="19"/>
      <c r="K240" s="19"/>
      <c r="L240" s="19"/>
      <c r="M240" s="19"/>
    </row>
    <row r="241" spans="4:13" x14ac:dyDescent="0.25">
      <c r="D241" s="19"/>
      <c r="E241" s="19"/>
      <c r="F241" s="19"/>
      <c r="G241" s="19"/>
      <c r="H241" s="19"/>
      <c r="I241" s="19"/>
      <c r="J241" s="19"/>
      <c r="K241" s="19"/>
      <c r="L241" s="19"/>
      <c r="M241" s="19"/>
    </row>
    <row r="242" spans="4:13" x14ac:dyDescent="0.25">
      <c r="D242" s="19"/>
      <c r="E242" s="19"/>
      <c r="F242" s="19"/>
      <c r="G242" s="19"/>
      <c r="H242" s="19"/>
      <c r="I242" s="19"/>
      <c r="J242" s="19"/>
      <c r="K242" s="19"/>
      <c r="L242" s="19"/>
      <c r="M242" s="19"/>
    </row>
    <row r="243" spans="4:13" x14ac:dyDescent="0.25">
      <c r="D243" s="19"/>
      <c r="E243" s="19"/>
      <c r="F243" s="19"/>
      <c r="G243" s="19"/>
      <c r="H243" s="19"/>
      <c r="I243" s="19"/>
      <c r="J243" s="19"/>
      <c r="K243" s="19"/>
      <c r="L243" s="19"/>
      <c r="M243" s="19"/>
    </row>
    <row r="244" spans="4:13" x14ac:dyDescent="0.25">
      <c r="D244" s="19"/>
      <c r="E244" s="19"/>
      <c r="F244" s="19"/>
      <c r="G244" s="19"/>
      <c r="H244" s="19"/>
      <c r="I244" s="19"/>
      <c r="J244" s="19"/>
      <c r="K244" s="19"/>
      <c r="L244" s="19"/>
      <c r="M244" s="19"/>
    </row>
    <row r="245" spans="4:13" x14ac:dyDescent="0.25">
      <c r="D245" s="19"/>
      <c r="E245" s="19"/>
      <c r="F245" s="19"/>
      <c r="G245" s="19"/>
      <c r="H245" s="19"/>
      <c r="I245" s="19"/>
      <c r="J245" s="19"/>
      <c r="K245" s="19"/>
      <c r="L245" s="19"/>
      <c r="M245" s="19"/>
    </row>
    <row r="246" spans="4:13" x14ac:dyDescent="0.25">
      <c r="D246" s="19"/>
      <c r="E246" s="19"/>
      <c r="F246" s="19"/>
      <c r="G246" s="19"/>
      <c r="H246" s="19"/>
      <c r="I246" s="19"/>
      <c r="J246" s="19"/>
      <c r="K246" s="19"/>
      <c r="L246" s="19"/>
      <c r="M246" s="19"/>
    </row>
    <row r="247" spans="4:13" x14ac:dyDescent="0.25">
      <c r="D247" s="19"/>
      <c r="E247" s="19"/>
      <c r="F247" s="19"/>
      <c r="G247" s="19"/>
      <c r="H247" s="19"/>
      <c r="I247" s="19"/>
      <c r="J247" s="19"/>
      <c r="K247" s="19"/>
      <c r="L247" s="19"/>
      <c r="M247" s="19"/>
    </row>
    <row r="248" spans="4:13" x14ac:dyDescent="0.25">
      <c r="D248" s="19"/>
      <c r="E248" s="19"/>
      <c r="F248" s="19"/>
      <c r="G248" s="19"/>
      <c r="H248" s="19"/>
      <c r="I248" s="19"/>
      <c r="J248" s="19"/>
      <c r="K248" s="19"/>
      <c r="L248" s="19"/>
      <c r="M248" s="19"/>
    </row>
    <row r="249" spans="4:13" x14ac:dyDescent="0.25"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4:13" x14ac:dyDescent="0.25">
      <c r="D250" s="19"/>
      <c r="E250" s="19"/>
      <c r="F250" s="19"/>
      <c r="G250" s="19"/>
      <c r="H250" s="19"/>
      <c r="I250" s="19"/>
      <c r="J250" s="19"/>
      <c r="K250" s="19"/>
      <c r="L250" s="19"/>
      <c r="M250" s="19"/>
    </row>
    <row r="251" spans="4:13" x14ac:dyDescent="0.25">
      <c r="D251" s="19"/>
      <c r="E251" s="19"/>
      <c r="F251" s="19"/>
      <c r="G251" s="19"/>
      <c r="H251" s="19"/>
      <c r="I251" s="19"/>
      <c r="J251" s="19"/>
      <c r="K251" s="19"/>
      <c r="L251" s="19"/>
      <c r="M251" s="19"/>
    </row>
    <row r="252" spans="4:13" x14ac:dyDescent="0.25">
      <c r="D252" s="19"/>
      <c r="E252" s="19"/>
      <c r="F252" s="19"/>
      <c r="G252" s="19"/>
      <c r="H252" s="19"/>
      <c r="I252" s="19"/>
      <c r="J252" s="19"/>
      <c r="K252" s="19"/>
      <c r="L252" s="19"/>
      <c r="M252" s="19"/>
    </row>
    <row r="253" spans="4:13" x14ac:dyDescent="0.25">
      <c r="D253" s="19"/>
      <c r="E253" s="19"/>
      <c r="F253" s="19"/>
      <c r="G253" s="19"/>
      <c r="H253" s="19"/>
      <c r="I253" s="19"/>
      <c r="J253" s="19"/>
      <c r="K253" s="19"/>
      <c r="L253" s="19"/>
      <c r="M253" s="19"/>
    </row>
    <row r="254" spans="4:13" x14ac:dyDescent="0.25">
      <c r="D254" s="19"/>
    </row>
    <row r="255" spans="4:13" x14ac:dyDescent="0.25">
      <c r="D255" s="19"/>
    </row>
    <row r="256" spans="4:13" x14ac:dyDescent="0.25">
      <c r="D256" s="19"/>
    </row>
    <row r="257" spans="4:4" x14ac:dyDescent="0.25">
      <c r="D257" s="19"/>
    </row>
  </sheetData>
  <mergeCells count="6">
    <mergeCell ref="A1:Q1"/>
    <mergeCell ref="X1:AH1"/>
    <mergeCell ref="AL1:AU1"/>
    <mergeCell ref="A2:Q2"/>
    <mergeCell ref="R2:W2"/>
    <mergeCell ref="X2:AH2"/>
  </mergeCells>
  <conditionalFormatting sqref="AN22:AT24 AX22:BD24 AZ8:BD21 AX8:AX21">
    <cfRule type="cellIs" dxfId="12" priority="11" operator="equal">
      <formula>1</formula>
    </cfRule>
    <cfRule type="cellIs" dxfId="11" priority="12" operator="equal">
      <formula>2</formula>
    </cfRule>
    <cfRule type="cellIs" dxfId="10" priority="13" operator="equal">
      <formula>3</formula>
    </cfRule>
  </conditionalFormatting>
  <conditionalFormatting sqref="AU22:AW24">
    <cfRule type="cellIs" dxfId="9" priority="8" operator="equal">
      <formula>1</formula>
    </cfRule>
    <cfRule type="cellIs" dxfId="8" priority="9" operator="equal">
      <formula>2</formula>
    </cfRule>
    <cfRule type="cellIs" dxfId="7" priority="10" operator="equal">
      <formula>3</formula>
    </cfRule>
  </conditionalFormatting>
  <conditionalFormatting sqref="AN8:AW21">
    <cfRule type="cellIs" dxfId="6" priority="4" operator="equal">
      <formula>1</formula>
    </cfRule>
    <cfRule type="cellIs" dxfId="5" priority="5" operator="equal">
      <formula>3</formula>
    </cfRule>
    <cfRule type="cellIs" dxfId="4" priority="6" operator="equal">
      <formula>2</formula>
    </cfRule>
    <cfRule type="cellIs" dxfId="3" priority="7" operator="equal">
      <formula>3</formula>
    </cfRule>
  </conditionalFormatting>
  <conditionalFormatting sqref="AH36:AQ36">
    <cfRule type="cellIs" dxfId="2" priority="1" operator="equal">
      <formula>3</formula>
    </cfRule>
    <cfRule type="cellIs" dxfId="1" priority="2" operator="equal">
      <formula>1</formula>
    </cfRule>
    <cfRule type="cellIs" dxfId="0" priority="3" operator="equal">
      <formula>2</formula>
    </cfRule>
  </conditionalFormatting>
  <hyperlinks>
    <hyperlink ref="AX8" r:id="rId1"/>
    <hyperlink ref="AX9" r:id="rId2" display="2014w2 - Weekly Update -Stack Development - week starting Jan 6th 2014- final"/>
    <hyperlink ref="AX10" r:id="rId3" display="2014w2 - Weekly Update -Stack Development - week starting Jan 6th 2014- final"/>
    <hyperlink ref="AX11" r:id="rId4" display="2014w2 - Weekly Update -Stack Development - week starting Jan 6th 2014- final"/>
    <hyperlink ref="AX12" r:id="rId5" display="2014w2 - Weekly Update -Stack Development - week starting Jan 6th 2014- final"/>
    <hyperlink ref="AX13" r:id="rId6"/>
    <hyperlink ref="AX14" r:id="rId7"/>
    <hyperlink ref="AX15" r:id="rId8"/>
    <hyperlink ref="AX16" r:id="rId9"/>
    <hyperlink ref="AX17" r:id="rId10"/>
    <hyperlink ref="AX18" r:id="rId11"/>
    <hyperlink ref="AX19" r:id="rId12"/>
    <hyperlink ref="AX20" r:id="rId13"/>
    <hyperlink ref="AX21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1-cell glass (2013)</vt:lpstr>
      <vt:lpstr>Rating scales (Width, Shift)</vt:lpstr>
      <vt:lpstr>1-cell stacks 2013</vt:lpstr>
      <vt:lpstr>1-cell Stacks 2014</vt:lpstr>
      <vt:lpstr>3-cell Stacks 2013-14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Masaru</dc:creator>
  <cp:lastModifiedBy>Atul</cp:lastModifiedBy>
  <dcterms:created xsi:type="dcterms:W3CDTF">2014-04-30T12:50:41Z</dcterms:created>
  <dcterms:modified xsi:type="dcterms:W3CDTF">2017-03-30T22:16:45Z</dcterms:modified>
</cp:coreProperties>
</file>