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mundhe\Desktop\"/>
    </mc:Choice>
  </mc:AlternateContent>
  <bookViews>
    <workbookView xWindow="0" yWindow="0" windowWidth="20490" windowHeight="7755" activeTab="3"/>
  </bookViews>
  <sheets>
    <sheet name="Full" sheetId="2" r:id="rId1"/>
    <sheet name="Nov17" sheetId="1" r:id="rId2"/>
    <sheet name="Dec17" sheetId="3" r:id="rId3"/>
    <sheet name="Jan18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4" l="1"/>
  <c r="V29" i="4" s="1"/>
  <c r="R29" i="4"/>
  <c r="P29" i="4"/>
  <c r="G29" i="4"/>
  <c r="E29" i="4"/>
  <c r="M29" i="4"/>
  <c r="L29" i="4"/>
  <c r="J29" i="4"/>
  <c r="C29" i="4"/>
  <c r="H29" i="4" l="1"/>
  <c r="N29" i="4"/>
  <c r="W29" i="4" s="1"/>
  <c r="R28" i="4"/>
  <c r="U28" i="4" s="1"/>
  <c r="V28" i="4" s="1"/>
  <c r="P28" i="4"/>
  <c r="G28" i="4"/>
  <c r="H28" i="4" s="1"/>
  <c r="E28" i="4"/>
  <c r="L28" i="4"/>
  <c r="J28" i="4"/>
  <c r="C28" i="4"/>
  <c r="R27" i="4"/>
  <c r="V25" i="4"/>
  <c r="W25" i="4" s="1"/>
  <c r="R25" i="4"/>
  <c r="P25" i="4"/>
  <c r="R24" i="4"/>
  <c r="V22" i="4"/>
  <c r="W22" i="4" s="1"/>
  <c r="R22" i="4"/>
  <c r="P22" i="4"/>
  <c r="U25" i="4"/>
  <c r="T25" i="4"/>
  <c r="T24" i="4"/>
  <c r="U22" i="4"/>
  <c r="T22" i="4"/>
  <c r="M28" i="4" l="1"/>
  <c r="N28" i="4"/>
  <c r="W28" i="4" s="1"/>
  <c r="Z18" i="4"/>
  <c r="T21" i="4"/>
  <c r="U21" i="4" s="1"/>
  <c r="V21" i="4" s="1"/>
  <c r="R21" i="4"/>
  <c r="P21" i="4"/>
  <c r="G21" i="4"/>
  <c r="H21" i="4" s="1"/>
  <c r="E21" i="4"/>
  <c r="L21" i="4"/>
  <c r="M21" i="4" s="1"/>
  <c r="J21" i="4"/>
  <c r="C21" i="4"/>
  <c r="T20" i="4"/>
  <c r="R20" i="4"/>
  <c r="L20" i="4"/>
  <c r="M20" i="4"/>
  <c r="J20" i="4"/>
  <c r="G20" i="4"/>
  <c r="E20" i="4"/>
  <c r="V18" i="4"/>
  <c r="W18" i="4" s="1"/>
  <c r="U18" i="4"/>
  <c r="T18" i="4"/>
  <c r="R18" i="4"/>
  <c r="P18" i="4"/>
  <c r="G18" i="4"/>
  <c r="H18" i="4" s="1"/>
  <c r="E18" i="4"/>
  <c r="M18" i="4"/>
  <c r="L18" i="4"/>
  <c r="J18" i="4"/>
  <c r="C18" i="4"/>
  <c r="N21" i="4" l="1"/>
  <c r="W21" i="4" s="1"/>
  <c r="N18" i="4"/>
  <c r="T17" i="4"/>
  <c r="R17" i="4"/>
  <c r="P17" i="4"/>
  <c r="L17" i="4"/>
  <c r="M17" i="4" s="1"/>
  <c r="J17" i="4"/>
  <c r="G17" i="4"/>
  <c r="H17" i="4" s="1"/>
  <c r="E17" i="4"/>
  <c r="C17" i="4"/>
  <c r="U16" i="4"/>
  <c r="T16" i="4"/>
  <c r="R16" i="4"/>
  <c r="T14" i="4"/>
  <c r="U14" i="4"/>
  <c r="V14" i="4" s="1"/>
  <c r="W14" i="4" s="1"/>
  <c r="R14" i="4"/>
  <c r="P14" i="4"/>
  <c r="G14" i="4"/>
  <c r="H14" i="4"/>
  <c r="N14" i="4" s="1"/>
  <c r="E14" i="4"/>
  <c r="L14" i="4"/>
  <c r="M14" i="4"/>
  <c r="J14" i="4"/>
  <c r="C14" i="4"/>
  <c r="U17" i="4" l="1"/>
  <c r="V17" i="4" s="1"/>
  <c r="W17" i="4" s="1"/>
  <c r="N17" i="4"/>
  <c r="T13" i="4"/>
  <c r="U13" i="4"/>
  <c r="V13" i="4"/>
  <c r="W13" i="4" s="1"/>
  <c r="R13" i="4"/>
  <c r="P13" i="4"/>
  <c r="G13" i="4"/>
  <c r="H13" i="4"/>
  <c r="N13" i="4" s="1"/>
  <c r="E13" i="4"/>
  <c r="L13" i="4"/>
  <c r="M13" i="4"/>
  <c r="J13" i="4"/>
  <c r="C13" i="4"/>
  <c r="T12" i="4" l="1"/>
  <c r="U12" i="4"/>
  <c r="V12" i="4" s="1"/>
  <c r="R12" i="4"/>
  <c r="P12" i="4"/>
  <c r="G12" i="4"/>
  <c r="H12" i="4"/>
  <c r="E12" i="4"/>
  <c r="L12" i="4"/>
  <c r="J12" i="4"/>
  <c r="M12" i="4" s="1"/>
  <c r="C12" i="4"/>
  <c r="N12" i="4" l="1"/>
  <c r="W12" i="4"/>
  <c r="T11" i="4"/>
  <c r="U11" i="4"/>
  <c r="V11" i="4"/>
  <c r="R11" i="4"/>
  <c r="P11" i="4"/>
  <c r="G11" i="4"/>
  <c r="H11" i="4"/>
  <c r="E11" i="4"/>
  <c r="L11" i="4"/>
  <c r="J11" i="4"/>
  <c r="M11" i="4" s="1"/>
  <c r="C11" i="4"/>
  <c r="N11" i="4" l="1"/>
  <c r="W11" i="4" s="1"/>
  <c r="T10" i="4"/>
  <c r="U10" i="4"/>
  <c r="V10" i="4"/>
  <c r="R10" i="4"/>
  <c r="P10" i="4"/>
  <c r="G10" i="4"/>
  <c r="H10" i="4"/>
  <c r="N10" i="4" s="1"/>
  <c r="L10" i="4"/>
  <c r="M10" i="4"/>
  <c r="J10" i="4"/>
  <c r="E10" i="4"/>
  <c r="C10" i="4"/>
  <c r="W10" i="4" l="1"/>
  <c r="T9" i="4"/>
  <c r="U9" i="4"/>
  <c r="V9" i="4"/>
  <c r="R9" i="4"/>
  <c r="P9" i="4"/>
  <c r="G9" i="4"/>
  <c r="H9" i="4"/>
  <c r="N9" i="4" s="1"/>
  <c r="E9" i="4"/>
  <c r="L9" i="4"/>
  <c r="M9" i="4"/>
  <c r="J9" i="4"/>
  <c r="C9" i="4"/>
  <c r="W9" i="4" l="1"/>
  <c r="T8" i="4"/>
  <c r="U8" i="4"/>
  <c r="V8" i="4"/>
  <c r="R8" i="4"/>
  <c r="P8" i="4"/>
  <c r="G8" i="4"/>
  <c r="H8" i="4"/>
  <c r="N8" i="4" s="1"/>
  <c r="E8" i="4"/>
  <c r="L8" i="4"/>
  <c r="M8" i="4"/>
  <c r="J8" i="4"/>
  <c r="C8" i="4"/>
  <c r="W8" i="4" l="1"/>
  <c r="T7" i="4"/>
  <c r="U7" i="4"/>
  <c r="V7" i="4"/>
  <c r="R7" i="4"/>
  <c r="P7" i="4"/>
  <c r="G7" i="4"/>
  <c r="E7" i="4"/>
  <c r="L7" i="4"/>
  <c r="M7" i="4"/>
  <c r="J7" i="4"/>
  <c r="C7" i="4"/>
  <c r="H7" i="4" l="1"/>
  <c r="N7" i="4" s="1"/>
  <c r="W7" i="4" s="1"/>
  <c r="E6" i="4"/>
  <c r="E5" i="4"/>
  <c r="E4" i="4"/>
  <c r="E3" i="4"/>
  <c r="E2" i="4"/>
  <c r="V5" i="4"/>
  <c r="V4" i="4"/>
  <c r="V3" i="4"/>
  <c r="V2" i="4"/>
  <c r="T6" i="4" l="1"/>
  <c r="R6" i="4"/>
  <c r="P6" i="4"/>
  <c r="G6" i="4"/>
  <c r="H6" i="4"/>
  <c r="L6" i="4"/>
  <c r="J6" i="4"/>
  <c r="C6" i="4"/>
  <c r="M6" i="4" l="1"/>
  <c r="N6" i="4"/>
  <c r="U6" i="4"/>
  <c r="T5" i="4"/>
  <c r="R5" i="4"/>
  <c r="P5" i="4"/>
  <c r="G5" i="4"/>
  <c r="L5" i="4"/>
  <c r="J5" i="4"/>
  <c r="C5" i="4"/>
  <c r="V6" i="4" l="1"/>
  <c r="W6" i="4" s="1"/>
  <c r="U5" i="4"/>
  <c r="H5" i="4"/>
  <c r="N5" i="4" s="1"/>
  <c r="M5" i="4"/>
  <c r="U4" i="4"/>
  <c r="T4" i="4"/>
  <c r="R4" i="4"/>
  <c r="P4" i="4"/>
  <c r="G4" i="4"/>
  <c r="H4" i="4" s="1"/>
  <c r="N4" i="4" s="1"/>
  <c r="L4" i="4"/>
  <c r="M4" i="4" s="1"/>
  <c r="J4" i="4"/>
  <c r="C4" i="4"/>
  <c r="W4" i="4" l="1"/>
  <c r="W5" i="4"/>
  <c r="T3" i="4"/>
  <c r="U3" i="4" s="1"/>
  <c r="W3" i="4" s="1"/>
  <c r="R3" i="4"/>
  <c r="P3" i="4"/>
  <c r="G3" i="4"/>
  <c r="H3" i="4" s="1"/>
  <c r="N3" i="4" s="1"/>
  <c r="L3" i="4"/>
  <c r="M3" i="4" s="1"/>
  <c r="J3" i="4"/>
  <c r="C3" i="4"/>
  <c r="T2" i="4"/>
  <c r="R2" i="4"/>
  <c r="U2" i="4" s="1"/>
  <c r="P2" i="4"/>
  <c r="L2" i="4"/>
  <c r="J2" i="4"/>
  <c r="G2" i="4"/>
  <c r="C2" i="4"/>
  <c r="H2" i="4"/>
  <c r="N2" i="4" s="1"/>
  <c r="M2" i="4" l="1"/>
  <c r="W2" i="4" s="1"/>
  <c r="E3" i="2"/>
  <c r="T21" i="3" l="1"/>
  <c r="R21" i="3"/>
  <c r="P21" i="3"/>
  <c r="G21" i="3"/>
  <c r="E21" i="3"/>
  <c r="H21" i="3" s="1"/>
  <c r="L21" i="3"/>
  <c r="J21" i="3"/>
  <c r="M21" i="3" s="1"/>
  <c r="C21" i="3"/>
  <c r="U21" i="3" l="1"/>
  <c r="V21" i="3" s="1"/>
  <c r="N21" i="3"/>
  <c r="E2" i="2"/>
  <c r="W21" i="3" l="1"/>
  <c r="T20" i="3"/>
  <c r="R20" i="3"/>
  <c r="U20" i="3" s="1"/>
  <c r="V20" i="3" s="1"/>
  <c r="P20" i="3"/>
  <c r="G20" i="3"/>
  <c r="E20" i="3"/>
  <c r="H20" i="3" s="1"/>
  <c r="L20" i="3"/>
  <c r="J20" i="3"/>
  <c r="C20" i="3"/>
  <c r="M20" i="3" l="1"/>
  <c r="N20" i="3"/>
  <c r="W20" i="3" s="1"/>
  <c r="T19" i="3"/>
  <c r="U19" i="3"/>
  <c r="V19" i="3"/>
  <c r="R19" i="3"/>
  <c r="P19" i="3"/>
  <c r="G19" i="3"/>
  <c r="E19" i="3"/>
  <c r="L19" i="3"/>
  <c r="J19" i="3"/>
  <c r="M19" i="3" s="1"/>
  <c r="C19" i="3"/>
  <c r="H19" i="3" l="1"/>
  <c r="N19" i="3"/>
  <c r="W19" i="3" s="1"/>
  <c r="T18" i="3"/>
  <c r="U18" i="3"/>
  <c r="V18" i="3"/>
  <c r="W18" i="3" s="1"/>
  <c r="R18" i="3"/>
  <c r="P18" i="3"/>
  <c r="G18" i="3"/>
  <c r="H18" i="3"/>
  <c r="N18" i="3" s="1"/>
  <c r="E18" i="3"/>
  <c r="L18" i="3"/>
  <c r="M18" i="3"/>
  <c r="J18" i="3"/>
  <c r="C18" i="3"/>
  <c r="T17" i="3" l="1"/>
  <c r="U17" i="3"/>
  <c r="V17" i="3"/>
  <c r="R17" i="3"/>
  <c r="P17" i="3"/>
  <c r="G17" i="3"/>
  <c r="E17" i="3"/>
  <c r="L17" i="3"/>
  <c r="J17" i="3"/>
  <c r="M17" i="3" s="1"/>
  <c r="C17" i="3"/>
  <c r="H17" i="3" l="1"/>
  <c r="N17" i="3" s="1"/>
  <c r="W17" i="3" s="1"/>
  <c r="T16" i="3"/>
  <c r="U16" i="3"/>
  <c r="V16" i="3"/>
  <c r="W16" i="3" s="1"/>
  <c r="R16" i="3"/>
  <c r="P16" i="3"/>
  <c r="G16" i="3"/>
  <c r="H16" i="3" s="1"/>
  <c r="N16" i="3" s="1"/>
  <c r="E16" i="3"/>
  <c r="L16" i="3"/>
  <c r="M16" i="3"/>
  <c r="J16" i="3"/>
  <c r="C16" i="3"/>
  <c r="T15" i="3" l="1"/>
  <c r="R15" i="3"/>
  <c r="P15" i="3"/>
  <c r="G15" i="3"/>
  <c r="E15" i="3"/>
  <c r="L15" i="3"/>
  <c r="M15" i="3" s="1"/>
  <c r="J15" i="3"/>
  <c r="C15" i="3"/>
  <c r="U15" i="3" l="1"/>
  <c r="V15" i="3" s="1"/>
  <c r="H15" i="3"/>
  <c r="N15" i="3"/>
  <c r="T14" i="3"/>
  <c r="U14" i="3"/>
  <c r="V14" i="3" s="1"/>
  <c r="W14" i="3" s="1"/>
  <c r="R14" i="3"/>
  <c r="P14" i="3"/>
  <c r="G14" i="3"/>
  <c r="H14" i="3"/>
  <c r="N14" i="3" s="1"/>
  <c r="E14" i="3"/>
  <c r="L14" i="3"/>
  <c r="M14" i="3" s="1"/>
  <c r="J14" i="3"/>
  <c r="C14" i="3"/>
  <c r="W15" i="3" l="1"/>
  <c r="T13" i="3"/>
  <c r="R13" i="3"/>
  <c r="U13" i="3" s="1"/>
  <c r="V13" i="3" s="1"/>
  <c r="P13" i="3"/>
  <c r="G13" i="3"/>
  <c r="H13" i="3" s="1"/>
  <c r="L13" i="3"/>
  <c r="J13" i="3"/>
  <c r="E13" i="3"/>
  <c r="C13" i="3"/>
  <c r="M13" i="3" l="1"/>
  <c r="N13" i="3"/>
  <c r="W13" i="3" s="1"/>
  <c r="G12" i="3"/>
  <c r="H12" i="3" s="1"/>
  <c r="E12" i="3"/>
  <c r="L12" i="3"/>
  <c r="J12" i="3"/>
  <c r="C12" i="3"/>
  <c r="T12" i="3"/>
  <c r="R12" i="3"/>
  <c r="P12" i="3"/>
  <c r="U12" i="3" l="1"/>
  <c r="V12" i="3" s="1"/>
  <c r="M12" i="3"/>
  <c r="N12" i="3"/>
  <c r="T11" i="3"/>
  <c r="R11" i="3"/>
  <c r="U11" i="3" s="1"/>
  <c r="V11" i="3" s="1"/>
  <c r="P11" i="3"/>
  <c r="G11" i="3"/>
  <c r="E11" i="3"/>
  <c r="H11" i="3" s="1"/>
  <c r="L11" i="3"/>
  <c r="J11" i="3"/>
  <c r="M11" i="3" s="1"/>
  <c r="C11" i="3"/>
  <c r="W12" i="3" l="1"/>
  <c r="N11" i="3"/>
  <c r="W11" i="3" s="1"/>
  <c r="T10" i="3"/>
  <c r="R10" i="3"/>
  <c r="P10" i="3"/>
  <c r="G10" i="3"/>
  <c r="E10" i="3"/>
  <c r="H10" i="3" s="1"/>
  <c r="L10" i="3"/>
  <c r="J10" i="3"/>
  <c r="C10" i="3"/>
  <c r="U10" i="3" l="1"/>
  <c r="V10" i="3" s="1"/>
  <c r="M10" i="3"/>
  <c r="N10" i="3" s="1"/>
  <c r="T9" i="3"/>
  <c r="U9" i="3"/>
  <c r="V9" i="3"/>
  <c r="R9" i="3"/>
  <c r="P9" i="3"/>
  <c r="G9" i="3"/>
  <c r="H9" i="3"/>
  <c r="E9" i="3"/>
  <c r="L9" i="3"/>
  <c r="J9" i="3"/>
  <c r="M9" i="3" s="1"/>
  <c r="C9" i="3"/>
  <c r="W10" i="3" l="1"/>
  <c r="N9" i="3"/>
  <c r="W9" i="3"/>
  <c r="T8" i="3"/>
  <c r="U8" i="3" s="1"/>
  <c r="V8" i="3" s="1"/>
  <c r="W8" i="3" s="1"/>
  <c r="R8" i="3"/>
  <c r="P8" i="3"/>
  <c r="G8" i="3"/>
  <c r="H8" i="3" s="1"/>
  <c r="N8" i="3" s="1"/>
  <c r="E8" i="3"/>
  <c r="L8" i="3"/>
  <c r="M8" i="3"/>
  <c r="J8" i="3"/>
  <c r="C8" i="3"/>
  <c r="T7" i="3" l="1"/>
  <c r="U7" i="3"/>
  <c r="V7" i="3"/>
  <c r="W7" i="3" s="1"/>
  <c r="R7" i="3"/>
  <c r="P7" i="3"/>
  <c r="G7" i="3"/>
  <c r="H7" i="3" s="1"/>
  <c r="N7" i="3" s="1"/>
  <c r="E7" i="3"/>
  <c r="L7" i="3"/>
  <c r="M7" i="3"/>
  <c r="J7" i="3"/>
  <c r="C7" i="3"/>
  <c r="W5" i="3" l="1"/>
  <c r="W4" i="3"/>
  <c r="W3" i="3"/>
  <c r="W2" i="3"/>
  <c r="V2" i="3"/>
  <c r="V5" i="3"/>
  <c r="V4" i="3"/>
  <c r="V3" i="3"/>
  <c r="T6" i="3"/>
  <c r="R6" i="3"/>
  <c r="P6" i="3"/>
  <c r="N5" i="3"/>
  <c r="N4" i="3"/>
  <c r="N3" i="3"/>
  <c r="N2" i="3"/>
  <c r="L6" i="3"/>
  <c r="J6" i="3"/>
  <c r="G6" i="3"/>
  <c r="E6" i="3"/>
  <c r="H6" i="3" s="1"/>
  <c r="C6" i="3"/>
  <c r="U6" i="3" l="1"/>
  <c r="V6" i="3" s="1"/>
  <c r="M6" i="3"/>
  <c r="N6" i="3" s="1"/>
  <c r="T5" i="3"/>
  <c r="R5" i="3"/>
  <c r="P5" i="3"/>
  <c r="G5" i="3"/>
  <c r="E5" i="3"/>
  <c r="H5" i="3" s="1"/>
  <c r="J5" i="3"/>
  <c r="J4" i="3"/>
  <c r="J3" i="3"/>
  <c r="L5" i="3"/>
  <c r="L4" i="3"/>
  <c r="L3" i="3"/>
  <c r="L2" i="3"/>
  <c r="J2" i="3"/>
  <c r="C5" i="3"/>
  <c r="G4" i="3"/>
  <c r="G3" i="3"/>
  <c r="E4" i="3"/>
  <c r="E3" i="3"/>
  <c r="G2" i="3"/>
  <c r="E2" i="3"/>
  <c r="T4" i="3"/>
  <c r="T3" i="3"/>
  <c r="T2" i="3"/>
  <c r="R4" i="3"/>
  <c r="R3" i="3"/>
  <c r="R2" i="3"/>
  <c r="W6" i="3" l="1"/>
  <c r="U5" i="3"/>
  <c r="M5" i="3"/>
  <c r="P4" i="3"/>
  <c r="M4" i="3"/>
  <c r="C4" i="3"/>
  <c r="U4" i="3" l="1"/>
  <c r="H4" i="3"/>
  <c r="U3" i="3"/>
  <c r="P3" i="3"/>
  <c r="H3" i="3"/>
  <c r="M3" i="3"/>
  <c r="C3" i="3"/>
  <c r="P2" i="3"/>
  <c r="C2" i="3"/>
  <c r="U34" i="1"/>
  <c r="R34" i="1"/>
  <c r="P34" i="1"/>
  <c r="G34" i="1"/>
  <c r="E34" i="1"/>
  <c r="L34" i="1"/>
  <c r="J34" i="1"/>
  <c r="C34" i="1"/>
  <c r="U2" i="3" l="1"/>
  <c r="M2" i="3"/>
  <c r="H2" i="3"/>
  <c r="M34" i="1"/>
  <c r="H34" i="1"/>
  <c r="N34" i="1" s="1"/>
  <c r="V34" i="1"/>
  <c r="W33" i="1"/>
  <c r="V33" i="1"/>
  <c r="U33" i="1"/>
  <c r="R33" i="1"/>
  <c r="P33" i="1"/>
  <c r="G33" i="1"/>
  <c r="H33" i="1" s="1"/>
  <c r="E33" i="1"/>
  <c r="L33" i="1"/>
  <c r="M33" i="1" s="1"/>
  <c r="J33" i="1"/>
  <c r="C33" i="1"/>
  <c r="W34" i="1" l="1"/>
  <c r="N33" i="1"/>
  <c r="U32" i="1"/>
  <c r="W32" i="1" s="1"/>
  <c r="R32" i="1"/>
  <c r="L32" i="1"/>
  <c r="M32" i="1" s="1"/>
  <c r="N32" i="1" s="1"/>
  <c r="J32" i="1"/>
  <c r="H32" i="1"/>
  <c r="G32" i="1"/>
  <c r="E32" i="1"/>
  <c r="U30" i="1"/>
  <c r="W30" i="1" s="1"/>
  <c r="R30" i="1"/>
  <c r="P30" i="1"/>
  <c r="G30" i="1"/>
  <c r="H30" i="1" s="1"/>
  <c r="E30" i="1"/>
  <c r="L30" i="1"/>
  <c r="M30" i="1" s="1"/>
  <c r="J30" i="1"/>
  <c r="C30" i="1"/>
  <c r="V32" i="1" l="1"/>
  <c r="V30" i="1"/>
  <c r="N30" i="1"/>
  <c r="G29" i="1"/>
  <c r="E29" i="1"/>
  <c r="L29" i="1"/>
  <c r="J29" i="1"/>
  <c r="C29" i="1"/>
  <c r="R29" i="1"/>
  <c r="U29" i="1" s="1"/>
  <c r="P29" i="1"/>
  <c r="H29" i="1" l="1"/>
  <c r="N29" i="1" s="1"/>
  <c r="W29" i="1"/>
  <c r="M29" i="1"/>
  <c r="V29" i="1"/>
  <c r="U28" i="1"/>
  <c r="U27" i="1"/>
  <c r="V28" i="1"/>
  <c r="Z25" i="1" l="1"/>
  <c r="R28" i="1"/>
  <c r="P28" i="1"/>
  <c r="L28" i="1"/>
  <c r="M28" i="1" s="1"/>
  <c r="J28" i="1"/>
  <c r="G28" i="1"/>
  <c r="H28" i="1" s="1"/>
  <c r="E28" i="1"/>
  <c r="C28" i="1"/>
  <c r="W27" i="1"/>
  <c r="V27" i="1"/>
  <c r="R27" i="1"/>
  <c r="T25" i="1"/>
  <c r="U25" i="1" s="1"/>
  <c r="R25" i="1"/>
  <c r="P25" i="1"/>
  <c r="G25" i="1"/>
  <c r="H25" i="1"/>
  <c r="E25" i="1"/>
  <c r="L25" i="1"/>
  <c r="M25" i="1"/>
  <c r="J25" i="1"/>
  <c r="C25" i="1"/>
  <c r="N25" i="1" l="1"/>
  <c r="N28" i="1"/>
  <c r="W28" i="1"/>
  <c r="W25" i="1"/>
  <c r="V25" i="1"/>
  <c r="T24" i="1"/>
  <c r="U24" i="1"/>
  <c r="V24" i="1" s="1"/>
  <c r="R24" i="1"/>
  <c r="P24" i="1"/>
  <c r="G24" i="1"/>
  <c r="H24" i="1"/>
  <c r="E24" i="1"/>
  <c r="L24" i="1"/>
  <c r="J24" i="1"/>
  <c r="M24" i="1" s="1"/>
  <c r="C24" i="1"/>
  <c r="N24" i="1" l="1"/>
  <c r="W24" i="1"/>
  <c r="T23" i="1"/>
  <c r="U23" i="1"/>
  <c r="V23" i="1"/>
  <c r="R23" i="1"/>
  <c r="P23" i="1"/>
  <c r="G23" i="1"/>
  <c r="H23" i="1"/>
  <c r="E23" i="1"/>
  <c r="L23" i="1"/>
  <c r="M23" i="1" s="1"/>
  <c r="J23" i="1"/>
  <c r="C23" i="1"/>
  <c r="N23" i="1" l="1"/>
  <c r="W23" i="1"/>
  <c r="T22" i="1"/>
  <c r="R22" i="1"/>
  <c r="P22" i="1"/>
  <c r="G22" i="1"/>
  <c r="H22" i="1"/>
  <c r="L22" i="1"/>
  <c r="J22" i="1"/>
  <c r="E22" i="1"/>
  <c r="C22" i="1"/>
  <c r="U22" i="1" l="1"/>
  <c r="V22" i="1" s="1"/>
  <c r="M22" i="1"/>
  <c r="N22" i="1" s="1"/>
  <c r="W22" i="1"/>
  <c r="T21" i="1"/>
  <c r="R21" i="1"/>
  <c r="P21" i="1"/>
  <c r="G21" i="1"/>
  <c r="E21" i="1"/>
  <c r="L21" i="1"/>
  <c r="J21" i="1"/>
  <c r="C21" i="1"/>
  <c r="U21" i="1" l="1"/>
  <c r="V21" i="1" s="1"/>
  <c r="H21" i="1"/>
  <c r="M21" i="1"/>
  <c r="T20" i="1"/>
  <c r="U20" i="1"/>
  <c r="V20" i="1" s="1"/>
  <c r="R20" i="1"/>
  <c r="P20" i="1"/>
  <c r="G20" i="1"/>
  <c r="H20" i="1" s="1"/>
  <c r="E20" i="1"/>
  <c r="L20" i="1"/>
  <c r="J20" i="1"/>
  <c r="M20" i="1" s="1"/>
  <c r="C20" i="1"/>
  <c r="N21" i="1" l="1"/>
  <c r="W21" i="1"/>
  <c r="W20" i="1"/>
  <c r="N20" i="1"/>
  <c r="P19" i="1"/>
  <c r="T19" i="1"/>
  <c r="R19" i="1"/>
  <c r="G19" i="1"/>
  <c r="E19" i="1"/>
  <c r="L19" i="1"/>
  <c r="M19" i="1" s="1"/>
  <c r="J19" i="1"/>
  <c r="C19" i="1"/>
  <c r="U19" i="1" l="1"/>
  <c r="V19" i="1" s="1"/>
  <c r="H19" i="1"/>
  <c r="N19" i="1" s="1"/>
  <c r="W19" i="1"/>
  <c r="T18" i="1"/>
  <c r="U18" i="1" s="1"/>
  <c r="R18" i="1"/>
  <c r="P18" i="1"/>
  <c r="G18" i="1"/>
  <c r="E18" i="1"/>
  <c r="L18" i="1"/>
  <c r="J18" i="1"/>
  <c r="C18" i="1"/>
  <c r="M18" i="1" l="1"/>
  <c r="H18" i="1"/>
  <c r="N18" i="1" s="1"/>
  <c r="V18" i="1"/>
  <c r="T17" i="1"/>
  <c r="R17" i="1"/>
  <c r="U17" i="1" s="1"/>
  <c r="P17" i="1"/>
  <c r="G17" i="1"/>
  <c r="E17" i="1"/>
  <c r="L17" i="1"/>
  <c r="J17" i="1"/>
  <c r="C17" i="1"/>
  <c r="M17" i="1" l="1"/>
  <c r="W18" i="1"/>
  <c r="H17" i="1"/>
  <c r="N17" i="1" s="1"/>
  <c r="W17" i="1"/>
  <c r="V17" i="1"/>
  <c r="U16" i="1"/>
  <c r="V16" i="1" s="1"/>
  <c r="L16" i="1"/>
  <c r="J16" i="1"/>
  <c r="G16" i="1"/>
  <c r="H16" i="1" s="1"/>
  <c r="E16" i="1"/>
  <c r="C16" i="1"/>
  <c r="T16" i="1"/>
  <c r="R16" i="1"/>
  <c r="P16" i="1"/>
  <c r="T15" i="1"/>
  <c r="R15" i="1"/>
  <c r="V3" i="1"/>
  <c r="V4" i="1"/>
  <c r="V5" i="1"/>
  <c r="V6" i="1"/>
  <c r="V7" i="1"/>
  <c r="V8" i="1"/>
  <c r="V9" i="1"/>
  <c r="V10" i="1"/>
  <c r="V11" i="1"/>
  <c r="V12" i="1"/>
  <c r="V13" i="1"/>
  <c r="V2" i="1"/>
  <c r="N3" i="1"/>
  <c r="N4" i="1"/>
  <c r="N5" i="1"/>
  <c r="N6" i="1"/>
  <c r="N7" i="1"/>
  <c r="N8" i="1"/>
  <c r="N9" i="1"/>
  <c r="N10" i="1"/>
  <c r="N11" i="1"/>
  <c r="N12" i="1"/>
  <c r="N13" i="1"/>
  <c r="N2" i="1"/>
  <c r="T13" i="1"/>
  <c r="U13" i="1"/>
  <c r="W13" i="1"/>
  <c r="P13" i="1"/>
  <c r="R13" i="1"/>
  <c r="G13" i="1"/>
  <c r="H13" i="1"/>
  <c r="E13" i="1"/>
  <c r="L13" i="1"/>
  <c r="M13" i="1"/>
  <c r="J13" i="1"/>
  <c r="C13" i="1"/>
  <c r="M16" i="1" l="1"/>
  <c r="T12" i="1"/>
  <c r="U12" i="1"/>
  <c r="W12" i="1" s="1"/>
  <c r="R12" i="1"/>
  <c r="P12" i="1"/>
  <c r="G12" i="1"/>
  <c r="H12" i="1"/>
  <c r="E12" i="1"/>
  <c r="L12" i="1"/>
  <c r="M12" i="1"/>
  <c r="J12" i="1"/>
  <c r="C12" i="1"/>
  <c r="N16" i="1" l="1"/>
  <c r="W16" i="1"/>
  <c r="T11" i="1"/>
  <c r="U11" i="1"/>
  <c r="W11" i="1"/>
  <c r="R11" i="1"/>
  <c r="P11" i="1"/>
  <c r="G11" i="1"/>
  <c r="H11" i="1"/>
  <c r="L11" i="1"/>
  <c r="M11" i="1"/>
  <c r="J11" i="1"/>
  <c r="E11" i="1"/>
  <c r="C11" i="1"/>
  <c r="T10" i="1" l="1"/>
  <c r="U10" i="1"/>
  <c r="W10" i="1" s="1"/>
  <c r="R10" i="1"/>
  <c r="P10" i="1"/>
  <c r="G10" i="1"/>
  <c r="H10" i="1"/>
  <c r="E10" i="1"/>
  <c r="L10" i="1"/>
  <c r="M10" i="1"/>
  <c r="J10" i="1"/>
  <c r="C10" i="1"/>
  <c r="G9" i="1" l="1"/>
  <c r="E9" i="1"/>
  <c r="T9" i="1"/>
  <c r="P9" i="1"/>
  <c r="R9" i="1"/>
  <c r="L9" i="1"/>
  <c r="J9" i="1"/>
  <c r="C9" i="1"/>
  <c r="U9" i="1" l="1"/>
  <c r="H9" i="1"/>
  <c r="M9" i="1"/>
  <c r="W9" i="1" s="1"/>
  <c r="T8" i="1"/>
  <c r="U8" i="1"/>
  <c r="W8" i="1" s="1"/>
  <c r="R8" i="1"/>
  <c r="P8" i="1"/>
  <c r="G8" i="1"/>
  <c r="H8" i="1"/>
  <c r="E8" i="1"/>
  <c r="L8" i="1"/>
  <c r="M8" i="1"/>
  <c r="J8" i="1"/>
  <c r="C8" i="1"/>
  <c r="T7" i="1" l="1"/>
  <c r="U7" i="1"/>
  <c r="W7" i="1" s="1"/>
  <c r="R7" i="1"/>
  <c r="P7" i="1"/>
  <c r="G7" i="1"/>
  <c r="H7" i="1"/>
  <c r="E7" i="1"/>
  <c r="L7" i="1"/>
  <c r="M7" i="1"/>
  <c r="J7" i="1"/>
  <c r="C7" i="1"/>
  <c r="T6" i="1" l="1"/>
  <c r="U6" i="1" s="1"/>
  <c r="R6" i="1"/>
  <c r="P6" i="1"/>
  <c r="G6" i="1"/>
  <c r="E6" i="1"/>
  <c r="L6" i="1"/>
  <c r="M6" i="1"/>
  <c r="J6" i="1"/>
  <c r="C6" i="1"/>
  <c r="H6" i="1" l="1"/>
  <c r="W6" i="1"/>
  <c r="T5" i="1"/>
  <c r="R5" i="1"/>
  <c r="P5" i="1"/>
  <c r="G5" i="1"/>
  <c r="E5" i="1"/>
  <c r="C5" i="1"/>
  <c r="L5" i="1"/>
  <c r="M5" i="1" s="1"/>
  <c r="J5" i="1"/>
  <c r="U5" i="1" l="1"/>
  <c r="H5" i="1"/>
  <c r="W5" i="1"/>
  <c r="T4" i="1"/>
  <c r="R4" i="1"/>
  <c r="U4" i="1" s="1"/>
  <c r="P4" i="1"/>
  <c r="G4" i="1"/>
  <c r="E4" i="1"/>
  <c r="L4" i="1"/>
  <c r="J4" i="1"/>
  <c r="C4" i="1"/>
  <c r="H4" i="1" l="1"/>
  <c r="W4" i="1" s="1"/>
  <c r="M4" i="1"/>
  <c r="T3" i="1"/>
  <c r="U3" i="1" s="1"/>
  <c r="R3" i="1"/>
  <c r="P3" i="1"/>
  <c r="L3" i="1"/>
  <c r="J3" i="1"/>
  <c r="G3" i="1"/>
  <c r="E3" i="1"/>
  <c r="C3" i="1"/>
  <c r="W2" i="1"/>
  <c r="U2" i="1"/>
  <c r="T2" i="1"/>
  <c r="R2" i="1"/>
  <c r="P2" i="1"/>
  <c r="M2" i="1"/>
  <c r="L2" i="1"/>
  <c r="J2" i="1"/>
  <c r="H2" i="1"/>
  <c r="G2" i="1"/>
  <c r="E2" i="1"/>
  <c r="C2" i="1"/>
  <c r="H3" i="1" l="1"/>
  <c r="M3" i="1"/>
  <c r="W3" i="1" l="1"/>
</calcChain>
</file>

<file path=xl/sharedStrings.xml><?xml version="1.0" encoding="utf-8"?>
<sst xmlns="http://schemas.openxmlformats.org/spreadsheetml/2006/main" count="97" uniqueCount="32">
  <si>
    <t>Date</t>
  </si>
  <si>
    <t>NF</t>
  </si>
  <si>
    <t>Diff</t>
  </si>
  <si>
    <t>103 C</t>
  </si>
  <si>
    <t>103 P</t>
  </si>
  <si>
    <t>Net</t>
  </si>
  <si>
    <t>104 C</t>
  </si>
  <si>
    <t>102 P</t>
  </si>
  <si>
    <t>BNF</t>
  </si>
  <si>
    <t>25 C</t>
  </si>
  <si>
    <t xml:space="preserve">25 P </t>
  </si>
  <si>
    <t>Total</t>
  </si>
  <si>
    <t>NetAmt</t>
  </si>
  <si>
    <t>Booked</t>
  </si>
  <si>
    <t>254 C</t>
  </si>
  <si>
    <t>25 P</t>
  </si>
  <si>
    <t>255 C</t>
  </si>
  <si>
    <t>258 C</t>
  </si>
  <si>
    <t>255 P</t>
  </si>
  <si>
    <t>Month</t>
  </si>
  <si>
    <t>Ideal</t>
  </si>
  <si>
    <t>Net Profit</t>
  </si>
  <si>
    <t>Profit above ideal</t>
  </si>
  <si>
    <t xml:space="preserve">Actual </t>
  </si>
  <si>
    <t>105 C</t>
  </si>
  <si>
    <t>105 P</t>
  </si>
  <si>
    <t>106 C</t>
  </si>
  <si>
    <t>104 P</t>
  </si>
  <si>
    <t>257 P</t>
  </si>
  <si>
    <t>259 P</t>
  </si>
  <si>
    <t>265 P</t>
  </si>
  <si>
    <t>265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</si>
</sst>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7.28515625" style="5" bestFit="1" customWidth="1"/>
    <col min="2" max="3" width="7.7109375" style="1" bestFit="1" customWidth="1"/>
    <col min="4" max="4" width="9.7109375" style="1" bestFit="1" customWidth="1"/>
    <col min="5" max="5" width="16.85546875" style="1" bestFit="1" customWidth="1"/>
    <col min="6" max="16384" width="9.140625" style="1"/>
  </cols>
  <sheetData>
    <row r="1" spans="1:5" x14ac:dyDescent="0.25">
      <c r="A1" s="5" t="s">
        <v>19</v>
      </c>
      <c r="B1" s="1" t="s">
        <v>23</v>
      </c>
      <c r="C1" s="1" t="s">
        <v>20</v>
      </c>
      <c r="D1" s="1" t="s">
        <v>21</v>
      </c>
      <c r="E1" s="1" t="s">
        <v>22</v>
      </c>
    </row>
    <row r="2" spans="1:5" x14ac:dyDescent="0.25">
      <c r="A2" s="5">
        <v>43040</v>
      </c>
      <c r="B2" s="1">
        <v>32880</v>
      </c>
      <c r="C2" s="1">
        <v>-21400</v>
      </c>
      <c r="D2" s="1">
        <v>47000</v>
      </c>
      <c r="E2" s="1">
        <f>D2-C2</f>
        <v>68400</v>
      </c>
    </row>
    <row r="3" spans="1:5" x14ac:dyDescent="0.25">
      <c r="A3" s="5">
        <v>43086</v>
      </c>
      <c r="B3" s="1">
        <v>-107520</v>
      </c>
      <c r="C3" s="1">
        <v>-107400</v>
      </c>
      <c r="D3" s="1">
        <v>-107520</v>
      </c>
      <c r="E3" s="1">
        <f>D3-C3</f>
        <v>-120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K2" activeCellId="1" sqref="I2 K2"/>
    </sheetView>
  </sheetViews>
  <sheetFormatPr defaultRowHeight="15" x14ac:dyDescent="0.25"/>
  <cols>
    <col min="1" max="1" width="7.28515625" style="1" bestFit="1" customWidth="1"/>
    <col min="2" max="2" width="6" style="1" bestFit="1" customWidth="1"/>
    <col min="3" max="3" width="4.7109375" style="1" bestFit="1" customWidth="1"/>
    <col min="4" max="4" width="5.5703125" style="1" bestFit="1" customWidth="1"/>
    <col min="5" max="5" width="4.7109375" style="1" bestFit="1" customWidth="1"/>
    <col min="6" max="6" width="5.5703125" style="1" bestFit="1" customWidth="1"/>
    <col min="7" max="7" width="4.28515625" style="1" bestFit="1" customWidth="1"/>
    <col min="8" max="8" width="4.7109375" style="1" bestFit="1" customWidth="1"/>
    <col min="9" max="9" width="5.5703125" style="1" bestFit="1" customWidth="1"/>
    <col min="10" max="10" width="4.28515625" style="1" bestFit="1" customWidth="1"/>
    <col min="11" max="11" width="5.5703125" style="1" bestFit="1" customWidth="1"/>
    <col min="12" max="13" width="4.28515625" style="1" bestFit="1" customWidth="1"/>
    <col min="14" max="14" width="8" style="1" bestFit="1" customWidth="1"/>
    <col min="15" max="15" width="6" style="1" bestFit="1" customWidth="1"/>
    <col min="16" max="16" width="4.7109375" style="1" bestFit="1" customWidth="1"/>
    <col min="17" max="17" width="5.5703125" style="1" bestFit="1" customWidth="1"/>
    <col min="18" max="18" width="4.7109375" style="1" bestFit="1" customWidth="1"/>
    <col min="19" max="19" width="5" style="1" bestFit="1" customWidth="1"/>
    <col min="20" max="21" width="4.7109375" style="1" bestFit="1" customWidth="1"/>
    <col min="22" max="22" width="8" style="1" bestFit="1" customWidth="1"/>
    <col min="23" max="23" width="6.7109375" style="1" bestFit="1" customWidth="1"/>
    <col min="24" max="25" width="9.140625" style="1"/>
    <col min="26" max="26" width="7.7109375" style="1" bestFit="1" customWidth="1"/>
    <col min="27" max="16384" width="9.14062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2</v>
      </c>
      <c r="K1" s="1" t="s">
        <v>7</v>
      </c>
      <c r="L1" s="1" t="s">
        <v>2</v>
      </c>
      <c r="M1" s="1" t="s">
        <v>5</v>
      </c>
      <c r="N1" s="1" t="s">
        <v>12</v>
      </c>
      <c r="O1" s="1" t="s">
        <v>8</v>
      </c>
      <c r="P1" s="1" t="s">
        <v>2</v>
      </c>
      <c r="Q1" s="1" t="s">
        <v>9</v>
      </c>
      <c r="R1" s="1" t="s">
        <v>2</v>
      </c>
      <c r="S1" s="1" t="s">
        <v>10</v>
      </c>
      <c r="T1" s="1" t="s">
        <v>2</v>
      </c>
      <c r="U1" s="1" t="s">
        <v>5</v>
      </c>
      <c r="V1" s="1" t="s">
        <v>12</v>
      </c>
      <c r="W1" s="1" t="s">
        <v>11</v>
      </c>
      <c r="Z1" s="1" t="s">
        <v>13</v>
      </c>
    </row>
    <row r="2" spans="1:26" x14ac:dyDescent="0.25">
      <c r="A2" s="2">
        <v>43034</v>
      </c>
      <c r="B2" s="1">
        <v>10300</v>
      </c>
      <c r="C2" s="1">
        <f t="shared" ref="C2:C13" si="0">B2-10300</f>
        <v>0</v>
      </c>
      <c r="D2" s="1">
        <v>241</v>
      </c>
      <c r="E2" s="1">
        <f t="shared" ref="E2:E13" si="1">D2-241</f>
        <v>0</v>
      </c>
      <c r="F2" s="1">
        <v>160</v>
      </c>
      <c r="G2" s="1">
        <f t="shared" ref="G2:G13" si="2">F2-160</f>
        <v>0</v>
      </c>
      <c r="H2" s="1">
        <f t="shared" ref="H2:H13" si="3">G2+E2</f>
        <v>0</v>
      </c>
      <c r="I2" s="1">
        <v>114</v>
      </c>
      <c r="J2" s="1">
        <f t="shared" ref="J2:J13" si="4">114-I2</f>
        <v>0</v>
      </c>
      <c r="K2" s="1">
        <v>87</v>
      </c>
      <c r="L2" s="1">
        <f t="shared" ref="L2:L13" si="5">87-K2</f>
        <v>0</v>
      </c>
      <c r="M2" s="1">
        <f t="shared" ref="M2:M13" si="6">L2+J2</f>
        <v>0</v>
      </c>
      <c r="N2" s="1">
        <f>(M2+H2)*525</f>
        <v>0</v>
      </c>
      <c r="O2" s="1">
        <v>25000</v>
      </c>
      <c r="P2" s="1">
        <f t="shared" ref="P2:P13" si="7">O2-25000</f>
        <v>0</v>
      </c>
      <c r="Q2" s="1">
        <v>494</v>
      </c>
      <c r="R2" s="1">
        <f t="shared" ref="R2:R13" si="8">Q2-494</f>
        <v>0</v>
      </c>
      <c r="S2" s="1">
        <v>381</v>
      </c>
      <c r="T2" s="1">
        <f t="shared" ref="T2:T13" si="9">S2-381</f>
        <v>0</v>
      </c>
      <c r="U2" s="1">
        <f t="shared" ref="U2:U13" si="10">T2+R2</f>
        <v>0</v>
      </c>
      <c r="V2" s="1">
        <f>(U2)*120</f>
        <v>0</v>
      </c>
      <c r="W2" s="1">
        <f t="shared" ref="W2:W13" si="11">H2*525+M2*525+U2*120</f>
        <v>0</v>
      </c>
      <c r="Z2" s="1">
        <v>-9240</v>
      </c>
    </row>
    <row r="3" spans="1:26" x14ac:dyDescent="0.25">
      <c r="A3" s="2">
        <v>43035</v>
      </c>
      <c r="B3" s="1">
        <v>10323</v>
      </c>
      <c r="C3" s="1">
        <f t="shared" si="0"/>
        <v>23</v>
      </c>
      <c r="D3" s="1">
        <v>242</v>
      </c>
      <c r="E3" s="1">
        <f t="shared" si="1"/>
        <v>1</v>
      </c>
      <c r="F3" s="1">
        <v>151</v>
      </c>
      <c r="G3" s="1">
        <f t="shared" si="2"/>
        <v>-9</v>
      </c>
      <c r="H3" s="1">
        <f t="shared" si="3"/>
        <v>-8</v>
      </c>
      <c r="I3" s="1">
        <v>111</v>
      </c>
      <c r="J3" s="1">
        <f t="shared" si="4"/>
        <v>3</v>
      </c>
      <c r="K3" s="1">
        <v>82</v>
      </c>
      <c r="L3" s="1">
        <f t="shared" si="5"/>
        <v>5</v>
      </c>
      <c r="M3" s="1">
        <f t="shared" si="6"/>
        <v>8</v>
      </c>
      <c r="N3" s="1">
        <f t="shared" ref="N3:N13" si="12">(M3+H3)*525</f>
        <v>0</v>
      </c>
      <c r="O3" s="1">
        <v>24839</v>
      </c>
      <c r="P3" s="1">
        <f t="shared" si="7"/>
        <v>-161</v>
      </c>
      <c r="Q3" s="1">
        <v>403</v>
      </c>
      <c r="R3" s="1">
        <f t="shared" si="8"/>
        <v>-91</v>
      </c>
      <c r="S3" s="1">
        <v>406</v>
      </c>
      <c r="T3" s="1">
        <f t="shared" si="9"/>
        <v>25</v>
      </c>
      <c r="U3" s="1">
        <f t="shared" si="10"/>
        <v>-66</v>
      </c>
      <c r="V3" s="1">
        <f t="shared" ref="V3:V13" si="13">(U3)*120</f>
        <v>-7920</v>
      </c>
      <c r="W3" s="1">
        <f t="shared" si="11"/>
        <v>-7920</v>
      </c>
      <c r="Z3" s="1">
        <v>-18240</v>
      </c>
    </row>
    <row r="4" spans="1:26" x14ac:dyDescent="0.25">
      <c r="A4" s="2">
        <v>43038</v>
      </c>
      <c r="B4" s="1">
        <v>10364</v>
      </c>
      <c r="C4" s="1">
        <f t="shared" si="0"/>
        <v>64</v>
      </c>
      <c r="D4" s="1">
        <v>260</v>
      </c>
      <c r="E4" s="1">
        <f t="shared" si="1"/>
        <v>19</v>
      </c>
      <c r="F4" s="1">
        <v>139</v>
      </c>
      <c r="G4" s="1">
        <f t="shared" si="2"/>
        <v>-21</v>
      </c>
      <c r="H4" s="1">
        <f t="shared" si="3"/>
        <v>-2</v>
      </c>
      <c r="I4" s="1">
        <v>126</v>
      </c>
      <c r="J4" s="1">
        <f t="shared" si="4"/>
        <v>-12</v>
      </c>
      <c r="K4" s="1">
        <v>72</v>
      </c>
      <c r="L4" s="1">
        <f t="shared" si="5"/>
        <v>15</v>
      </c>
      <c r="M4" s="1">
        <f t="shared" si="6"/>
        <v>3</v>
      </c>
      <c r="N4" s="1">
        <f t="shared" si="12"/>
        <v>525</v>
      </c>
      <c r="O4" s="1">
        <v>25012</v>
      </c>
      <c r="P4" s="1">
        <f t="shared" si="7"/>
        <v>12</v>
      </c>
      <c r="Q4" s="1">
        <v>440</v>
      </c>
      <c r="R4" s="1">
        <f t="shared" si="8"/>
        <v>-54</v>
      </c>
      <c r="S4" s="1">
        <v>359</v>
      </c>
      <c r="T4" s="1">
        <f t="shared" si="9"/>
        <v>-22</v>
      </c>
      <c r="U4" s="1">
        <f t="shared" si="10"/>
        <v>-76</v>
      </c>
      <c r="V4" s="1">
        <f t="shared" si="13"/>
        <v>-9120</v>
      </c>
      <c r="W4" s="1">
        <f t="shared" si="11"/>
        <v>-8595</v>
      </c>
      <c r="Z4" s="1">
        <v>41370</v>
      </c>
    </row>
    <row r="5" spans="1:26" x14ac:dyDescent="0.25">
      <c r="A5" s="2">
        <v>43039</v>
      </c>
      <c r="B5" s="1">
        <v>10339</v>
      </c>
      <c r="C5" s="1">
        <f t="shared" si="0"/>
        <v>39</v>
      </c>
      <c r="D5" s="1">
        <v>247</v>
      </c>
      <c r="E5" s="1">
        <f t="shared" si="1"/>
        <v>6</v>
      </c>
      <c r="F5" s="1">
        <v>142</v>
      </c>
      <c r="G5" s="1">
        <f t="shared" si="2"/>
        <v>-18</v>
      </c>
      <c r="H5" s="1">
        <f t="shared" si="3"/>
        <v>-12</v>
      </c>
      <c r="I5" s="1">
        <v>115</v>
      </c>
      <c r="J5" s="1">
        <f t="shared" si="4"/>
        <v>-1</v>
      </c>
      <c r="K5" s="1">
        <v>77</v>
      </c>
      <c r="L5" s="1">
        <f t="shared" si="5"/>
        <v>10</v>
      </c>
      <c r="M5" s="1">
        <f t="shared" si="6"/>
        <v>9</v>
      </c>
      <c r="N5" s="1">
        <f t="shared" si="12"/>
        <v>-1575</v>
      </c>
      <c r="O5" s="1">
        <v>25048</v>
      </c>
      <c r="P5" s="1">
        <f t="shared" si="7"/>
        <v>48</v>
      </c>
      <c r="Q5" s="1">
        <v>445</v>
      </c>
      <c r="R5" s="1">
        <f t="shared" si="8"/>
        <v>-49</v>
      </c>
      <c r="S5" s="1">
        <v>368</v>
      </c>
      <c r="T5" s="1">
        <f t="shared" si="9"/>
        <v>-13</v>
      </c>
      <c r="U5" s="1">
        <f t="shared" si="10"/>
        <v>-62</v>
      </c>
      <c r="V5" s="1">
        <f t="shared" si="13"/>
        <v>-7440</v>
      </c>
      <c r="W5" s="1">
        <f t="shared" si="11"/>
        <v>-9015</v>
      </c>
      <c r="Z5" s="1">
        <v>18990</v>
      </c>
    </row>
    <row r="6" spans="1:26" x14ac:dyDescent="0.25">
      <c r="A6" s="2">
        <v>43040</v>
      </c>
      <c r="B6" s="1">
        <v>10440</v>
      </c>
      <c r="C6" s="1">
        <f t="shared" si="0"/>
        <v>140</v>
      </c>
      <c r="D6" s="1">
        <v>314</v>
      </c>
      <c r="E6" s="1">
        <f t="shared" si="1"/>
        <v>73</v>
      </c>
      <c r="F6" s="1">
        <v>108</v>
      </c>
      <c r="G6" s="1">
        <f t="shared" si="2"/>
        <v>-52</v>
      </c>
      <c r="H6" s="1">
        <f t="shared" si="3"/>
        <v>21</v>
      </c>
      <c r="I6" s="1">
        <v>170</v>
      </c>
      <c r="J6" s="1">
        <f t="shared" si="4"/>
        <v>-56</v>
      </c>
      <c r="K6" s="1">
        <v>51</v>
      </c>
      <c r="L6" s="1">
        <f t="shared" si="5"/>
        <v>36</v>
      </c>
      <c r="M6" s="1">
        <f t="shared" si="6"/>
        <v>-20</v>
      </c>
      <c r="N6" s="1">
        <f t="shared" si="12"/>
        <v>525</v>
      </c>
      <c r="O6" s="1">
        <v>25500</v>
      </c>
      <c r="P6" s="1">
        <f t="shared" si="7"/>
        <v>500</v>
      </c>
      <c r="Q6" s="1">
        <v>750</v>
      </c>
      <c r="R6" s="1">
        <f t="shared" si="8"/>
        <v>256</v>
      </c>
      <c r="S6" s="1">
        <v>214</v>
      </c>
      <c r="T6" s="1">
        <f t="shared" si="9"/>
        <v>-167</v>
      </c>
      <c r="U6" s="1">
        <f t="shared" si="10"/>
        <v>89</v>
      </c>
      <c r="V6" s="1">
        <f t="shared" si="13"/>
        <v>10680</v>
      </c>
      <c r="W6" s="1">
        <f t="shared" si="11"/>
        <v>11205</v>
      </c>
    </row>
    <row r="7" spans="1:26" x14ac:dyDescent="0.25">
      <c r="A7" s="2">
        <v>43041</v>
      </c>
      <c r="B7" s="1">
        <v>10424</v>
      </c>
      <c r="C7" s="1">
        <f t="shared" si="0"/>
        <v>124</v>
      </c>
      <c r="D7" s="1">
        <v>295</v>
      </c>
      <c r="E7" s="1">
        <f t="shared" si="1"/>
        <v>54</v>
      </c>
      <c r="F7" s="1">
        <v>105</v>
      </c>
      <c r="G7" s="1">
        <f t="shared" si="2"/>
        <v>-55</v>
      </c>
      <c r="H7" s="1">
        <f t="shared" si="3"/>
        <v>-1</v>
      </c>
      <c r="I7" s="1">
        <v>149</v>
      </c>
      <c r="J7" s="1">
        <f t="shared" si="4"/>
        <v>-35</v>
      </c>
      <c r="K7" s="1">
        <v>48</v>
      </c>
      <c r="L7" s="1">
        <f t="shared" si="5"/>
        <v>39</v>
      </c>
      <c r="M7" s="1">
        <f t="shared" si="6"/>
        <v>4</v>
      </c>
      <c r="N7" s="1">
        <f t="shared" si="12"/>
        <v>1575</v>
      </c>
      <c r="O7" s="1">
        <v>25418</v>
      </c>
      <c r="P7" s="1">
        <f t="shared" si="7"/>
        <v>418</v>
      </c>
      <c r="Q7" s="1">
        <v>667</v>
      </c>
      <c r="R7" s="1">
        <f t="shared" si="8"/>
        <v>173</v>
      </c>
      <c r="S7" s="1">
        <v>204</v>
      </c>
      <c r="T7" s="1">
        <f t="shared" si="9"/>
        <v>-177</v>
      </c>
      <c r="U7" s="1">
        <f t="shared" si="10"/>
        <v>-4</v>
      </c>
      <c r="V7" s="1">
        <f t="shared" si="13"/>
        <v>-480</v>
      </c>
      <c r="W7" s="1">
        <f t="shared" si="11"/>
        <v>1095</v>
      </c>
    </row>
    <row r="8" spans="1:26" x14ac:dyDescent="0.25">
      <c r="A8" s="2">
        <v>43042</v>
      </c>
      <c r="B8" s="1">
        <v>10454</v>
      </c>
      <c r="C8" s="1">
        <f t="shared" si="0"/>
        <v>154</v>
      </c>
      <c r="D8" s="1">
        <v>315</v>
      </c>
      <c r="E8" s="1">
        <f t="shared" si="1"/>
        <v>74</v>
      </c>
      <c r="F8" s="1">
        <v>95</v>
      </c>
      <c r="G8" s="1">
        <f t="shared" si="2"/>
        <v>-65</v>
      </c>
      <c r="H8" s="1">
        <f t="shared" si="3"/>
        <v>9</v>
      </c>
      <c r="I8" s="1">
        <v>169</v>
      </c>
      <c r="J8" s="1">
        <f t="shared" si="4"/>
        <v>-55</v>
      </c>
      <c r="K8" s="1">
        <v>42</v>
      </c>
      <c r="L8" s="1">
        <f t="shared" si="5"/>
        <v>45</v>
      </c>
      <c r="M8" s="1">
        <f t="shared" si="6"/>
        <v>-10</v>
      </c>
      <c r="N8" s="1">
        <f t="shared" si="12"/>
        <v>-525</v>
      </c>
      <c r="O8" s="1">
        <v>25638</v>
      </c>
      <c r="P8" s="1">
        <f t="shared" si="7"/>
        <v>638</v>
      </c>
      <c r="Q8" s="1">
        <v>821</v>
      </c>
      <c r="R8" s="1">
        <f t="shared" si="8"/>
        <v>327</v>
      </c>
      <c r="S8" s="1">
        <v>142</v>
      </c>
      <c r="T8" s="1">
        <f t="shared" si="9"/>
        <v>-239</v>
      </c>
      <c r="U8" s="1">
        <f t="shared" si="10"/>
        <v>88</v>
      </c>
      <c r="V8" s="1">
        <f t="shared" si="13"/>
        <v>10560</v>
      </c>
      <c r="W8" s="1">
        <f t="shared" si="11"/>
        <v>10035</v>
      </c>
    </row>
    <row r="9" spans="1:26" x14ac:dyDescent="0.25">
      <c r="A9" s="2">
        <v>43046</v>
      </c>
      <c r="B9" s="1">
        <v>10352</v>
      </c>
      <c r="C9" s="1">
        <f t="shared" si="0"/>
        <v>52</v>
      </c>
      <c r="D9" s="1">
        <v>272</v>
      </c>
      <c r="E9" s="1">
        <f t="shared" si="1"/>
        <v>31</v>
      </c>
      <c r="F9" s="1">
        <v>120</v>
      </c>
      <c r="G9" s="1">
        <f t="shared" si="2"/>
        <v>-40</v>
      </c>
      <c r="H9" s="1">
        <f t="shared" si="3"/>
        <v>-9</v>
      </c>
      <c r="I9" s="1">
        <v>127</v>
      </c>
      <c r="J9" s="1">
        <f t="shared" si="4"/>
        <v>-13</v>
      </c>
      <c r="K9" s="1">
        <v>57</v>
      </c>
      <c r="L9" s="1">
        <f t="shared" si="5"/>
        <v>30</v>
      </c>
      <c r="M9" s="1">
        <f t="shared" si="6"/>
        <v>17</v>
      </c>
      <c r="N9" s="1">
        <f t="shared" si="12"/>
        <v>4200</v>
      </c>
      <c r="O9" s="1">
        <v>25295</v>
      </c>
      <c r="P9" s="1">
        <f t="shared" si="7"/>
        <v>295</v>
      </c>
      <c r="Q9" s="1">
        <v>625</v>
      </c>
      <c r="R9" s="1">
        <f t="shared" si="8"/>
        <v>131</v>
      </c>
      <c r="S9" s="1">
        <v>231</v>
      </c>
      <c r="T9" s="1">
        <f t="shared" si="9"/>
        <v>-150</v>
      </c>
      <c r="U9" s="1">
        <f t="shared" si="10"/>
        <v>-19</v>
      </c>
      <c r="V9" s="1">
        <f t="shared" si="13"/>
        <v>-2280</v>
      </c>
      <c r="W9" s="1">
        <f t="shared" si="11"/>
        <v>1920</v>
      </c>
    </row>
    <row r="10" spans="1:26" x14ac:dyDescent="0.25">
      <c r="A10" s="2">
        <v>43047</v>
      </c>
      <c r="B10" s="1">
        <v>10316</v>
      </c>
      <c r="C10" s="1">
        <f t="shared" si="0"/>
        <v>16</v>
      </c>
      <c r="D10" s="1">
        <v>236</v>
      </c>
      <c r="E10" s="1">
        <f t="shared" si="1"/>
        <v>-5</v>
      </c>
      <c r="F10" s="1">
        <v>128</v>
      </c>
      <c r="G10" s="1">
        <f t="shared" si="2"/>
        <v>-32</v>
      </c>
      <c r="H10" s="1">
        <f t="shared" si="3"/>
        <v>-37</v>
      </c>
      <c r="I10" s="1">
        <v>95</v>
      </c>
      <c r="J10" s="1">
        <f t="shared" si="4"/>
        <v>19</v>
      </c>
      <c r="K10" s="1">
        <v>59</v>
      </c>
      <c r="L10" s="1">
        <f t="shared" si="5"/>
        <v>28</v>
      </c>
      <c r="M10" s="1">
        <f t="shared" si="6"/>
        <v>47</v>
      </c>
      <c r="N10" s="1">
        <f t="shared" si="12"/>
        <v>5250</v>
      </c>
      <c r="O10" s="1">
        <v>25225</v>
      </c>
      <c r="P10" s="1">
        <f t="shared" si="7"/>
        <v>225</v>
      </c>
      <c r="Q10" s="1">
        <v>565</v>
      </c>
      <c r="R10" s="1">
        <f t="shared" si="8"/>
        <v>71</v>
      </c>
      <c r="S10" s="1">
        <v>221</v>
      </c>
      <c r="T10" s="1">
        <f t="shared" si="9"/>
        <v>-160</v>
      </c>
      <c r="U10" s="1">
        <f t="shared" si="10"/>
        <v>-89</v>
      </c>
      <c r="V10" s="1">
        <f t="shared" si="13"/>
        <v>-10680</v>
      </c>
      <c r="W10" s="1">
        <f t="shared" si="11"/>
        <v>-5430</v>
      </c>
    </row>
    <row r="11" spans="1:26" x14ac:dyDescent="0.25">
      <c r="A11" s="2">
        <v>43048</v>
      </c>
      <c r="B11" s="1">
        <v>10323</v>
      </c>
      <c r="C11" s="1">
        <f t="shared" si="0"/>
        <v>23</v>
      </c>
      <c r="D11" s="1">
        <v>237</v>
      </c>
      <c r="E11" s="1">
        <f t="shared" si="1"/>
        <v>-4</v>
      </c>
      <c r="F11" s="1">
        <v>121</v>
      </c>
      <c r="G11" s="1">
        <f t="shared" si="2"/>
        <v>-39</v>
      </c>
      <c r="H11" s="1">
        <f t="shared" si="3"/>
        <v>-43</v>
      </c>
      <c r="I11" s="1">
        <v>94</v>
      </c>
      <c r="J11" s="1">
        <f t="shared" si="4"/>
        <v>20</v>
      </c>
      <c r="K11" s="1">
        <v>50</v>
      </c>
      <c r="L11" s="1">
        <f t="shared" si="5"/>
        <v>37</v>
      </c>
      <c r="M11" s="1">
        <f t="shared" si="6"/>
        <v>57</v>
      </c>
      <c r="N11" s="1">
        <f t="shared" si="12"/>
        <v>7350</v>
      </c>
      <c r="O11" s="1">
        <v>25339</v>
      </c>
      <c r="P11" s="1">
        <f t="shared" si="7"/>
        <v>339</v>
      </c>
      <c r="Q11" s="1">
        <v>630</v>
      </c>
      <c r="R11" s="1">
        <f t="shared" si="8"/>
        <v>136</v>
      </c>
      <c r="S11" s="1">
        <v>163</v>
      </c>
      <c r="T11" s="1">
        <f t="shared" si="9"/>
        <v>-218</v>
      </c>
      <c r="U11" s="1">
        <f t="shared" si="10"/>
        <v>-82</v>
      </c>
      <c r="V11" s="1">
        <f t="shared" si="13"/>
        <v>-9840</v>
      </c>
      <c r="W11" s="1">
        <f t="shared" si="11"/>
        <v>-2490</v>
      </c>
    </row>
    <row r="12" spans="1:26" x14ac:dyDescent="0.25">
      <c r="A12" s="2">
        <v>43049</v>
      </c>
      <c r="B12" s="1">
        <v>10322</v>
      </c>
      <c r="C12" s="1">
        <f t="shared" si="0"/>
        <v>22</v>
      </c>
      <c r="D12" s="1">
        <v>220</v>
      </c>
      <c r="E12" s="1">
        <f t="shared" si="1"/>
        <v>-21</v>
      </c>
      <c r="F12" s="1">
        <v>137</v>
      </c>
      <c r="G12" s="1">
        <f t="shared" si="2"/>
        <v>-23</v>
      </c>
      <c r="H12" s="1">
        <f t="shared" si="3"/>
        <v>-44</v>
      </c>
      <c r="I12" s="1">
        <v>80</v>
      </c>
      <c r="J12" s="1">
        <f t="shared" si="4"/>
        <v>34</v>
      </c>
      <c r="K12" s="1">
        <v>59</v>
      </c>
      <c r="L12" s="1">
        <f t="shared" si="5"/>
        <v>28</v>
      </c>
      <c r="M12" s="1">
        <f t="shared" si="6"/>
        <v>62</v>
      </c>
      <c r="N12" s="1">
        <f t="shared" si="12"/>
        <v>9450</v>
      </c>
      <c r="O12" s="1">
        <v>25449</v>
      </c>
      <c r="P12" s="1">
        <f t="shared" si="7"/>
        <v>449</v>
      </c>
      <c r="Q12" s="1">
        <v>680</v>
      </c>
      <c r="R12" s="1">
        <f t="shared" si="8"/>
        <v>186</v>
      </c>
      <c r="S12" s="1">
        <v>146</v>
      </c>
      <c r="T12" s="1">
        <f t="shared" si="9"/>
        <v>-235</v>
      </c>
      <c r="U12" s="1">
        <f t="shared" si="10"/>
        <v>-49</v>
      </c>
      <c r="V12" s="1">
        <f t="shared" si="13"/>
        <v>-5880</v>
      </c>
      <c r="W12" s="1">
        <f t="shared" si="11"/>
        <v>3570</v>
      </c>
    </row>
    <row r="13" spans="1:26" x14ac:dyDescent="0.25">
      <c r="A13" s="2">
        <v>43052</v>
      </c>
      <c r="B13" s="1">
        <v>10279</v>
      </c>
      <c r="C13" s="1">
        <f t="shared" si="0"/>
        <v>-21</v>
      </c>
      <c r="D13" s="1">
        <v>200</v>
      </c>
      <c r="E13" s="1">
        <f t="shared" si="1"/>
        <v>-41</v>
      </c>
      <c r="F13" s="1">
        <v>149</v>
      </c>
      <c r="G13" s="1">
        <f t="shared" si="2"/>
        <v>-11</v>
      </c>
      <c r="H13" s="1">
        <f t="shared" si="3"/>
        <v>-52</v>
      </c>
      <c r="I13" s="1">
        <v>66</v>
      </c>
      <c r="J13" s="1">
        <f t="shared" si="4"/>
        <v>48</v>
      </c>
      <c r="K13" s="1">
        <v>68</v>
      </c>
      <c r="L13" s="1">
        <f t="shared" si="5"/>
        <v>19</v>
      </c>
      <c r="M13" s="1">
        <f t="shared" si="6"/>
        <v>67</v>
      </c>
      <c r="N13" s="1">
        <f t="shared" si="12"/>
        <v>7875</v>
      </c>
      <c r="O13" s="1">
        <v>25500</v>
      </c>
      <c r="P13" s="1">
        <f t="shared" si="7"/>
        <v>500</v>
      </c>
      <c r="Q13" s="1">
        <v>673</v>
      </c>
      <c r="R13" s="4">
        <f t="shared" si="8"/>
        <v>179</v>
      </c>
      <c r="S13" s="1">
        <v>125</v>
      </c>
      <c r="T13" s="1">
        <f t="shared" si="9"/>
        <v>-256</v>
      </c>
      <c r="U13" s="1">
        <f t="shared" si="10"/>
        <v>-77</v>
      </c>
      <c r="V13" s="3">
        <f t="shared" si="13"/>
        <v>-9240</v>
      </c>
      <c r="W13" s="1">
        <f t="shared" si="11"/>
        <v>-1365</v>
      </c>
    </row>
    <row r="14" spans="1:26" x14ac:dyDescent="0.25">
      <c r="Q14" s="3" t="s">
        <v>14</v>
      </c>
      <c r="S14" s="3" t="s">
        <v>15</v>
      </c>
    </row>
    <row r="15" spans="1:26" x14ac:dyDescent="0.25">
      <c r="Q15" s="1">
        <v>411</v>
      </c>
      <c r="R15" s="4">
        <f t="shared" ref="R15:R25" si="14">Q15-411</f>
        <v>0</v>
      </c>
      <c r="S15" s="1">
        <v>125</v>
      </c>
      <c r="T15" s="1">
        <f t="shared" ref="T15:T25" si="15">S15-125</f>
        <v>0</v>
      </c>
    </row>
    <row r="16" spans="1:26" x14ac:dyDescent="0.25">
      <c r="A16" s="2">
        <v>43052</v>
      </c>
      <c r="B16" s="1">
        <v>10225</v>
      </c>
      <c r="C16" s="1">
        <f t="shared" ref="C16:C25" si="16">B16-10300</f>
        <v>-75</v>
      </c>
      <c r="D16" s="1">
        <v>175</v>
      </c>
      <c r="E16" s="1">
        <f t="shared" ref="E16:E25" si="17">D16-241</f>
        <v>-66</v>
      </c>
      <c r="F16" s="1">
        <v>169</v>
      </c>
      <c r="G16" s="1">
        <f t="shared" ref="G16" si="18">F16-160</f>
        <v>9</v>
      </c>
      <c r="H16" s="1">
        <f t="shared" ref="H16" si="19">G16+E16</f>
        <v>-57</v>
      </c>
      <c r="I16" s="1">
        <v>51</v>
      </c>
      <c r="J16" s="1">
        <f t="shared" ref="J16:J25" si="20">114-I16</f>
        <v>63</v>
      </c>
      <c r="K16" s="1">
        <v>81</v>
      </c>
      <c r="L16" s="1">
        <f t="shared" ref="L16" si="21">87-K16</f>
        <v>6</v>
      </c>
      <c r="M16" s="1">
        <f t="shared" ref="M16" si="22">L16+J16</f>
        <v>69</v>
      </c>
      <c r="N16" s="1">
        <f t="shared" ref="N16:N18" si="23">(M16+H16)*525</f>
        <v>6300</v>
      </c>
      <c r="O16" s="1">
        <v>25358</v>
      </c>
      <c r="P16" s="1">
        <f t="shared" ref="P16:P25" si="24">O16-25000</f>
        <v>358</v>
      </c>
      <c r="Q16" s="1">
        <v>348</v>
      </c>
      <c r="R16" s="4">
        <f t="shared" si="14"/>
        <v>-63</v>
      </c>
      <c r="S16" s="1">
        <v>154</v>
      </c>
      <c r="T16" s="1">
        <f t="shared" si="15"/>
        <v>29</v>
      </c>
      <c r="U16" s="1">
        <f t="shared" ref="U16" si="25">T16+R16</f>
        <v>-34</v>
      </c>
      <c r="V16" s="1">
        <f t="shared" ref="V16" si="26">(U16)*120</f>
        <v>-4080</v>
      </c>
      <c r="W16" s="1">
        <f t="shared" ref="W16" si="27">H16*525+M16*525+U16*120</f>
        <v>2220</v>
      </c>
    </row>
    <row r="17" spans="1:26" x14ac:dyDescent="0.25">
      <c r="A17" s="2">
        <v>43054</v>
      </c>
      <c r="B17" s="1">
        <v>10129</v>
      </c>
      <c r="C17" s="1">
        <f t="shared" si="16"/>
        <v>-171</v>
      </c>
      <c r="D17" s="1">
        <v>118</v>
      </c>
      <c r="E17" s="1">
        <f t="shared" si="17"/>
        <v>-123</v>
      </c>
      <c r="F17" s="1">
        <v>211</v>
      </c>
      <c r="G17" s="1">
        <f t="shared" ref="G17" si="28">F17-160</f>
        <v>51</v>
      </c>
      <c r="H17" s="1">
        <f t="shared" ref="H17" si="29">G17+E17</f>
        <v>-72</v>
      </c>
      <c r="I17" s="1">
        <v>21</v>
      </c>
      <c r="J17" s="1">
        <f t="shared" si="20"/>
        <v>93</v>
      </c>
      <c r="K17" s="1">
        <v>112</v>
      </c>
      <c r="L17" s="1">
        <f t="shared" ref="L17" si="30">87-K17</f>
        <v>-25</v>
      </c>
      <c r="M17" s="1">
        <f t="shared" ref="M17" si="31">L17+J17</f>
        <v>68</v>
      </c>
      <c r="N17" s="1">
        <f t="shared" si="23"/>
        <v>-2100</v>
      </c>
      <c r="O17" s="1">
        <v>25237</v>
      </c>
      <c r="P17" s="1">
        <f t="shared" si="24"/>
        <v>237</v>
      </c>
      <c r="Q17" s="1">
        <v>249</v>
      </c>
      <c r="R17" s="4">
        <f t="shared" si="14"/>
        <v>-162</v>
      </c>
      <c r="S17" s="1">
        <v>166</v>
      </c>
      <c r="T17" s="1">
        <f t="shared" si="15"/>
        <v>41</v>
      </c>
      <c r="U17" s="1">
        <f t="shared" ref="U17" si="32">T17+R17</f>
        <v>-121</v>
      </c>
      <c r="V17" s="1">
        <f t="shared" ref="V17" si="33">(U17)*120</f>
        <v>-14520</v>
      </c>
      <c r="W17" s="1">
        <f t="shared" ref="W17" si="34">H17*525+M17*525+U17*120</f>
        <v>-16620</v>
      </c>
    </row>
    <row r="18" spans="1:26" x14ac:dyDescent="0.25">
      <c r="A18" s="2">
        <v>43055</v>
      </c>
      <c r="B18" s="1">
        <v>10231</v>
      </c>
      <c r="C18" s="1">
        <f t="shared" si="16"/>
        <v>-69</v>
      </c>
      <c r="D18" s="1">
        <v>156</v>
      </c>
      <c r="E18" s="1">
        <f t="shared" si="17"/>
        <v>-85</v>
      </c>
      <c r="F18" s="1">
        <v>154</v>
      </c>
      <c r="G18" s="1">
        <f t="shared" ref="G18" si="35">F18-160</f>
        <v>-6</v>
      </c>
      <c r="H18" s="1">
        <f t="shared" ref="H18" si="36">G18+E18</f>
        <v>-91</v>
      </c>
      <c r="I18" s="1">
        <v>36</v>
      </c>
      <c r="J18" s="1">
        <f t="shared" si="20"/>
        <v>78</v>
      </c>
      <c r="K18" s="1">
        <v>59</v>
      </c>
      <c r="L18" s="1">
        <f t="shared" ref="L18" si="37">87-K18</f>
        <v>28</v>
      </c>
      <c r="M18" s="1">
        <f t="shared" ref="M18" si="38">L18+J18</f>
        <v>106</v>
      </c>
      <c r="N18" s="1">
        <f t="shared" si="23"/>
        <v>7875</v>
      </c>
      <c r="O18" s="1">
        <v>25477</v>
      </c>
      <c r="P18" s="1">
        <f t="shared" si="24"/>
        <v>477</v>
      </c>
      <c r="Q18" s="1">
        <v>343</v>
      </c>
      <c r="R18" s="4">
        <f t="shared" si="14"/>
        <v>-68</v>
      </c>
      <c r="S18" s="1">
        <v>91</v>
      </c>
      <c r="T18" s="1">
        <f t="shared" si="15"/>
        <v>-34</v>
      </c>
      <c r="U18" s="1">
        <f t="shared" ref="U18" si="39">T18+R18</f>
        <v>-102</v>
      </c>
      <c r="V18" s="1">
        <f t="shared" ref="V18" si="40">(U18)*120</f>
        <v>-12240</v>
      </c>
      <c r="W18" s="1">
        <f t="shared" ref="W18" si="41">H18*525+M18*525+U18*120</f>
        <v>-4365</v>
      </c>
    </row>
    <row r="19" spans="1:26" x14ac:dyDescent="0.25">
      <c r="A19" s="2">
        <v>43056</v>
      </c>
      <c r="B19" s="1">
        <v>10283</v>
      </c>
      <c r="C19" s="1">
        <f t="shared" si="16"/>
        <v>-17</v>
      </c>
      <c r="D19" s="1">
        <v>172</v>
      </c>
      <c r="E19" s="1">
        <f t="shared" si="17"/>
        <v>-69</v>
      </c>
      <c r="F19" s="1">
        <v>141</v>
      </c>
      <c r="G19" s="1">
        <f t="shared" ref="G19:G25" si="42">F19-160</f>
        <v>-19</v>
      </c>
      <c r="H19" s="1">
        <f t="shared" ref="H19:H25" si="43">G19+E19</f>
        <v>-88</v>
      </c>
      <c r="I19" s="1">
        <v>41</v>
      </c>
      <c r="J19" s="1">
        <f t="shared" si="20"/>
        <v>73</v>
      </c>
      <c r="K19" s="1">
        <v>47</v>
      </c>
      <c r="L19" s="1">
        <f t="shared" ref="L19:L25" si="44">87-K19</f>
        <v>40</v>
      </c>
      <c r="M19" s="1">
        <f t="shared" ref="M19:M25" si="45">L19+J19</f>
        <v>113</v>
      </c>
      <c r="N19" s="1">
        <f t="shared" ref="N19:N25" si="46">(M19+H19)*525</f>
        <v>13125</v>
      </c>
      <c r="O19" s="1">
        <v>25728</v>
      </c>
      <c r="P19" s="1">
        <f t="shared" si="24"/>
        <v>728</v>
      </c>
      <c r="Q19" s="1">
        <v>501</v>
      </c>
      <c r="R19" s="1">
        <f t="shared" si="14"/>
        <v>90</v>
      </c>
      <c r="S19" s="1">
        <v>54</v>
      </c>
      <c r="T19" s="1">
        <f t="shared" si="15"/>
        <v>-71</v>
      </c>
      <c r="U19" s="1">
        <f t="shared" ref="U19:U28" si="47">T19+R19</f>
        <v>19</v>
      </c>
      <c r="V19" s="1">
        <f t="shared" ref="V19:V25" si="48">(U19)*120</f>
        <v>2280</v>
      </c>
      <c r="W19" s="1">
        <f t="shared" ref="W19:W25" si="49">H19*525+M19*525+U19*120</f>
        <v>15405</v>
      </c>
    </row>
    <row r="20" spans="1:26" x14ac:dyDescent="0.25">
      <c r="A20" s="2">
        <v>43059</v>
      </c>
      <c r="B20" s="1">
        <v>10299</v>
      </c>
      <c r="C20" s="1">
        <f t="shared" si="16"/>
        <v>-1</v>
      </c>
      <c r="D20" s="1">
        <v>186</v>
      </c>
      <c r="E20" s="1">
        <f t="shared" si="17"/>
        <v>-55</v>
      </c>
      <c r="F20" s="1">
        <v>128</v>
      </c>
      <c r="G20" s="1">
        <f t="shared" si="42"/>
        <v>-32</v>
      </c>
      <c r="H20" s="1">
        <f t="shared" si="43"/>
        <v>-87</v>
      </c>
      <c r="I20" s="1">
        <v>47</v>
      </c>
      <c r="J20" s="1">
        <f t="shared" si="20"/>
        <v>67</v>
      </c>
      <c r="K20" s="1">
        <v>35</v>
      </c>
      <c r="L20" s="1">
        <f t="shared" si="44"/>
        <v>52</v>
      </c>
      <c r="M20" s="1">
        <f t="shared" si="45"/>
        <v>119</v>
      </c>
      <c r="N20" s="1">
        <f t="shared" si="46"/>
        <v>16800</v>
      </c>
      <c r="O20" s="1">
        <v>25768</v>
      </c>
      <c r="P20" s="1">
        <f t="shared" si="24"/>
        <v>768</v>
      </c>
      <c r="Q20" s="1">
        <v>509</v>
      </c>
      <c r="R20" s="1">
        <f t="shared" si="14"/>
        <v>98</v>
      </c>
      <c r="S20" s="1">
        <v>37</v>
      </c>
      <c r="T20" s="1">
        <f t="shared" si="15"/>
        <v>-88</v>
      </c>
      <c r="U20" s="1">
        <f t="shared" si="47"/>
        <v>10</v>
      </c>
      <c r="V20" s="1">
        <f t="shared" si="48"/>
        <v>1200</v>
      </c>
      <c r="W20" s="1">
        <f t="shared" si="49"/>
        <v>18000</v>
      </c>
    </row>
    <row r="21" spans="1:26" x14ac:dyDescent="0.25">
      <c r="A21" s="2">
        <v>43060</v>
      </c>
      <c r="B21" s="1">
        <v>10327</v>
      </c>
      <c r="C21" s="1">
        <f t="shared" si="16"/>
        <v>27</v>
      </c>
      <c r="D21" s="1">
        <v>203</v>
      </c>
      <c r="E21" s="1">
        <f t="shared" si="17"/>
        <v>-38</v>
      </c>
      <c r="F21" s="1">
        <v>118</v>
      </c>
      <c r="G21" s="1">
        <f t="shared" si="42"/>
        <v>-42</v>
      </c>
      <c r="H21" s="1">
        <f t="shared" si="43"/>
        <v>-80</v>
      </c>
      <c r="I21" s="1">
        <v>50</v>
      </c>
      <c r="J21" s="1">
        <f t="shared" si="20"/>
        <v>64</v>
      </c>
      <c r="K21" s="1">
        <v>25</v>
      </c>
      <c r="L21" s="1">
        <f t="shared" si="44"/>
        <v>62</v>
      </c>
      <c r="M21" s="1">
        <f t="shared" si="45"/>
        <v>126</v>
      </c>
      <c r="N21" s="1">
        <f t="shared" si="46"/>
        <v>24150</v>
      </c>
      <c r="O21" s="1">
        <v>25757</v>
      </c>
      <c r="P21" s="1">
        <f t="shared" si="24"/>
        <v>757</v>
      </c>
      <c r="Q21" s="1">
        <v>460</v>
      </c>
      <c r="R21" s="1">
        <f t="shared" si="14"/>
        <v>49</v>
      </c>
      <c r="S21" s="1">
        <v>35</v>
      </c>
      <c r="T21" s="1">
        <f t="shared" si="15"/>
        <v>-90</v>
      </c>
      <c r="U21" s="1">
        <f t="shared" si="47"/>
        <v>-41</v>
      </c>
      <c r="V21" s="1">
        <f t="shared" si="48"/>
        <v>-4920</v>
      </c>
      <c r="W21" s="1">
        <f t="shared" si="49"/>
        <v>19230</v>
      </c>
    </row>
    <row r="22" spans="1:26" x14ac:dyDescent="0.25">
      <c r="A22" s="2">
        <v>43061</v>
      </c>
      <c r="B22" s="1">
        <v>10342</v>
      </c>
      <c r="C22" s="1">
        <f t="shared" si="16"/>
        <v>42</v>
      </c>
      <c r="D22" s="1">
        <v>208</v>
      </c>
      <c r="E22" s="1">
        <f t="shared" si="17"/>
        <v>-33</v>
      </c>
      <c r="F22" s="1">
        <v>117</v>
      </c>
      <c r="G22" s="1">
        <f t="shared" si="42"/>
        <v>-43</v>
      </c>
      <c r="H22" s="1">
        <f t="shared" si="43"/>
        <v>-76</v>
      </c>
      <c r="I22" s="1">
        <v>47</v>
      </c>
      <c r="J22" s="1">
        <f t="shared" si="20"/>
        <v>67</v>
      </c>
      <c r="K22" s="1">
        <v>20</v>
      </c>
      <c r="L22" s="1">
        <f t="shared" si="44"/>
        <v>67</v>
      </c>
      <c r="M22" s="1">
        <f t="shared" si="45"/>
        <v>134</v>
      </c>
      <c r="N22" s="1">
        <f t="shared" si="46"/>
        <v>30450</v>
      </c>
      <c r="O22" s="1">
        <v>25766</v>
      </c>
      <c r="P22" s="1">
        <f t="shared" si="24"/>
        <v>766</v>
      </c>
      <c r="Q22" s="1">
        <v>451</v>
      </c>
      <c r="R22" s="1">
        <f t="shared" si="14"/>
        <v>40</v>
      </c>
      <c r="S22" s="1">
        <v>28</v>
      </c>
      <c r="T22" s="1">
        <f t="shared" si="15"/>
        <v>-97</v>
      </c>
      <c r="U22" s="1">
        <f t="shared" si="47"/>
        <v>-57</v>
      </c>
      <c r="V22" s="1">
        <f t="shared" si="48"/>
        <v>-6840</v>
      </c>
      <c r="W22" s="1">
        <f t="shared" si="49"/>
        <v>23610</v>
      </c>
    </row>
    <row r="23" spans="1:26" x14ac:dyDescent="0.25">
      <c r="A23" s="2">
        <v>43062</v>
      </c>
      <c r="B23" s="1">
        <v>10352</v>
      </c>
      <c r="C23" s="1">
        <f t="shared" si="16"/>
        <v>52</v>
      </c>
      <c r="D23" s="1">
        <v>212</v>
      </c>
      <c r="E23" s="1">
        <f t="shared" si="17"/>
        <v>-29</v>
      </c>
      <c r="F23" s="1">
        <v>109</v>
      </c>
      <c r="G23" s="1">
        <f t="shared" si="42"/>
        <v>-51</v>
      </c>
      <c r="H23" s="1">
        <f t="shared" si="43"/>
        <v>-80</v>
      </c>
      <c r="I23" s="1">
        <v>48</v>
      </c>
      <c r="J23" s="1">
        <f t="shared" si="20"/>
        <v>66</v>
      </c>
      <c r="K23" s="1">
        <v>17</v>
      </c>
      <c r="L23" s="1">
        <f t="shared" si="44"/>
        <v>70</v>
      </c>
      <c r="M23" s="1">
        <f t="shared" si="45"/>
        <v>136</v>
      </c>
      <c r="N23" s="1">
        <f t="shared" si="46"/>
        <v>29400</v>
      </c>
      <c r="O23" s="1">
        <v>25743</v>
      </c>
      <c r="P23" s="1">
        <f t="shared" si="24"/>
        <v>743</v>
      </c>
      <c r="Q23" s="1">
        <v>432</v>
      </c>
      <c r="R23" s="1">
        <f t="shared" si="14"/>
        <v>21</v>
      </c>
      <c r="S23" s="1">
        <v>19</v>
      </c>
      <c r="T23" s="1">
        <f t="shared" si="15"/>
        <v>-106</v>
      </c>
      <c r="U23" s="1">
        <f t="shared" si="47"/>
        <v>-85</v>
      </c>
      <c r="V23" s="1">
        <f t="shared" si="48"/>
        <v>-10200</v>
      </c>
      <c r="W23" s="1">
        <f t="shared" si="49"/>
        <v>19200</v>
      </c>
    </row>
    <row r="24" spans="1:26" x14ac:dyDescent="0.25">
      <c r="A24" s="2">
        <v>43063</v>
      </c>
      <c r="B24" s="1">
        <v>10389</v>
      </c>
      <c r="C24" s="1">
        <f t="shared" si="16"/>
        <v>89</v>
      </c>
      <c r="D24" s="1">
        <v>237</v>
      </c>
      <c r="E24" s="1">
        <f t="shared" si="17"/>
        <v>-4</v>
      </c>
      <c r="F24" s="1">
        <v>89</v>
      </c>
      <c r="G24" s="1">
        <f t="shared" si="42"/>
        <v>-71</v>
      </c>
      <c r="H24" s="1">
        <f t="shared" si="43"/>
        <v>-75</v>
      </c>
      <c r="I24" s="1">
        <v>62</v>
      </c>
      <c r="J24" s="1">
        <f t="shared" si="20"/>
        <v>52</v>
      </c>
      <c r="K24" s="1">
        <v>10</v>
      </c>
      <c r="L24" s="1">
        <f t="shared" si="44"/>
        <v>77</v>
      </c>
      <c r="M24" s="1">
        <f t="shared" si="45"/>
        <v>129</v>
      </c>
      <c r="N24" s="1">
        <f t="shared" si="46"/>
        <v>28350</v>
      </c>
      <c r="O24" s="1">
        <v>25779</v>
      </c>
      <c r="P24" s="1">
        <f t="shared" si="24"/>
        <v>779</v>
      </c>
      <c r="Q24" s="1">
        <v>465</v>
      </c>
      <c r="R24" s="1">
        <f t="shared" si="14"/>
        <v>54</v>
      </c>
      <c r="S24" s="1">
        <v>12</v>
      </c>
      <c r="T24" s="1">
        <f t="shared" si="15"/>
        <v>-113</v>
      </c>
      <c r="U24" s="1">
        <f t="shared" si="47"/>
        <v>-59</v>
      </c>
      <c r="V24" s="1">
        <f t="shared" si="48"/>
        <v>-7080</v>
      </c>
      <c r="W24" s="1">
        <f t="shared" si="49"/>
        <v>21270</v>
      </c>
    </row>
    <row r="25" spans="1:26" x14ac:dyDescent="0.25">
      <c r="A25" s="2">
        <v>43066</v>
      </c>
      <c r="B25" s="1">
        <v>10350</v>
      </c>
      <c r="C25" s="1">
        <f t="shared" si="16"/>
        <v>50</v>
      </c>
      <c r="D25" s="1">
        <v>201</v>
      </c>
      <c r="E25" s="1">
        <f t="shared" si="17"/>
        <v>-40</v>
      </c>
      <c r="F25" s="1">
        <v>100</v>
      </c>
      <c r="G25" s="1">
        <f t="shared" si="42"/>
        <v>-60</v>
      </c>
      <c r="H25" s="1">
        <f t="shared" si="43"/>
        <v>-100</v>
      </c>
      <c r="I25" s="1">
        <v>31</v>
      </c>
      <c r="J25" s="1">
        <f t="shared" si="20"/>
        <v>83</v>
      </c>
      <c r="K25" s="1">
        <v>12</v>
      </c>
      <c r="L25" s="1">
        <f t="shared" si="44"/>
        <v>75</v>
      </c>
      <c r="M25" s="1">
        <f t="shared" si="45"/>
        <v>158</v>
      </c>
      <c r="N25" s="1">
        <f t="shared" si="46"/>
        <v>30450</v>
      </c>
      <c r="O25" s="1">
        <v>25750</v>
      </c>
      <c r="P25" s="1">
        <f t="shared" si="24"/>
        <v>750</v>
      </c>
      <c r="Q25" s="1">
        <v>384</v>
      </c>
      <c r="R25" s="1">
        <f t="shared" si="14"/>
        <v>-27</v>
      </c>
      <c r="S25" s="1">
        <v>0</v>
      </c>
      <c r="T25" s="1">
        <f t="shared" si="15"/>
        <v>-125</v>
      </c>
      <c r="U25" s="1">
        <f t="shared" si="47"/>
        <v>-152</v>
      </c>
      <c r="V25" s="3">
        <f t="shared" si="48"/>
        <v>-18240</v>
      </c>
      <c r="W25" s="4">
        <f t="shared" si="49"/>
        <v>12210</v>
      </c>
      <c r="Y25" s="1" t="s">
        <v>11</v>
      </c>
      <c r="Z25" s="3">
        <f>SUM(Z2:Z24)</f>
        <v>32880</v>
      </c>
    </row>
    <row r="26" spans="1:26" x14ac:dyDescent="0.25">
      <c r="Q26" s="3" t="s">
        <v>16</v>
      </c>
    </row>
    <row r="27" spans="1:26" x14ac:dyDescent="0.25">
      <c r="Q27" s="1">
        <v>308</v>
      </c>
      <c r="R27" s="1">
        <f>Q27-308</f>
        <v>0</v>
      </c>
      <c r="U27" s="1">
        <f t="shared" si="47"/>
        <v>0</v>
      </c>
      <c r="V27" s="1">
        <f t="shared" ref="V27:V28" si="50">(U27)*120</f>
        <v>0</v>
      </c>
      <c r="W27" s="1">
        <f t="shared" ref="W27" si="51">H27*525+M27*525+U27*120</f>
        <v>0</v>
      </c>
    </row>
    <row r="28" spans="1:26" x14ac:dyDescent="0.25">
      <c r="A28" s="2">
        <v>43066</v>
      </c>
      <c r="B28" s="1">
        <v>10403</v>
      </c>
      <c r="C28" s="1">
        <f t="shared" ref="C28:C30" si="52">B28-10300</f>
        <v>103</v>
      </c>
      <c r="D28" s="1">
        <v>237</v>
      </c>
      <c r="E28" s="1">
        <f t="shared" ref="E28:E30" si="53">D28-241</f>
        <v>-4</v>
      </c>
      <c r="F28" s="1">
        <v>78</v>
      </c>
      <c r="G28" s="1">
        <f t="shared" ref="G28" si="54">F28-160</f>
        <v>-82</v>
      </c>
      <c r="H28" s="1">
        <f t="shared" ref="H28" si="55">G28+E28</f>
        <v>-86</v>
      </c>
      <c r="I28" s="1">
        <v>57</v>
      </c>
      <c r="J28" s="1">
        <f t="shared" ref="J28" si="56">114-I28</f>
        <v>57</v>
      </c>
      <c r="K28" s="1">
        <v>5</v>
      </c>
      <c r="L28" s="1">
        <f t="shared" ref="L28" si="57">87-K28</f>
        <v>82</v>
      </c>
      <c r="M28" s="1">
        <f t="shared" ref="M28" si="58">L28+J28</f>
        <v>139</v>
      </c>
      <c r="N28" s="1">
        <f t="shared" ref="N28:N29" si="59">(M28+H28)*525</f>
        <v>27825</v>
      </c>
      <c r="O28" s="1">
        <v>25923</v>
      </c>
      <c r="P28" s="1">
        <f t="shared" ref="P28:P30" si="60">O28-25000</f>
        <v>923</v>
      </c>
      <c r="Q28" s="1">
        <v>470</v>
      </c>
      <c r="R28" s="1">
        <f>Q28-308</f>
        <v>162</v>
      </c>
      <c r="U28" s="1">
        <f t="shared" si="47"/>
        <v>162</v>
      </c>
      <c r="V28" s="1">
        <f t="shared" si="50"/>
        <v>19440</v>
      </c>
      <c r="W28" s="1">
        <f t="shared" ref="W28:W29" si="61">H28*525+M28*525+U28*120</f>
        <v>47265</v>
      </c>
    </row>
    <row r="29" spans="1:26" x14ac:dyDescent="0.25">
      <c r="A29" s="2">
        <v>43067</v>
      </c>
      <c r="B29" s="1">
        <v>10362</v>
      </c>
      <c r="C29" s="1">
        <f t="shared" si="52"/>
        <v>62</v>
      </c>
      <c r="D29" s="1">
        <v>201</v>
      </c>
      <c r="E29" s="1">
        <f t="shared" si="53"/>
        <v>-40</v>
      </c>
      <c r="F29" s="1">
        <v>92</v>
      </c>
      <c r="G29" s="1">
        <f t="shared" ref="G29" si="62">F29-160</f>
        <v>-68</v>
      </c>
      <c r="H29" s="1">
        <f t="shared" ref="H29" si="63">G29+E29</f>
        <v>-108</v>
      </c>
      <c r="I29" s="1">
        <v>29</v>
      </c>
      <c r="J29" s="1">
        <f>114-I29</f>
        <v>85</v>
      </c>
      <c r="K29" s="1">
        <v>6</v>
      </c>
      <c r="L29" s="1">
        <f>87-K29</f>
        <v>81</v>
      </c>
      <c r="M29" s="1">
        <f>L29+J29</f>
        <v>166</v>
      </c>
      <c r="N29" s="1">
        <f t="shared" si="59"/>
        <v>30450</v>
      </c>
      <c r="O29" s="1">
        <v>25846</v>
      </c>
      <c r="P29" s="1">
        <f t="shared" si="60"/>
        <v>846</v>
      </c>
      <c r="Q29" s="1">
        <v>399</v>
      </c>
      <c r="R29" s="1">
        <f>Q29-308</f>
        <v>91</v>
      </c>
      <c r="U29" s="1">
        <f t="shared" ref="U29" si="64">T29+R29</f>
        <v>91</v>
      </c>
      <c r="V29" s="1">
        <f t="shared" ref="V29" si="65">(U29)*120</f>
        <v>10920</v>
      </c>
      <c r="W29" s="1">
        <f t="shared" si="61"/>
        <v>41370</v>
      </c>
    </row>
    <row r="30" spans="1:26" x14ac:dyDescent="0.25">
      <c r="A30" s="2">
        <v>43068</v>
      </c>
      <c r="B30" s="1">
        <v>10383</v>
      </c>
      <c r="C30" s="1">
        <f t="shared" si="52"/>
        <v>83</v>
      </c>
      <c r="D30" s="1">
        <v>212</v>
      </c>
      <c r="E30" s="1">
        <f t="shared" si="53"/>
        <v>-29</v>
      </c>
      <c r="F30" s="1">
        <v>81</v>
      </c>
      <c r="G30" s="1">
        <f t="shared" ref="G30" si="66">F30-160</f>
        <v>-79</v>
      </c>
      <c r="H30" s="1">
        <f t="shared" ref="H30:H32" si="67">G30+E30</f>
        <v>-108</v>
      </c>
      <c r="I30" s="1">
        <v>32</v>
      </c>
      <c r="J30" s="1">
        <f>114-I30</f>
        <v>82</v>
      </c>
      <c r="K30" s="1">
        <v>3</v>
      </c>
      <c r="L30" s="1">
        <f>87-K30</f>
        <v>84</v>
      </c>
      <c r="M30" s="1">
        <f>L30+J30</f>
        <v>166</v>
      </c>
      <c r="N30" s="4">
        <f t="shared" ref="N30" si="68">(M30+H30)*525</f>
        <v>30450</v>
      </c>
      <c r="O30" s="1">
        <v>25840</v>
      </c>
      <c r="P30" s="1">
        <f t="shared" si="60"/>
        <v>840</v>
      </c>
      <c r="Q30" s="1">
        <v>399</v>
      </c>
      <c r="R30" s="1">
        <f>Q30-308</f>
        <v>91</v>
      </c>
      <c r="U30" s="1">
        <f t="shared" ref="U30" si="69">T30+R30</f>
        <v>91</v>
      </c>
      <c r="V30" s="1">
        <f t="shared" ref="V30" si="70">(U30)*120</f>
        <v>10920</v>
      </c>
      <c r="W30" s="3">
        <f t="shared" ref="W30" si="71">H30*525+M30*525+U30*120</f>
        <v>41370</v>
      </c>
    </row>
    <row r="31" spans="1:26" x14ac:dyDescent="0.25">
      <c r="D31" s="3" t="s">
        <v>3</v>
      </c>
      <c r="F31" s="3" t="s">
        <v>4</v>
      </c>
      <c r="G31" s="3"/>
      <c r="H31" s="3"/>
      <c r="I31" s="3" t="s">
        <v>3</v>
      </c>
      <c r="J31" s="3"/>
      <c r="K31" s="3" t="s">
        <v>7</v>
      </c>
      <c r="L31" s="3"/>
      <c r="M31" s="3"/>
      <c r="N31" s="3"/>
      <c r="O31" s="3"/>
      <c r="P31" s="3"/>
      <c r="Q31" s="3" t="s">
        <v>17</v>
      </c>
    </row>
    <row r="32" spans="1:26" x14ac:dyDescent="0.25">
      <c r="D32" s="1">
        <v>212</v>
      </c>
      <c r="E32" s="1">
        <f>D32-212</f>
        <v>0</v>
      </c>
      <c r="F32" s="1">
        <v>81</v>
      </c>
      <c r="G32" s="1">
        <f>F32-81</f>
        <v>0</v>
      </c>
      <c r="H32" s="1">
        <f t="shared" si="67"/>
        <v>0</v>
      </c>
      <c r="I32" s="1">
        <v>96</v>
      </c>
      <c r="J32" s="1">
        <f>96-I32</f>
        <v>0</v>
      </c>
      <c r="K32" s="1">
        <v>3</v>
      </c>
      <c r="L32" s="1">
        <f>3-K32</f>
        <v>0</v>
      </c>
      <c r="M32" s="1">
        <f>L32+J32</f>
        <v>0</v>
      </c>
      <c r="N32" s="4">
        <f t="shared" ref="N32" si="72">(M32+H32)*525</f>
        <v>0</v>
      </c>
      <c r="Q32" s="1">
        <v>113</v>
      </c>
      <c r="R32" s="1">
        <f>Q32-113</f>
        <v>0</v>
      </c>
      <c r="U32" s="1">
        <f t="shared" ref="U32" si="73">T32+R32</f>
        <v>0</v>
      </c>
      <c r="V32" s="1">
        <f t="shared" ref="V32" si="74">(U32)*120</f>
        <v>0</v>
      </c>
      <c r="W32" s="1">
        <f t="shared" ref="W32" si="75">H32*525+M32*525+U32*120</f>
        <v>0</v>
      </c>
    </row>
    <row r="33" spans="1:23" x14ac:dyDescent="0.25">
      <c r="A33" s="2">
        <v>43068</v>
      </c>
      <c r="B33" s="1">
        <v>10350</v>
      </c>
      <c r="C33" s="1">
        <f t="shared" ref="C33:C34" si="76">B33-10300</f>
        <v>50</v>
      </c>
      <c r="D33" s="1">
        <v>186</v>
      </c>
      <c r="E33" s="1">
        <f>D33-212</f>
        <v>-26</v>
      </c>
      <c r="F33" s="1">
        <v>95</v>
      </c>
      <c r="G33" s="1">
        <f>F33-81</f>
        <v>14</v>
      </c>
      <c r="H33" s="1">
        <f t="shared" ref="H33" si="77">G33+E33</f>
        <v>-12</v>
      </c>
      <c r="I33" s="1">
        <v>64</v>
      </c>
      <c r="J33" s="1">
        <f>96-I33</f>
        <v>32</v>
      </c>
      <c r="K33" s="1">
        <v>0</v>
      </c>
      <c r="L33" s="1">
        <f>3-K33</f>
        <v>3</v>
      </c>
      <c r="M33" s="1">
        <f>L33+J33</f>
        <v>35</v>
      </c>
      <c r="N33" s="4">
        <f t="shared" ref="N33" si="78">(M33+H33)*525</f>
        <v>12075</v>
      </c>
      <c r="O33" s="1">
        <v>25758</v>
      </c>
      <c r="P33" s="1">
        <f t="shared" ref="P33:P34" si="79">O33-25000</f>
        <v>758</v>
      </c>
      <c r="Q33" s="1">
        <v>62</v>
      </c>
      <c r="R33" s="1">
        <f>Q33-113</f>
        <v>-51</v>
      </c>
      <c r="U33" s="1">
        <f t="shared" ref="U33" si="80">T33+R33</f>
        <v>-51</v>
      </c>
      <c r="V33" s="1">
        <f t="shared" ref="V33" si="81">(U33)*120</f>
        <v>-6120</v>
      </c>
      <c r="W33" s="1">
        <f t="shared" ref="W33" si="82">H33*525+M33*525+U33*120</f>
        <v>5955</v>
      </c>
    </row>
    <row r="34" spans="1:23" x14ac:dyDescent="0.25">
      <c r="A34" s="2">
        <v>43069</v>
      </c>
      <c r="B34" s="1">
        <v>10274</v>
      </c>
      <c r="C34" s="1">
        <f t="shared" si="76"/>
        <v>-26</v>
      </c>
      <c r="D34" s="1">
        <v>138</v>
      </c>
      <c r="E34" s="1">
        <f>D34-212</f>
        <v>-74</v>
      </c>
      <c r="F34" s="1">
        <v>121</v>
      </c>
      <c r="G34" s="1">
        <f>F34-81</f>
        <v>40</v>
      </c>
      <c r="H34" s="1">
        <f t="shared" ref="H34" si="83">G34+E34</f>
        <v>-34</v>
      </c>
      <c r="I34" s="1">
        <v>3</v>
      </c>
      <c r="J34" s="1">
        <f>96-I34</f>
        <v>93</v>
      </c>
      <c r="K34" s="1">
        <v>0</v>
      </c>
      <c r="L34" s="1">
        <f>3-K34</f>
        <v>3</v>
      </c>
      <c r="M34" s="1">
        <f>L34+J34</f>
        <v>96</v>
      </c>
      <c r="N34" s="4">
        <f t="shared" ref="N34" si="84">(M34+H34)*525</f>
        <v>32550</v>
      </c>
      <c r="O34" s="1">
        <v>25540</v>
      </c>
      <c r="P34" s="1">
        <f t="shared" si="79"/>
        <v>540</v>
      </c>
      <c r="Q34" s="1">
        <v>0</v>
      </c>
      <c r="R34" s="1">
        <f>Q34-113</f>
        <v>-113</v>
      </c>
      <c r="U34" s="1">
        <f t="shared" ref="U34" si="85">T34+R34</f>
        <v>-113</v>
      </c>
      <c r="V34" s="1">
        <f t="shared" ref="V34" si="86">(U34)*120</f>
        <v>-13560</v>
      </c>
      <c r="W34" s="3">
        <f t="shared" ref="W34" si="87">H34*525+M34*525+U34*120</f>
        <v>18990</v>
      </c>
    </row>
    <row r="35" spans="1:23" x14ac:dyDescent="0.25">
      <c r="N3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K2" activeCellId="1" sqref="I2 K2"/>
    </sheetView>
  </sheetViews>
  <sheetFormatPr defaultRowHeight="15" x14ac:dyDescent="0.25"/>
  <cols>
    <col min="1" max="1" width="7.28515625" style="1" bestFit="1" customWidth="1"/>
    <col min="2" max="2" width="6" style="1" bestFit="1" customWidth="1"/>
    <col min="3" max="3" width="4.7109375" style="1" bestFit="1" customWidth="1"/>
    <col min="4" max="4" width="5.5703125" style="1" bestFit="1" customWidth="1"/>
    <col min="5" max="5" width="4.28515625" style="1" bestFit="1" customWidth="1"/>
    <col min="6" max="6" width="5.5703125" style="1" bestFit="1" customWidth="1"/>
    <col min="7" max="8" width="4.7109375" style="1" bestFit="1" customWidth="1"/>
    <col min="9" max="9" width="5.5703125" style="1" bestFit="1" customWidth="1"/>
    <col min="10" max="10" width="4.28515625" style="1" bestFit="1" customWidth="1"/>
    <col min="11" max="11" width="5.5703125" style="1" bestFit="1" customWidth="1"/>
    <col min="12" max="12" width="4.7109375" style="1" bestFit="1" customWidth="1"/>
    <col min="13" max="13" width="4.28515625" style="1" bestFit="1" customWidth="1"/>
    <col min="14" max="14" width="8" style="1" bestFit="1" customWidth="1"/>
    <col min="15" max="15" width="6" style="1" bestFit="1" customWidth="1"/>
    <col min="16" max="16" width="4.7109375" style="1" bestFit="1" customWidth="1"/>
    <col min="17" max="17" width="5.5703125" style="1" bestFit="1" customWidth="1"/>
    <col min="18" max="18" width="4.7109375" style="1" bestFit="1" customWidth="1"/>
    <col min="19" max="19" width="5.5703125" style="1" bestFit="1" customWidth="1"/>
    <col min="20" max="21" width="4.7109375" style="1" bestFit="1" customWidth="1"/>
    <col min="22" max="22" width="8" style="1" bestFit="1" customWidth="1"/>
    <col min="23" max="23" width="7.7109375" style="1" bestFit="1" customWidth="1"/>
    <col min="24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6</v>
      </c>
      <c r="J1" s="1" t="s">
        <v>2</v>
      </c>
      <c r="K1" s="1" t="s">
        <v>7</v>
      </c>
      <c r="L1" s="1" t="s">
        <v>2</v>
      </c>
      <c r="M1" s="1" t="s">
        <v>5</v>
      </c>
      <c r="N1" s="1" t="s">
        <v>12</v>
      </c>
      <c r="O1" s="1" t="s">
        <v>8</v>
      </c>
      <c r="P1" s="1" t="s">
        <v>2</v>
      </c>
      <c r="Q1" s="1" t="s">
        <v>16</v>
      </c>
      <c r="R1" s="1" t="s">
        <v>2</v>
      </c>
      <c r="S1" s="1" t="s">
        <v>18</v>
      </c>
      <c r="T1" s="1" t="s">
        <v>2</v>
      </c>
      <c r="U1" s="1" t="s">
        <v>5</v>
      </c>
      <c r="V1" s="1" t="s">
        <v>12</v>
      </c>
      <c r="W1" s="1" t="s">
        <v>11</v>
      </c>
    </row>
    <row r="2" spans="1:23" x14ac:dyDescent="0.25">
      <c r="A2" s="2">
        <v>43069</v>
      </c>
      <c r="B2" s="1">
        <v>10270</v>
      </c>
      <c r="C2" s="1">
        <f t="shared" ref="C2:C21" si="0">B2-10270</f>
        <v>0</v>
      </c>
      <c r="D2" s="1">
        <v>204</v>
      </c>
      <c r="E2" s="1">
        <f t="shared" ref="E2:E21" si="1">D2-204</f>
        <v>0</v>
      </c>
      <c r="F2" s="1">
        <v>179</v>
      </c>
      <c r="G2" s="1">
        <f t="shared" ref="G2:G21" si="2">F2-179</f>
        <v>0</v>
      </c>
      <c r="H2" s="1">
        <f t="shared" ref="H2" si="3">G2+E2</f>
        <v>0</v>
      </c>
      <c r="I2" s="1">
        <v>82</v>
      </c>
      <c r="J2" s="1">
        <f t="shared" ref="J2:J21" si="4">82-I2</f>
        <v>0</v>
      </c>
      <c r="K2" s="1">
        <v>95</v>
      </c>
      <c r="L2" s="1">
        <f t="shared" ref="L2:L19" si="5">95-K2</f>
        <v>0</v>
      </c>
      <c r="M2" s="1">
        <f t="shared" ref="M2" si="6">L2+J2</f>
        <v>0</v>
      </c>
      <c r="N2" s="1">
        <f t="shared" ref="N2:N19" si="7">(M2+H2)*600</f>
        <v>0</v>
      </c>
      <c r="O2" s="1">
        <v>25470</v>
      </c>
      <c r="P2" s="1">
        <f t="shared" ref="P2:P21" si="8">O2-25470</f>
        <v>0</v>
      </c>
      <c r="Q2" s="1">
        <v>404</v>
      </c>
      <c r="R2" s="1">
        <f t="shared" ref="R2:R21" si="9">Q2-404</f>
        <v>0</v>
      </c>
      <c r="S2" s="1">
        <v>430</v>
      </c>
      <c r="T2" s="1">
        <f t="shared" ref="T2:T21" si="10">S2-430</f>
        <v>0</v>
      </c>
      <c r="U2" s="1">
        <f t="shared" ref="U2" si="11">T2+R2</f>
        <v>0</v>
      </c>
      <c r="V2" s="1">
        <f t="shared" ref="V2:V21" si="12">(U2)*160</f>
        <v>0</v>
      </c>
      <c r="W2" s="1">
        <f t="shared" ref="W2:W21" si="13">N2+V2</f>
        <v>0</v>
      </c>
    </row>
    <row r="3" spans="1:23" x14ac:dyDescent="0.25">
      <c r="A3" s="2">
        <v>43069</v>
      </c>
      <c r="B3" s="1">
        <v>10226</v>
      </c>
      <c r="C3" s="1">
        <f t="shared" si="0"/>
        <v>-44</v>
      </c>
      <c r="D3" s="1">
        <v>191</v>
      </c>
      <c r="E3" s="1">
        <f t="shared" si="1"/>
        <v>-13</v>
      </c>
      <c r="F3" s="1">
        <v>182</v>
      </c>
      <c r="G3" s="1">
        <f t="shared" si="2"/>
        <v>3</v>
      </c>
      <c r="H3" s="1">
        <f t="shared" ref="H3" si="14">G3+E3</f>
        <v>-10</v>
      </c>
      <c r="I3" s="1">
        <v>77</v>
      </c>
      <c r="J3" s="1">
        <f t="shared" si="4"/>
        <v>5</v>
      </c>
      <c r="K3" s="1">
        <v>101</v>
      </c>
      <c r="L3" s="1">
        <f t="shared" si="5"/>
        <v>-6</v>
      </c>
      <c r="M3" s="1">
        <f t="shared" ref="M3" si="15">L3+J3</f>
        <v>-1</v>
      </c>
      <c r="N3" s="1">
        <f t="shared" si="7"/>
        <v>-6600</v>
      </c>
      <c r="O3" s="1">
        <v>25332</v>
      </c>
      <c r="P3" s="1">
        <f t="shared" si="8"/>
        <v>-138</v>
      </c>
      <c r="Q3" s="1">
        <v>378</v>
      </c>
      <c r="R3" s="1">
        <f t="shared" si="9"/>
        <v>-26</v>
      </c>
      <c r="S3" s="1">
        <v>421</v>
      </c>
      <c r="T3" s="1">
        <f t="shared" si="10"/>
        <v>-9</v>
      </c>
      <c r="U3" s="1">
        <f t="shared" ref="U3" si="16">T3+R3</f>
        <v>-35</v>
      </c>
      <c r="V3" s="1">
        <f t="shared" si="12"/>
        <v>-5600</v>
      </c>
      <c r="W3" s="1">
        <f t="shared" si="13"/>
        <v>-12200</v>
      </c>
    </row>
    <row r="4" spans="1:23" x14ac:dyDescent="0.25">
      <c r="A4" s="2">
        <v>43070</v>
      </c>
      <c r="B4" s="1">
        <v>10123</v>
      </c>
      <c r="C4" s="1">
        <f t="shared" si="0"/>
        <v>-147</v>
      </c>
      <c r="D4" s="1">
        <v>137</v>
      </c>
      <c r="E4" s="1">
        <f t="shared" si="1"/>
        <v>-67</v>
      </c>
      <c r="F4" s="1">
        <v>261</v>
      </c>
      <c r="G4" s="1">
        <f t="shared" si="2"/>
        <v>82</v>
      </c>
      <c r="H4" s="1">
        <f t="shared" ref="H4:H21" si="17">G4+E4</f>
        <v>15</v>
      </c>
      <c r="I4" s="1">
        <v>47</v>
      </c>
      <c r="J4" s="1">
        <f t="shared" si="4"/>
        <v>35</v>
      </c>
      <c r="K4" s="1">
        <v>175</v>
      </c>
      <c r="L4" s="1">
        <f t="shared" si="5"/>
        <v>-80</v>
      </c>
      <c r="M4" s="1">
        <f t="shared" ref="M4" si="18">L4+J4</f>
        <v>-45</v>
      </c>
      <c r="N4" s="1">
        <f t="shared" si="7"/>
        <v>-18000</v>
      </c>
      <c r="O4" s="1">
        <v>25196</v>
      </c>
      <c r="P4" s="1">
        <f t="shared" si="8"/>
        <v>-274</v>
      </c>
      <c r="Q4" s="1">
        <v>281</v>
      </c>
      <c r="R4" s="1">
        <f t="shared" si="9"/>
        <v>-123</v>
      </c>
      <c r="S4" s="1">
        <v>517</v>
      </c>
      <c r="T4" s="1">
        <f t="shared" si="10"/>
        <v>87</v>
      </c>
      <c r="U4" s="1">
        <f t="shared" ref="U4" si="19">T4+R4</f>
        <v>-36</v>
      </c>
      <c r="V4" s="1">
        <f t="shared" si="12"/>
        <v>-5760</v>
      </c>
      <c r="W4" s="1">
        <f t="shared" si="13"/>
        <v>-23760</v>
      </c>
    </row>
    <row r="5" spans="1:23" x14ac:dyDescent="0.25">
      <c r="A5" s="2">
        <v>43073</v>
      </c>
      <c r="B5" s="1">
        <v>10128</v>
      </c>
      <c r="C5" s="1">
        <f t="shared" si="0"/>
        <v>-142</v>
      </c>
      <c r="D5" s="1">
        <v>141</v>
      </c>
      <c r="E5" s="1">
        <f t="shared" si="1"/>
        <v>-63</v>
      </c>
      <c r="F5" s="1">
        <v>242</v>
      </c>
      <c r="G5" s="1">
        <f t="shared" si="2"/>
        <v>63</v>
      </c>
      <c r="H5" s="1">
        <f t="shared" si="17"/>
        <v>0</v>
      </c>
      <c r="I5" s="1">
        <v>47</v>
      </c>
      <c r="J5" s="1">
        <f t="shared" si="4"/>
        <v>35</v>
      </c>
      <c r="K5" s="1">
        <v>157</v>
      </c>
      <c r="L5" s="1">
        <f t="shared" si="5"/>
        <v>-62</v>
      </c>
      <c r="M5" s="1">
        <f t="shared" ref="M5:M19" si="20">L5+J5</f>
        <v>-27</v>
      </c>
      <c r="N5" s="1">
        <f t="shared" si="7"/>
        <v>-16200</v>
      </c>
      <c r="O5" s="1">
        <v>25075</v>
      </c>
      <c r="P5" s="1">
        <f t="shared" si="8"/>
        <v>-395</v>
      </c>
      <c r="Q5" s="1">
        <v>262</v>
      </c>
      <c r="R5" s="1">
        <f t="shared" si="9"/>
        <v>-142</v>
      </c>
      <c r="S5" s="1">
        <v>510</v>
      </c>
      <c r="T5" s="1">
        <f t="shared" si="10"/>
        <v>80</v>
      </c>
      <c r="U5" s="1">
        <f t="shared" ref="U5:U21" si="21">T5+R5</f>
        <v>-62</v>
      </c>
      <c r="V5" s="1">
        <f t="shared" si="12"/>
        <v>-9920</v>
      </c>
      <c r="W5" s="1">
        <f t="shared" si="13"/>
        <v>-26120</v>
      </c>
    </row>
    <row r="6" spans="1:23" x14ac:dyDescent="0.25">
      <c r="A6" s="2">
        <v>43074</v>
      </c>
      <c r="B6" s="1">
        <v>10119</v>
      </c>
      <c r="C6" s="1">
        <f t="shared" si="0"/>
        <v>-151</v>
      </c>
      <c r="D6" s="1">
        <v>138</v>
      </c>
      <c r="E6" s="1">
        <f t="shared" si="1"/>
        <v>-66</v>
      </c>
      <c r="F6" s="1">
        <v>254</v>
      </c>
      <c r="G6" s="1">
        <f t="shared" si="2"/>
        <v>75</v>
      </c>
      <c r="H6" s="1">
        <f t="shared" si="17"/>
        <v>9</v>
      </c>
      <c r="I6" s="1">
        <v>43</v>
      </c>
      <c r="J6" s="1">
        <f t="shared" si="4"/>
        <v>39</v>
      </c>
      <c r="K6" s="1">
        <v>167</v>
      </c>
      <c r="L6" s="1">
        <f t="shared" si="5"/>
        <v>-72</v>
      </c>
      <c r="M6" s="1">
        <f t="shared" si="20"/>
        <v>-33</v>
      </c>
      <c r="N6" s="1">
        <f t="shared" si="7"/>
        <v>-14400</v>
      </c>
      <c r="O6" s="1">
        <v>25124</v>
      </c>
      <c r="P6" s="1">
        <f t="shared" si="8"/>
        <v>-346</v>
      </c>
      <c r="Q6" s="1">
        <v>250</v>
      </c>
      <c r="R6" s="1">
        <f t="shared" si="9"/>
        <v>-154</v>
      </c>
      <c r="S6" s="1">
        <v>500</v>
      </c>
      <c r="T6" s="1">
        <f t="shared" si="10"/>
        <v>70</v>
      </c>
      <c r="U6" s="1">
        <f t="shared" si="21"/>
        <v>-84</v>
      </c>
      <c r="V6" s="1">
        <f t="shared" si="12"/>
        <v>-13440</v>
      </c>
      <c r="W6" s="1">
        <f t="shared" si="13"/>
        <v>-27840</v>
      </c>
    </row>
    <row r="7" spans="1:23" x14ac:dyDescent="0.25">
      <c r="A7" s="2">
        <v>43075</v>
      </c>
      <c r="B7" s="1">
        <v>10041</v>
      </c>
      <c r="C7" s="1">
        <f t="shared" si="0"/>
        <v>-229</v>
      </c>
      <c r="D7" s="1">
        <v>109</v>
      </c>
      <c r="E7" s="1">
        <f t="shared" si="1"/>
        <v>-95</v>
      </c>
      <c r="F7" s="1">
        <v>295</v>
      </c>
      <c r="G7" s="1">
        <f t="shared" si="2"/>
        <v>116</v>
      </c>
      <c r="H7" s="1">
        <f t="shared" si="17"/>
        <v>21</v>
      </c>
      <c r="I7" s="1">
        <v>30</v>
      </c>
      <c r="J7" s="1">
        <f t="shared" si="4"/>
        <v>52</v>
      </c>
      <c r="K7" s="1">
        <v>205</v>
      </c>
      <c r="L7" s="1">
        <f t="shared" si="5"/>
        <v>-110</v>
      </c>
      <c r="M7" s="1">
        <f t="shared" si="20"/>
        <v>-58</v>
      </c>
      <c r="N7" s="1">
        <f t="shared" si="7"/>
        <v>-22200</v>
      </c>
      <c r="O7" s="1">
        <v>24853</v>
      </c>
      <c r="P7" s="1">
        <f t="shared" si="8"/>
        <v>-617</v>
      </c>
      <c r="Q7" s="1">
        <v>142</v>
      </c>
      <c r="R7" s="1">
        <f t="shared" si="9"/>
        <v>-262</v>
      </c>
      <c r="S7" s="1">
        <v>692</v>
      </c>
      <c r="T7" s="1">
        <f t="shared" si="10"/>
        <v>262</v>
      </c>
      <c r="U7" s="1">
        <f t="shared" si="21"/>
        <v>0</v>
      </c>
      <c r="V7" s="1">
        <f t="shared" si="12"/>
        <v>0</v>
      </c>
      <c r="W7" s="1">
        <f t="shared" si="13"/>
        <v>-22200</v>
      </c>
    </row>
    <row r="8" spans="1:23" x14ac:dyDescent="0.25">
      <c r="A8" s="2">
        <v>43076</v>
      </c>
      <c r="B8" s="1">
        <v>10167</v>
      </c>
      <c r="C8" s="1">
        <f t="shared" si="0"/>
        <v>-103</v>
      </c>
      <c r="D8" s="1">
        <v>154</v>
      </c>
      <c r="E8" s="1">
        <f t="shared" si="1"/>
        <v>-50</v>
      </c>
      <c r="F8" s="1">
        <v>215</v>
      </c>
      <c r="G8" s="1">
        <f t="shared" si="2"/>
        <v>36</v>
      </c>
      <c r="H8" s="1">
        <f t="shared" si="17"/>
        <v>-14</v>
      </c>
      <c r="I8" s="1">
        <v>49</v>
      </c>
      <c r="J8" s="1">
        <f t="shared" si="4"/>
        <v>33</v>
      </c>
      <c r="K8" s="1">
        <v>125</v>
      </c>
      <c r="L8" s="1">
        <f t="shared" si="5"/>
        <v>-30</v>
      </c>
      <c r="M8" s="1">
        <f t="shared" si="20"/>
        <v>3</v>
      </c>
      <c r="N8" s="1">
        <f t="shared" si="7"/>
        <v>-6600</v>
      </c>
      <c r="O8" s="1">
        <v>25058</v>
      </c>
      <c r="P8" s="1">
        <f t="shared" si="8"/>
        <v>-412</v>
      </c>
      <c r="Q8" s="1">
        <v>200</v>
      </c>
      <c r="R8" s="1">
        <f t="shared" si="9"/>
        <v>-204</v>
      </c>
      <c r="S8" s="1">
        <v>501</v>
      </c>
      <c r="T8" s="1">
        <f t="shared" si="10"/>
        <v>71</v>
      </c>
      <c r="U8" s="1">
        <f t="shared" si="21"/>
        <v>-133</v>
      </c>
      <c r="V8" s="1">
        <f t="shared" si="12"/>
        <v>-21280</v>
      </c>
      <c r="W8" s="1">
        <f t="shared" si="13"/>
        <v>-27880</v>
      </c>
    </row>
    <row r="9" spans="1:23" x14ac:dyDescent="0.25">
      <c r="A9" s="2">
        <v>43077</v>
      </c>
      <c r="B9" s="1">
        <v>10267</v>
      </c>
      <c r="C9" s="1">
        <f t="shared" si="0"/>
        <v>-3</v>
      </c>
      <c r="D9" s="1">
        <v>190</v>
      </c>
      <c r="E9" s="1">
        <f t="shared" si="1"/>
        <v>-14</v>
      </c>
      <c r="F9" s="1">
        <v>170</v>
      </c>
      <c r="G9" s="1">
        <f t="shared" si="2"/>
        <v>-9</v>
      </c>
      <c r="H9" s="1">
        <f t="shared" si="17"/>
        <v>-23</v>
      </c>
      <c r="I9" s="1">
        <v>68</v>
      </c>
      <c r="J9" s="1">
        <f t="shared" si="4"/>
        <v>14</v>
      </c>
      <c r="K9" s="1">
        <v>85</v>
      </c>
      <c r="L9" s="1">
        <f t="shared" si="5"/>
        <v>10</v>
      </c>
      <c r="M9" s="1">
        <f t="shared" si="20"/>
        <v>24</v>
      </c>
      <c r="N9" s="1">
        <f t="shared" si="7"/>
        <v>600</v>
      </c>
      <c r="O9" s="1">
        <v>25337</v>
      </c>
      <c r="P9" s="1">
        <f t="shared" si="8"/>
        <v>-133</v>
      </c>
      <c r="Q9" s="1">
        <v>261</v>
      </c>
      <c r="R9" s="1">
        <f t="shared" si="9"/>
        <v>-143</v>
      </c>
      <c r="S9" s="1">
        <v>389</v>
      </c>
      <c r="T9" s="1">
        <f t="shared" si="10"/>
        <v>-41</v>
      </c>
      <c r="U9" s="1">
        <f t="shared" si="21"/>
        <v>-184</v>
      </c>
      <c r="V9" s="1">
        <f t="shared" si="12"/>
        <v>-29440</v>
      </c>
      <c r="W9" s="1">
        <f t="shared" si="13"/>
        <v>-28840</v>
      </c>
    </row>
    <row r="10" spans="1:23" x14ac:dyDescent="0.25">
      <c r="A10" s="2">
        <v>43081</v>
      </c>
      <c r="B10" s="1">
        <v>10237</v>
      </c>
      <c r="C10" s="1">
        <f t="shared" si="0"/>
        <v>-33</v>
      </c>
      <c r="D10" s="1">
        <v>185</v>
      </c>
      <c r="E10" s="1">
        <f t="shared" si="1"/>
        <v>-19</v>
      </c>
      <c r="F10" s="1">
        <v>183</v>
      </c>
      <c r="G10" s="1">
        <f t="shared" si="2"/>
        <v>4</v>
      </c>
      <c r="H10" s="1">
        <f t="shared" si="17"/>
        <v>-15</v>
      </c>
      <c r="I10" s="1">
        <v>66</v>
      </c>
      <c r="J10" s="1">
        <f t="shared" si="4"/>
        <v>16</v>
      </c>
      <c r="K10" s="1">
        <v>101</v>
      </c>
      <c r="L10" s="1">
        <f t="shared" si="5"/>
        <v>-6</v>
      </c>
      <c r="M10" s="1">
        <f t="shared" si="20"/>
        <v>10</v>
      </c>
      <c r="N10" s="1">
        <f t="shared" si="7"/>
        <v>-3000</v>
      </c>
      <c r="O10" s="1">
        <v>25110</v>
      </c>
      <c r="P10" s="1">
        <f t="shared" si="8"/>
        <v>-360</v>
      </c>
      <c r="Q10" s="1">
        <v>190</v>
      </c>
      <c r="R10" s="1">
        <f t="shared" si="9"/>
        <v>-214</v>
      </c>
      <c r="S10" s="1">
        <v>516</v>
      </c>
      <c r="T10" s="1">
        <f t="shared" si="10"/>
        <v>86</v>
      </c>
      <c r="U10" s="1">
        <f t="shared" si="21"/>
        <v>-128</v>
      </c>
      <c r="V10" s="1">
        <f t="shared" si="12"/>
        <v>-20480</v>
      </c>
      <c r="W10" s="1">
        <f t="shared" si="13"/>
        <v>-23480</v>
      </c>
    </row>
    <row r="11" spans="1:23" x14ac:dyDescent="0.25">
      <c r="A11" s="2">
        <v>43082</v>
      </c>
      <c r="B11" s="1">
        <v>10202</v>
      </c>
      <c r="C11" s="1">
        <f t="shared" si="0"/>
        <v>-68</v>
      </c>
      <c r="D11" s="1">
        <v>170</v>
      </c>
      <c r="E11" s="1">
        <f t="shared" si="1"/>
        <v>-34</v>
      </c>
      <c r="F11" s="1">
        <v>210</v>
      </c>
      <c r="G11" s="1">
        <f t="shared" si="2"/>
        <v>31</v>
      </c>
      <c r="H11" s="1">
        <f t="shared" si="17"/>
        <v>-3</v>
      </c>
      <c r="I11" s="1">
        <v>59</v>
      </c>
      <c r="J11" s="1">
        <f t="shared" si="4"/>
        <v>23</v>
      </c>
      <c r="K11" s="1">
        <v>123</v>
      </c>
      <c r="L11" s="1">
        <f t="shared" si="5"/>
        <v>-28</v>
      </c>
      <c r="M11" s="1">
        <f t="shared" si="20"/>
        <v>-5</v>
      </c>
      <c r="N11" s="1">
        <f t="shared" si="7"/>
        <v>-4800</v>
      </c>
      <c r="O11" s="1">
        <v>25033</v>
      </c>
      <c r="P11" s="1">
        <f t="shared" si="8"/>
        <v>-437</v>
      </c>
      <c r="Q11" s="1">
        <v>178</v>
      </c>
      <c r="R11" s="1">
        <f t="shared" si="9"/>
        <v>-226</v>
      </c>
      <c r="S11" s="1">
        <v>620</v>
      </c>
      <c r="T11" s="1">
        <f t="shared" si="10"/>
        <v>190</v>
      </c>
      <c r="U11" s="1">
        <f t="shared" si="21"/>
        <v>-36</v>
      </c>
      <c r="V11" s="1">
        <f t="shared" si="12"/>
        <v>-5760</v>
      </c>
      <c r="W11" s="1">
        <f t="shared" si="13"/>
        <v>-10560</v>
      </c>
    </row>
    <row r="12" spans="1:23" x14ac:dyDescent="0.25">
      <c r="A12" s="2">
        <v>43083</v>
      </c>
      <c r="B12" s="1">
        <v>10252</v>
      </c>
      <c r="C12" s="1">
        <f t="shared" si="0"/>
        <v>-18</v>
      </c>
      <c r="D12" s="1">
        <v>205</v>
      </c>
      <c r="E12" s="1">
        <f t="shared" si="1"/>
        <v>1</v>
      </c>
      <c r="F12" s="1">
        <v>181</v>
      </c>
      <c r="G12" s="1">
        <f t="shared" si="2"/>
        <v>2</v>
      </c>
      <c r="H12" s="1">
        <f t="shared" si="17"/>
        <v>3</v>
      </c>
      <c r="I12" s="1">
        <v>83</v>
      </c>
      <c r="J12" s="1">
        <f t="shared" si="4"/>
        <v>-1</v>
      </c>
      <c r="K12" s="1">
        <v>107</v>
      </c>
      <c r="L12" s="1">
        <f t="shared" si="5"/>
        <v>-12</v>
      </c>
      <c r="M12" s="1">
        <f t="shared" si="20"/>
        <v>-13</v>
      </c>
      <c r="N12" s="1">
        <f t="shared" si="7"/>
        <v>-6000</v>
      </c>
      <c r="O12" s="1">
        <v>25168</v>
      </c>
      <c r="P12" s="1">
        <f t="shared" si="8"/>
        <v>-302</v>
      </c>
      <c r="Q12" s="1">
        <v>244</v>
      </c>
      <c r="R12" s="1">
        <f t="shared" si="9"/>
        <v>-160</v>
      </c>
      <c r="S12" s="1">
        <v>521</v>
      </c>
      <c r="T12" s="1">
        <f t="shared" si="10"/>
        <v>91</v>
      </c>
      <c r="U12" s="1">
        <f t="shared" si="21"/>
        <v>-69</v>
      </c>
      <c r="V12" s="1">
        <f t="shared" si="12"/>
        <v>-11040</v>
      </c>
      <c r="W12" s="1">
        <f t="shared" si="13"/>
        <v>-17040</v>
      </c>
    </row>
    <row r="13" spans="1:23" x14ac:dyDescent="0.25">
      <c r="A13" s="2">
        <v>43084</v>
      </c>
      <c r="B13" s="1">
        <v>10333</v>
      </c>
      <c r="C13" s="1">
        <f t="shared" si="0"/>
        <v>63</v>
      </c>
      <c r="D13" s="1">
        <v>235</v>
      </c>
      <c r="E13" s="1">
        <f t="shared" si="1"/>
        <v>31</v>
      </c>
      <c r="F13" s="1">
        <v>145</v>
      </c>
      <c r="G13" s="1">
        <f t="shared" si="2"/>
        <v>-34</v>
      </c>
      <c r="H13" s="1">
        <f t="shared" si="17"/>
        <v>-3</v>
      </c>
      <c r="I13" s="1">
        <v>94</v>
      </c>
      <c r="J13" s="1">
        <f t="shared" si="4"/>
        <v>-12</v>
      </c>
      <c r="K13" s="1">
        <v>67</v>
      </c>
      <c r="L13" s="1">
        <f t="shared" si="5"/>
        <v>28</v>
      </c>
      <c r="M13" s="1">
        <f t="shared" si="20"/>
        <v>16</v>
      </c>
      <c r="N13" s="1">
        <f t="shared" si="7"/>
        <v>7800</v>
      </c>
      <c r="O13" s="1">
        <v>25440</v>
      </c>
      <c r="P13" s="1">
        <f t="shared" si="8"/>
        <v>-30</v>
      </c>
      <c r="Q13" s="1">
        <v>315</v>
      </c>
      <c r="R13" s="1">
        <f t="shared" si="9"/>
        <v>-89</v>
      </c>
      <c r="S13" s="1">
        <v>290</v>
      </c>
      <c r="T13" s="1">
        <f t="shared" si="10"/>
        <v>-140</v>
      </c>
      <c r="U13" s="1">
        <f t="shared" si="21"/>
        <v>-229</v>
      </c>
      <c r="V13" s="1">
        <f t="shared" si="12"/>
        <v>-36640</v>
      </c>
      <c r="W13" s="1">
        <f t="shared" si="13"/>
        <v>-28840</v>
      </c>
    </row>
    <row r="14" spans="1:23" x14ac:dyDescent="0.25">
      <c r="A14" s="2">
        <v>43087</v>
      </c>
      <c r="B14" s="1">
        <v>10390</v>
      </c>
      <c r="C14" s="1">
        <f t="shared" si="0"/>
        <v>120</v>
      </c>
      <c r="D14" s="1">
        <v>241</v>
      </c>
      <c r="E14" s="1">
        <f t="shared" si="1"/>
        <v>37</v>
      </c>
      <c r="F14" s="1">
        <v>101</v>
      </c>
      <c r="G14" s="1">
        <f t="shared" si="2"/>
        <v>-78</v>
      </c>
      <c r="H14" s="1">
        <f t="shared" si="17"/>
        <v>-41</v>
      </c>
      <c r="I14" s="1">
        <v>86</v>
      </c>
      <c r="J14" s="1">
        <f t="shared" si="4"/>
        <v>-4</v>
      </c>
      <c r="K14" s="1">
        <v>30</v>
      </c>
      <c r="L14" s="1">
        <f t="shared" si="5"/>
        <v>65</v>
      </c>
      <c r="M14" s="1">
        <f t="shared" si="20"/>
        <v>61</v>
      </c>
      <c r="N14" s="1">
        <f t="shared" si="7"/>
        <v>12000</v>
      </c>
      <c r="O14" s="1">
        <v>25604</v>
      </c>
      <c r="P14" s="1">
        <f t="shared" si="8"/>
        <v>134</v>
      </c>
      <c r="Q14" s="1">
        <v>321</v>
      </c>
      <c r="R14" s="1">
        <f t="shared" si="9"/>
        <v>-83</v>
      </c>
      <c r="S14" s="1">
        <v>184</v>
      </c>
      <c r="T14" s="1">
        <f t="shared" si="10"/>
        <v>-246</v>
      </c>
      <c r="U14" s="1">
        <f t="shared" si="21"/>
        <v>-329</v>
      </c>
      <c r="V14" s="1">
        <f t="shared" si="12"/>
        <v>-52640</v>
      </c>
      <c r="W14" s="1">
        <f t="shared" si="13"/>
        <v>-40640</v>
      </c>
    </row>
    <row r="15" spans="1:23" x14ac:dyDescent="0.25">
      <c r="A15" s="2">
        <v>43088</v>
      </c>
      <c r="B15" s="1">
        <v>10464</v>
      </c>
      <c r="C15" s="1">
        <f t="shared" si="0"/>
        <v>194</v>
      </c>
      <c r="D15" s="1">
        <v>276</v>
      </c>
      <c r="E15" s="1">
        <f t="shared" si="1"/>
        <v>72</v>
      </c>
      <c r="F15" s="1">
        <v>77</v>
      </c>
      <c r="G15" s="1">
        <f t="shared" si="2"/>
        <v>-102</v>
      </c>
      <c r="H15" s="1">
        <f t="shared" si="17"/>
        <v>-30</v>
      </c>
      <c r="I15" s="1">
        <v>109</v>
      </c>
      <c r="J15" s="1">
        <f t="shared" si="4"/>
        <v>-27</v>
      </c>
      <c r="K15" s="1">
        <v>16</v>
      </c>
      <c r="L15" s="1">
        <f t="shared" si="5"/>
        <v>79</v>
      </c>
      <c r="M15" s="1">
        <f t="shared" si="20"/>
        <v>52</v>
      </c>
      <c r="N15" s="1">
        <f t="shared" si="7"/>
        <v>13200</v>
      </c>
      <c r="O15" s="1">
        <v>25724</v>
      </c>
      <c r="P15" s="1">
        <f t="shared" si="8"/>
        <v>254</v>
      </c>
      <c r="Q15" s="1">
        <v>338</v>
      </c>
      <c r="R15" s="1">
        <f t="shared" si="9"/>
        <v>-66</v>
      </c>
      <c r="S15" s="1">
        <v>123</v>
      </c>
      <c r="T15" s="1">
        <f t="shared" si="10"/>
        <v>-307</v>
      </c>
      <c r="U15" s="1">
        <f t="shared" si="21"/>
        <v>-373</v>
      </c>
      <c r="V15" s="1">
        <f t="shared" si="12"/>
        <v>-59680</v>
      </c>
      <c r="W15" s="1">
        <f t="shared" si="13"/>
        <v>-46480</v>
      </c>
    </row>
    <row r="16" spans="1:23" x14ac:dyDescent="0.25">
      <c r="A16" s="2">
        <v>43089</v>
      </c>
      <c r="B16" s="1">
        <v>10444</v>
      </c>
      <c r="C16" s="1">
        <f t="shared" si="0"/>
        <v>174</v>
      </c>
      <c r="D16" s="1">
        <v>271</v>
      </c>
      <c r="E16" s="1">
        <f t="shared" si="1"/>
        <v>67</v>
      </c>
      <c r="F16" s="1">
        <v>76</v>
      </c>
      <c r="G16" s="1">
        <f t="shared" si="2"/>
        <v>-103</v>
      </c>
      <c r="H16" s="1">
        <f t="shared" si="17"/>
        <v>-36</v>
      </c>
      <c r="I16" s="1">
        <v>107</v>
      </c>
      <c r="J16" s="1">
        <f t="shared" si="4"/>
        <v>-25</v>
      </c>
      <c r="K16" s="1">
        <v>14</v>
      </c>
      <c r="L16" s="1">
        <f t="shared" si="5"/>
        <v>81</v>
      </c>
      <c r="M16" s="1">
        <f t="shared" si="20"/>
        <v>56</v>
      </c>
      <c r="N16" s="1">
        <f t="shared" si="7"/>
        <v>12000</v>
      </c>
      <c r="O16" s="1">
        <v>25591</v>
      </c>
      <c r="P16" s="1">
        <f t="shared" si="8"/>
        <v>121</v>
      </c>
      <c r="Q16" s="1">
        <v>263</v>
      </c>
      <c r="R16" s="1">
        <f t="shared" si="9"/>
        <v>-141</v>
      </c>
      <c r="S16" s="1">
        <v>118</v>
      </c>
      <c r="T16" s="1">
        <f t="shared" si="10"/>
        <v>-312</v>
      </c>
      <c r="U16" s="1">
        <f t="shared" si="21"/>
        <v>-453</v>
      </c>
      <c r="V16" s="1">
        <f t="shared" si="12"/>
        <v>-72480</v>
      </c>
      <c r="W16" s="1">
        <f t="shared" si="13"/>
        <v>-60480</v>
      </c>
    </row>
    <row r="17" spans="1:23" x14ac:dyDescent="0.25">
      <c r="A17" s="2">
        <v>43090</v>
      </c>
      <c r="B17" s="1">
        <v>10429</v>
      </c>
      <c r="C17" s="1">
        <f t="shared" si="0"/>
        <v>159</v>
      </c>
      <c r="D17" s="1">
        <v>267</v>
      </c>
      <c r="E17" s="1">
        <f t="shared" si="1"/>
        <v>63</v>
      </c>
      <c r="F17" s="1">
        <v>73</v>
      </c>
      <c r="G17" s="1">
        <f t="shared" si="2"/>
        <v>-106</v>
      </c>
      <c r="H17" s="1">
        <f t="shared" si="17"/>
        <v>-43</v>
      </c>
      <c r="I17" s="1">
        <v>98</v>
      </c>
      <c r="J17" s="1">
        <f t="shared" si="4"/>
        <v>-16</v>
      </c>
      <c r="K17" s="1">
        <v>12</v>
      </c>
      <c r="L17" s="1">
        <f t="shared" si="5"/>
        <v>83</v>
      </c>
      <c r="M17" s="1">
        <f t="shared" si="20"/>
        <v>67</v>
      </c>
      <c r="N17" s="1">
        <f t="shared" si="7"/>
        <v>14400</v>
      </c>
      <c r="O17" s="1">
        <v>25518</v>
      </c>
      <c r="P17" s="1">
        <f t="shared" si="8"/>
        <v>48</v>
      </c>
      <c r="Q17" s="1">
        <v>227</v>
      </c>
      <c r="R17" s="1">
        <f t="shared" si="9"/>
        <v>-177</v>
      </c>
      <c r="S17" s="1">
        <v>114</v>
      </c>
      <c r="T17" s="1">
        <f t="shared" si="10"/>
        <v>-316</v>
      </c>
      <c r="U17" s="1">
        <f t="shared" si="21"/>
        <v>-493</v>
      </c>
      <c r="V17" s="1">
        <f t="shared" si="12"/>
        <v>-78880</v>
      </c>
      <c r="W17" s="1">
        <f t="shared" si="13"/>
        <v>-64480</v>
      </c>
    </row>
    <row r="18" spans="1:23" x14ac:dyDescent="0.25">
      <c r="A18" s="2">
        <v>43091</v>
      </c>
      <c r="B18" s="1">
        <v>10487</v>
      </c>
      <c r="C18" s="1">
        <f t="shared" si="0"/>
        <v>217</v>
      </c>
      <c r="D18" s="1">
        <v>299</v>
      </c>
      <c r="E18" s="1">
        <f t="shared" si="1"/>
        <v>95</v>
      </c>
      <c r="F18" s="1">
        <v>60</v>
      </c>
      <c r="G18" s="1">
        <f t="shared" si="2"/>
        <v>-119</v>
      </c>
      <c r="H18" s="1">
        <f t="shared" si="17"/>
        <v>-24</v>
      </c>
      <c r="I18" s="1">
        <v>120</v>
      </c>
      <c r="J18" s="1">
        <f t="shared" si="4"/>
        <v>-38</v>
      </c>
      <c r="K18" s="1">
        <v>5</v>
      </c>
      <c r="L18" s="1">
        <f t="shared" si="5"/>
        <v>90</v>
      </c>
      <c r="M18" s="1">
        <f t="shared" si="20"/>
        <v>52</v>
      </c>
      <c r="N18" s="1">
        <f t="shared" si="7"/>
        <v>16800</v>
      </c>
      <c r="O18" s="1">
        <v>25624</v>
      </c>
      <c r="P18" s="1">
        <f t="shared" si="8"/>
        <v>154</v>
      </c>
      <c r="Q18" s="1">
        <v>227</v>
      </c>
      <c r="R18" s="1">
        <f t="shared" si="9"/>
        <v>-177</v>
      </c>
      <c r="S18" s="1">
        <v>64</v>
      </c>
      <c r="T18" s="1">
        <f t="shared" si="10"/>
        <v>-366</v>
      </c>
      <c r="U18" s="1">
        <f t="shared" si="21"/>
        <v>-543</v>
      </c>
      <c r="V18" s="1">
        <f t="shared" si="12"/>
        <v>-86880</v>
      </c>
      <c r="W18" s="1">
        <f t="shared" si="13"/>
        <v>-70080</v>
      </c>
    </row>
    <row r="19" spans="1:23" x14ac:dyDescent="0.25">
      <c r="A19" s="2">
        <v>43095</v>
      </c>
      <c r="B19" s="1">
        <v>10531</v>
      </c>
      <c r="C19" s="1">
        <f t="shared" si="0"/>
        <v>261</v>
      </c>
      <c r="D19" s="1">
        <v>319</v>
      </c>
      <c r="E19" s="1">
        <f t="shared" si="1"/>
        <v>115</v>
      </c>
      <c r="F19" s="1">
        <v>54</v>
      </c>
      <c r="G19" s="1">
        <f t="shared" si="2"/>
        <v>-125</v>
      </c>
      <c r="H19" s="1">
        <f t="shared" si="17"/>
        <v>-10</v>
      </c>
      <c r="I19" s="1">
        <v>132</v>
      </c>
      <c r="J19" s="1">
        <f t="shared" si="4"/>
        <v>-50</v>
      </c>
      <c r="K19" s="1">
        <v>2.2000000000000002</v>
      </c>
      <c r="L19" s="1">
        <f t="shared" si="5"/>
        <v>92.8</v>
      </c>
      <c r="M19" s="1">
        <f t="shared" si="20"/>
        <v>42.8</v>
      </c>
      <c r="N19" s="1">
        <f t="shared" si="7"/>
        <v>19680</v>
      </c>
      <c r="O19" s="1">
        <v>25675</v>
      </c>
      <c r="P19" s="1">
        <f t="shared" si="8"/>
        <v>205</v>
      </c>
      <c r="Q19" s="1">
        <v>220</v>
      </c>
      <c r="R19" s="1">
        <f t="shared" si="9"/>
        <v>-184</v>
      </c>
      <c r="S19" s="1">
        <v>31</v>
      </c>
      <c r="T19" s="1">
        <f t="shared" si="10"/>
        <v>-399</v>
      </c>
      <c r="U19" s="1">
        <f t="shared" si="21"/>
        <v>-583</v>
      </c>
      <c r="V19" s="1">
        <f t="shared" si="12"/>
        <v>-93280</v>
      </c>
      <c r="W19" s="1">
        <f t="shared" si="13"/>
        <v>-73600</v>
      </c>
    </row>
    <row r="20" spans="1:23" x14ac:dyDescent="0.25">
      <c r="A20" s="2">
        <v>43096</v>
      </c>
      <c r="B20" s="1">
        <v>10476</v>
      </c>
      <c r="C20" s="1">
        <f t="shared" si="0"/>
        <v>206</v>
      </c>
      <c r="D20" s="1">
        <v>283</v>
      </c>
      <c r="E20" s="1">
        <f t="shared" si="1"/>
        <v>79</v>
      </c>
      <c r="F20" s="1">
        <v>66</v>
      </c>
      <c r="G20" s="1">
        <f t="shared" si="2"/>
        <v>-113</v>
      </c>
      <c r="H20" s="1">
        <f t="shared" si="17"/>
        <v>-34</v>
      </c>
      <c r="I20" s="1">
        <v>91</v>
      </c>
      <c r="J20" s="1">
        <f t="shared" si="4"/>
        <v>-9</v>
      </c>
      <c r="K20" s="1">
        <v>2.2000000000000002</v>
      </c>
      <c r="L20" s="1">
        <f t="shared" ref="L20:L21" si="22">95-K20</f>
        <v>92.8</v>
      </c>
      <c r="M20" s="1">
        <f t="shared" ref="M20:M21" si="23">L20+J20</f>
        <v>83.8</v>
      </c>
      <c r="N20" s="1">
        <f t="shared" ref="N20:N21" si="24">(M20+H20)*600</f>
        <v>29880</v>
      </c>
      <c r="O20" s="1">
        <v>25432</v>
      </c>
      <c r="P20" s="1">
        <f t="shared" si="8"/>
        <v>-38</v>
      </c>
      <c r="Q20" s="1">
        <v>40</v>
      </c>
      <c r="R20" s="1">
        <f t="shared" si="9"/>
        <v>-364</v>
      </c>
      <c r="S20" s="1">
        <v>98</v>
      </c>
      <c r="T20" s="1">
        <f t="shared" si="10"/>
        <v>-332</v>
      </c>
      <c r="U20" s="1">
        <f t="shared" si="21"/>
        <v>-696</v>
      </c>
      <c r="V20" s="1">
        <f t="shared" si="12"/>
        <v>-111360</v>
      </c>
      <c r="W20" s="1">
        <f t="shared" si="13"/>
        <v>-81480</v>
      </c>
    </row>
    <row r="21" spans="1:23" x14ac:dyDescent="0.25">
      <c r="A21" s="2">
        <v>43097</v>
      </c>
      <c r="B21" s="1">
        <v>10484</v>
      </c>
      <c r="C21" s="1">
        <f t="shared" si="0"/>
        <v>214</v>
      </c>
      <c r="D21" s="1">
        <v>279</v>
      </c>
      <c r="E21" s="1">
        <f t="shared" si="1"/>
        <v>75</v>
      </c>
      <c r="F21" s="1">
        <v>56</v>
      </c>
      <c r="G21" s="1">
        <f t="shared" si="2"/>
        <v>-123</v>
      </c>
      <c r="H21" s="1">
        <f t="shared" si="17"/>
        <v>-48</v>
      </c>
      <c r="I21" s="1">
        <v>90</v>
      </c>
      <c r="J21" s="1">
        <f t="shared" si="4"/>
        <v>-8</v>
      </c>
      <c r="K21" s="1">
        <v>2.2000000000000002</v>
      </c>
      <c r="L21" s="1">
        <f t="shared" si="22"/>
        <v>92.8</v>
      </c>
      <c r="M21" s="1">
        <f t="shared" si="23"/>
        <v>84.8</v>
      </c>
      <c r="N21" s="1">
        <f t="shared" si="24"/>
        <v>22080</v>
      </c>
      <c r="O21" s="1">
        <v>25500</v>
      </c>
      <c r="P21" s="1">
        <f t="shared" si="8"/>
        <v>30</v>
      </c>
      <c r="Q21" s="1">
        <v>16</v>
      </c>
      <c r="R21" s="1">
        <f t="shared" si="9"/>
        <v>-388</v>
      </c>
      <c r="S21" s="1">
        <v>8</v>
      </c>
      <c r="T21" s="1">
        <f t="shared" si="10"/>
        <v>-422</v>
      </c>
      <c r="U21" s="1">
        <f t="shared" si="21"/>
        <v>-810</v>
      </c>
      <c r="V21" s="1">
        <f t="shared" si="12"/>
        <v>-129600</v>
      </c>
      <c r="W21" s="3">
        <f t="shared" si="13"/>
        <v>-107520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13" workbookViewId="0">
      <selection activeCell="R29" sqref="R29"/>
    </sheetView>
  </sheetViews>
  <sheetFormatPr defaultRowHeight="15" x14ac:dyDescent="0.25"/>
  <cols>
    <col min="1" max="1" width="7" style="6" bestFit="1" customWidth="1"/>
    <col min="2" max="2" width="6" style="6" bestFit="1" customWidth="1"/>
    <col min="3" max="3" width="4.28515625" style="6" bestFit="1" customWidth="1"/>
    <col min="4" max="4" width="5.5703125" style="6" bestFit="1" customWidth="1"/>
    <col min="5" max="5" width="4.28515625" style="6" bestFit="1" customWidth="1"/>
    <col min="6" max="6" width="5.5703125" style="6" bestFit="1" customWidth="1"/>
    <col min="7" max="7" width="4.7109375" style="6" bestFit="1" customWidth="1"/>
    <col min="8" max="8" width="4.28515625" style="6" bestFit="1" customWidth="1"/>
    <col min="9" max="9" width="5.5703125" style="6" bestFit="1" customWidth="1"/>
    <col min="10" max="10" width="4.28515625" style="6" bestFit="1" customWidth="1"/>
    <col min="11" max="11" width="5.5703125" style="6" bestFit="1" customWidth="1"/>
    <col min="12" max="13" width="4.28515625" style="6" bestFit="1" customWidth="1"/>
    <col min="14" max="14" width="8" style="6" bestFit="1" customWidth="1"/>
    <col min="15" max="15" width="6" style="6" bestFit="1" customWidth="1"/>
    <col min="16" max="16" width="4.7109375" style="6" bestFit="1" customWidth="1"/>
    <col min="17" max="17" width="5.5703125" style="6" bestFit="1" customWidth="1"/>
    <col min="18" max="18" width="4.7109375" style="6" bestFit="1" customWidth="1"/>
    <col min="19" max="19" width="5.5703125" style="6" bestFit="1" customWidth="1"/>
    <col min="20" max="21" width="4.7109375" style="6" bestFit="1" customWidth="1"/>
    <col min="22" max="22" width="8" style="6" bestFit="1" customWidth="1"/>
    <col min="23" max="23" width="6.7109375" style="6" bestFit="1" customWidth="1"/>
    <col min="24" max="16384" width="9.140625" style="6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24</v>
      </c>
      <c r="E1" s="1" t="s">
        <v>2</v>
      </c>
      <c r="F1" s="1" t="s">
        <v>25</v>
      </c>
      <c r="G1" s="1" t="s">
        <v>2</v>
      </c>
      <c r="H1" s="1" t="s">
        <v>5</v>
      </c>
      <c r="I1" s="1" t="s">
        <v>26</v>
      </c>
      <c r="J1" s="1" t="s">
        <v>2</v>
      </c>
      <c r="K1" s="1" t="s">
        <v>27</v>
      </c>
      <c r="L1" s="1" t="s">
        <v>2</v>
      </c>
      <c r="M1" s="1" t="s">
        <v>5</v>
      </c>
      <c r="N1" s="1" t="s">
        <v>12</v>
      </c>
      <c r="O1" s="1" t="s">
        <v>8</v>
      </c>
      <c r="P1" s="1" t="s">
        <v>2</v>
      </c>
      <c r="Q1" s="1" t="s">
        <v>16</v>
      </c>
      <c r="R1" s="1" t="s">
        <v>2</v>
      </c>
      <c r="S1" s="1" t="s">
        <v>18</v>
      </c>
      <c r="T1" s="1" t="s">
        <v>2</v>
      </c>
      <c r="U1" s="1" t="s">
        <v>5</v>
      </c>
      <c r="V1" s="1" t="s">
        <v>12</v>
      </c>
      <c r="W1" s="1" t="s">
        <v>11</v>
      </c>
      <c r="Z1" s="6" t="s">
        <v>13</v>
      </c>
    </row>
    <row r="2" spans="1:26" x14ac:dyDescent="0.25">
      <c r="A2" s="2">
        <v>43097</v>
      </c>
      <c r="B2" s="1">
        <v>10480</v>
      </c>
      <c r="C2" s="1">
        <f t="shared" ref="C2:C14" si="0">B2-10480</f>
        <v>0</v>
      </c>
      <c r="D2" s="1">
        <v>236</v>
      </c>
      <c r="E2" s="1">
        <f t="shared" ref="E2:E14" si="1">D2-236</f>
        <v>0</v>
      </c>
      <c r="F2" s="1">
        <v>197</v>
      </c>
      <c r="G2" s="1">
        <f t="shared" ref="G2:G14" si="2">F2-197</f>
        <v>0</v>
      </c>
      <c r="H2" s="1">
        <f t="shared" ref="H2" si="3">G2+E2</f>
        <v>0</v>
      </c>
      <c r="I2" s="1">
        <v>84</v>
      </c>
      <c r="J2" s="1">
        <f t="shared" ref="J2:J14" si="4">84-I2</f>
        <v>0</v>
      </c>
      <c r="K2" s="1">
        <v>86</v>
      </c>
      <c r="L2" s="1">
        <f t="shared" ref="L2:L14" si="5">86-K2</f>
        <v>0</v>
      </c>
      <c r="M2" s="1">
        <f t="shared" ref="M2" si="6">L2+J2</f>
        <v>0</v>
      </c>
      <c r="N2" s="1">
        <f t="shared" ref="N2:N14" si="7">M2*525+H2*450</f>
        <v>0</v>
      </c>
      <c r="O2" s="1">
        <v>25480</v>
      </c>
      <c r="P2" s="1">
        <f t="shared" ref="P2:P14" si="8">O2-25480</f>
        <v>0</v>
      </c>
      <c r="Q2" s="1">
        <v>361</v>
      </c>
      <c r="R2" s="1">
        <f t="shared" ref="R2:R14" si="9">Q2-361</f>
        <v>0</v>
      </c>
      <c r="S2" s="1">
        <v>316</v>
      </c>
      <c r="T2" s="1">
        <f t="shared" ref="T2:T14" si="10">S2-316</f>
        <v>0</v>
      </c>
      <c r="U2" s="1">
        <f t="shared" ref="U2" si="11">T2+R2</f>
        <v>0</v>
      </c>
      <c r="V2" s="1">
        <f t="shared" ref="V2:V14" si="12">(U2)*120</f>
        <v>0</v>
      </c>
      <c r="W2" s="1">
        <f t="shared" ref="W2" si="13">N2+V2</f>
        <v>0</v>
      </c>
      <c r="Z2" s="6">
        <v>-10680</v>
      </c>
    </row>
    <row r="3" spans="1:26" x14ac:dyDescent="0.25">
      <c r="A3" s="2">
        <v>43097</v>
      </c>
      <c r="B3" s="6">
        <v>10468</v>
      </c>
      <c r="C3" s="1">
        <f t="shared" si="0"/>
        <v>-12</v>
      </c>
      <c r="D3" s="6">
        <v>230</v>
      </c>
      <c r="E3" s="1">
        <f t="shared" si="1"/>
        <v>-6</v>
      </c>
      <c r="F3" s="6">
        <v>195</v>
      </c>
      <c r="G3" s="1">
        <f t="shared" si="2"/>
        <v>-2</v>
      </c>
      <c r="H3" s="1">
        <f t="shared" ref="H3" si="14">G3+E3</f>
        <v>-8</v>
      </c>
      <c r="I3" s="6">
        <v>84</v>
      </c>
      <c r="J3" s="1">
        <f t="shared" si="4"/>
        <v>0</v>
      </c>
      <c r="K3" s="6">
        <v>88</v>
      </c>
      <c r="L3" s="1">
        <f t="shared" si="5"/>
        <v>-2</v>
      </c>
      <c r="M3" s="1">
        <f t="shared" ref="M3" si="15">L3+J3</f>
        <v>-2</v>
      </c>
      <c r="N3" s="1">
        <f t="shared" si="7"/>
        <v>-4650</v>
      </c>
      <c r="O3" s="6">
        <v>25424</v>
      </c>
      <c r="P3" s="1">
        <f t="shared" si="8"/>
        <v>-56</v>
      </c>
      <c r="Q3" s="6">
        <v>332</v>
      </c>
      <c r="R3" s="1">
        <f t="shared" si="9"/>
        <v>-29</v>
      </c>
      <c r="S3" s="6">
        <v>338</v>
      </c>
      <c r="T3" s="1">
        <f t="shared" si="10"/>
        <v>22</v>
      </c>
      <c r="U3" s="1">
        <f t="shared" ref="U3" si="16">T3+R3</f>
        <v>-7</v>
      </c>
      <c r="V3" s="1">
        <f t="shared" si="12"/>
        <v>-840</v>
      </c>
      <c r="W3" s="1">
        <f t="shared" ref="W3" si="17">N3+V3</f>
        <v>-5490</v>
      </c>
      <c r="Z3" s="6">
        <v>8850</v>
      </c>
    </row>
    <row r="4" spans="1:26" x14ac:dyDescent="0.25">
      <c r="A4" s="7">
        <v>43098</v>
      </c>
      <c r="B4" s="6">
        <v>10531</v>
      </c>
      <c r="C4" s="1">
        <f t="shared" si="0"/>
        <v>51</v>
      </c>
      <c r="D4" s="6">
        <v>262</v>
      </c>
      <c r="E4" s="1">
        <f t="shared" si="1"/>
        <v>26</v>
      </c>
      <c r="F4" s="6">
        <v>195</v>
      </c>
      <c r="G4" s="1">
        <f t="shared" si="2"/>
        <v>-2</v>
      </c>
      <c r="H4" s="1">
        <f t="shared" ref="H4" si="18">G4+E4</f>
        <v>24</v>
      </c>
      <c r="I4" s="6">
        <v>102</v>
      </c>
      <c r="J4" s="1">
        <f t="shared" si="4"/>
        <v>-18</v>
      </c>
      <c r="K4" s="6">
        <v>77</v>
      </c>
      <c r="L4" s="1">
        <f t="shared" si="5"/>
        <v>9</v>
      </c>
      <c r="M4" s="1">
        <f t="shared" ref="M4" si="19">L4+J4</f>
        <v>-9</v>
      </c>
      <c r="N4" s="1">
        <f t="shared" si="7"/>
        <v>6075</v>
      </c>
      <c r="O4" s="6">
        <v>25533</v>
      </c>
      <c r="P4" s="1">
        <f t="shared" si="8"/>
        <v>53</v>
      </c>
      <c r="Q4" s="6">
        <v>370</v>
      </c>
      <c r="R4" s="1">
        <f t="shared" si="9"/>
        <v>9</v>
      </c>
      <c r="S4" s="6">
        <v>302</v>
      </c>
      <c r="T4" s="1">
        <f t="shared" si="10"/>
        <v>-14</v>
      </c>
      <c r="U4" s="1">
        <f t="shared" ref="U4" si="20">T4+R4</f>
        <v>-5</v>
      </c>
      <c r="V4" s="1">
        <f t="shared" si="12"/>
        <v>-600</v>
      </c>
      <c r="W4" s="1">
        <f t="shared" ref="W4" si="21">N4+V4</f>
        <v>5475</v>
      </c>
      <c r="Z4" s="6">
        <v>30600</v>
      </c>
    </row>
    <row r="5" spans="1:26" x14ac:dyDescent="0.25">
      <c r="A5" s="7">
        <v>43102</v>
      </c>
      <c r="B5" s="6">
        <v>10441</v>
      </c>
      <c r="C5" s="1">
        <f t="shared" si="0"/>
        <v>-39</v>
      </c>
      <c r="D5" s="6">
        <v>204</v>
      </c>
      <c r="E5" s="1">
        <f t="shared" si="1"/>
        <v>-32</v>
      </c>
      <c r="F5" s="6">
        <v>224</v>
      </c>
      <c r="G5" s="1">
        <f t="shared" si="2"/>
        <v>27</v>
      </c>
      <c r="H5" s="1">
        <f t="shared" ref="H5:H14" si="22">G5+E5</f>
        <v>-5</v>
      </c>
      <c r="I5" s="6">
        <v>64</v>
      </c>
      <c r="J5" s="1">
        <f t="shared" si="4"/>
        <v>20</v>
      </c>
      <c r="K5" s="6">
        <v>105</v>
      </c>
      <c r="L5" s="1">
        <f t="shared" si="5"/>
        <v>-19</v>
      </c>
      <c r="M5" s="1">
        <f t="shared" ref="M5:M14" si="23">L5+J5</f>
        <v>1</v>
      </c>
      <c r="N5" s="1">
        <f t="shared" si="7"/>
        <v>-1725</v>
      </c>
      <c r="O5" s="6">
        <v>25325</v>
      </c>
      <c r="P5" s="1">
        <f t="shared" si="8"/>
        <v>-155</v>
      </c>
      <c r="Q5" s="6">
        <v>272</v>
      </c>
      <c r="R5" s="1">
        <f t="shared" si="9"/>
        <v>-89</v>
      </c>
      <c r="S5" s="6">
        <v>385</v>
      </c>
      <c r="T5" s="1">
        <f t="shared" si="10"/>
        <v>69</v>
      </c>
      <c r="U5" s="1">
        <f t="shared" ref="U5:U16" si="24">T5+R5</f>
        <v>-20</v>
      </c>
      <c r="V5" s="1">
        <f t="shared" si="12"/>
        <v>-2400</v>
      </c>
      <c r="W5" s="1">
        <f t="shared" ref="W5:W14" si="25">N5+V5</f>
        <v>-4125</v>
      </c>
      <c r="Z5" s="6">
        <v>20640</v>
      </c>
    </row>
    <row r="6" spans="1:26" x14ac:dyDescent="0.25">
      <c r="A6" s="7">
        <v>43104</v>
      </c>
      <c r="B6" s="6">
        <v>10505</v>
      </c>
      <c r="C6" s="6">
        <f t="shared" si="0"/>
        <v>25</v>
      </c>
      <c r="D6" s="6">
        <v>235</v>
      </c>
      <c r="E6" s="1">
        <f t="shared" si="1"/>
        <v>-1</v>
      </c>
      <c r="F6" s="6">
        <v>182</v>
      </c>
      <c r="G6" s="6">
        <f t="shared" si="2"/>
        <v>-15</v>
      </c>
      <c r="H6" s="6">
        <f t="shared" si="22"/>
        <v>-16</v>
      </c>
      <c r="I6" s="6">
        <v>78</v>
      </c>
      <c r="J6" s="6">
        <f t="shared" si="4"/>
        <v>6</v>
      </c>
      <c r="K6" s="6">
        <v>71</v>
      </c>
      <c r="L6" s="6">
        <f t="shared" si="5"/>
        <v>15</v>
      </c>
      <c r="M6" s="6">
        <f t="shared" si="23"/>
        <v>21</v>
      </c>
      <c r="N6" s="1">
        <f t="shared" si="7"/>
        <v>3825</v>
      </c>
      <c r="O6" s="6">
        <v>25477</v>
      </c>
      <c r="P6" s="6">
        <f t="shared" si="8"/>
        <v>-3</v>
      </c>
      <c r="Q6" s="6">
        <v>311</v>
      </c>
      <c r="R6" s="6">
        <f t="shared" si="9"/>
        <v>-50</v>
      </c>
      <c r="S6" s="6">
        <v>295</v>
      </c>
      <c r="T6" s="6">
        <f t="shared" si="10"/>
        <v>-21</v>
      </c>
      <c r="U6" s="6">
        <f t="shared" si="24"/>
        <v>-71</v>
      </c>
      <c r="V6" s="1">
        <f t="shared" si="12"/>
        <v>-8520</v>
      </c>
      <c r="W6" s="6">
        <f t="shared" si="25"/>
        <v>-4695</v>
      </c>
    </row>
    <row r="7" spans="1:26" x14ac:dyDescent="0.25">
      <c r="A7" s="7">
        <v>43105</v>
      </c>
      <c r="B7" s="6">
        <v>10559</v>
      </c>
      <c r="C7" s="6">
        <f t="shared" si="0"/>
        <v>79</v>
      </c>
      <c r="D7" s="6">
        <v>253</v>
      </c>
      <c r="E7" s="6">
        <f t="shared" si="1"/>
        <v>17</v>
      </c>
      <c r="F7" s="6">
        <v>160</v>
      </c>
      <c r="G7" s="6">
        <f t="shared" si="2"/>
        <v>-37</v>
      </c>
      <c r="H7" s="6">
        <f t="shared" si="22"/>
        <v>-20</v>
      </c>
      <c r="I7" s="6">
        <v>92</v>
      </c>
      <c r="J7" s="6">
        <f t="shared" si="4"/>
        <v>-8</v>
      </c>
      <c r="K7" s="6">
        <v>53</v>
      </c>
      <c r="L7" s="6">
        <f t="shared" si="5"/>
        <v>33</v>
      </c>
      <c r="M7" s="6">
        <f t="shared" si="23"/>
        <v>25</v>
      </c>
      <c r="N7" s="1">
        <f t="shared" si="7"/>
        <v>4125</v>
      </c>
      <c r="O7" s="6">
        <v>25601</v>
      </c>
      <c r="P7" s="6">
        <f t="shared" si="8"/>
        <v>121</v>
      </c>
      <c r="Q7" s="6">
        <v>366</v>
      </c>
      <c r="R7" s="6">
        <f t="shared" si="9"/>
        <v>5</v>
      </c>
      <c r="S7" s="6">
        <v>213</v>
      </c>
      <c r="T7" s="6">
        <f t="shared" si="10"/>
        <v>-103</v>
      </c>
      <c r="U7" s="6">
        <f t="shared" si="24"/>
        <v>-98</v>
      </c>
      <c r="V7" s="6">
        <f t="shared" si="12"/>
        <v>-11760</v>
      </c>
      <c r="W7" s="6">
        <f t="shared" si="25"/>
        <v>-7635</v>
      </c>
    </row>
    <row r="8" spans="1:26" x14ac:dyDescent="0.25">
      <c r="A8" s="7">
        <v>43108</v>
      </c>
      <c r="B8" s="6">
        <v>10617</v>
      </c>
      <c r="C8" s="6">
        <f t="shared" si="0"/>
        <v>137</v>
      </c>
      <c r="D8" s="6">
        <v>284</v>
      </c>
      <c r="E8" s="6">
        <f t="shared" si="1"/>
        <v>48</v>
      </c>
      <c r="F8" s="6">
        <v>148</v>
      </c>
      <c r="G8" s="6">
        <f t="shared" si="2"/>
        <v>-49</v>
      </c>
      <c r="H8" s="6">
        <f t="shared" si="22"/>
        <v>-1</v>
      </c>
      <c r="I8" s="6">
        <v>111</v>
      </c>
      <c r="J8" s="6">
        <f t="shared" si="4"/>
        <v>-27</v>
      </c>
      <c r="K8" s="6">
        <v>40</v>
      </c>
      <c r="L8" s="6">
        <f t="shared" si="5"/>
        <v>46</v>
      </c>
      <c r="M8" s="6">
        <f t="shared" si="23"/>
        <v>19</v>
      </c>
      <c r="N8" s="1">
        <f t="shared" si="7"/>
        <v>9525</v>
      </c>
      <c r="O8" s="6">
        <v>25671</v>
      </c>
      <c r="P8" s="6">
        <f t="shared" si="8"/>
        <v>191</v>
      </c>
      <c r="Q8" s="6">
        <v>385</v>
      </c>
      <c r="R8" s="6">
        <f t="shared" si="9"/>
        <v>24</v>
      </c>
      <c r="S8" s="6">
        <v>181</v>
      </c>
      <c r="T8" s="6">
        <f t="shared" si="10"/>
        <v>-135</v>
      </c>
      <c r="U8" s="6">
        <f t="shared" si="24"/>
        <v>-111</v>
      </c>
      <c r="V8" s="6">
        <f t="shared" si="12"/>
        <v>-13320</v>
      </c>
      <c r="W8" s="6">
        <f t="shared" si="25"/>
        <v>-3795</v>
      </c>
    </row>
    <row r="9" spans="1:26" x14ac:dyDescent="0.25">
      <c r="A9" s="7">
        <v>43109</v>
      </c>
      <c r="B9" s="6">
        <v>10637</v>
      </c>
      <c r="C9" s="6">
        <f t="shared" si="0"/>
        <v>157</v>
      </c>
      <c r="D9" s="6">
        <v>295</v>
      </c>
      <c r="E9" s="6">
        <f t="shared" si="1"/>
        <v>59</v>
      </c>
      <c r="F9" s="6">
        <v>143</v>
      </c>
      <c r="G9" s="6">
        <f t="shared" si="2"/>
        <v>-54</v>
      </c>
      <c r="H9" s="6">
        <f t="shared" si="22"/>
        <v>5</v>
      </c>
      <c r="I9" s="6">
        <v>117</v>
      </c>
      <c r="J9" s="6">
        <f t="shared" si="4"/>
        <v>-33</v>
      </c>
      <c r="K9" s="6">
        <v>36</v>
      </c>
      <c r="L9" s="6">
        <f t="shared" si="5"/>
        <v>50</v>
      </c>
      <c r="M9" s="6">
        <f t="shared" si="23"/>
        <v>17</v>
      </c>
      <c r="N9" s="1">
        <f t="shared" si="7"/>
        <v>11175</v>
      </c>
      <c r="O9" s="6">
        <v>25703</v>
      </c>
      <c r="P9" s="6">
        <f t="shared" si="8"/>
        <v>223</v>
      </c>
      <c r="Q9" s="6">
        <v>372</v>
      </c>
      <c r="R9" s="6">
        <f t="shared" si="9"/>
        <v>11</v>
      </c>
      <c r="S9" s="6">
        <v>173</v>
      </c>
      <c r="T9" s="6">
        <f t="shared" si="10"/>
        <v>-143</v>
      </c>
      <c r="U9" s="6">
        <f t="shared" si="24"/>
        <v>-132</v>
      </c>
      <c r="V9" s="6">
        <f t="shared" si="12"/>
        <v>-15840</v>
      </c>
      <c r="W9" s="6">
        <f t="shared" si="25"/>
        <v>-4665</v>
      </c>
    </row>
    <row r="10" spans="1:26" x14ac:dyDescent="0.25">
      <c r="A10" s="7">
        <v>43110</v>
      </c>
      <c r="B10" s="6">
        <v>10626</v>
      </c>
      <c r="C10" s="6">
        <f t="shared" si="0"/>
        <v>146</v>
      </c>
      <c r="D10" s="6">
        <v>293</v>
      </c>
      <c r="E10" s="6">
        <f t="shared" si="1"/>
        <v>57</v>
      </c>
      <c r="F10" s="6">
        <v>143</v>
      </c>
      <c r="G10" s="6">
        <f t="shared" si="2"/>
        <v>-54</v>
      </c>
      <c r="H10" s="6">
        <f t="shared" si="22"/>
        <v>3</v>
      </c>
      <c r="I10" s="6">
        <v>111</v>
      </c>
      <c r="J10" s="6">
        <f t="shared" si="4"/>
        <v>-27</v>
      </c>
      <c r="K10" s="6">
        <v>36</v>
      </c>
      <c r="L10" s="6">
        <f t="shared" si="5"/>
        <v>50</v>
      </c>
      <c r="M10" s="6">
        <f t="shared" si="23"/>
        <v>23</v>
      </c>
      <c r="N10" s="1">
        <f t="shared" si="7"/>
        <v>13425</v>
      </c>
      <c r="O10" s="6">
        <v>25591</v>
      </c>
      <c r="P10" s="6">
        <f t="shared" si="8"/>
        <v>111</v>
      </c>
      <c r="Q10" s="6">
        <v>304</v>
      </c>
      <c r="R10" s="6">
        <f t="shared" si="9"/>
        <v>-57</v>
      </c>
      <c r="S10" s="6">
        <v>193</v>
      </c>
      <c r="T10" s="6">
        <f t="shared" si="10"/>
        <v>-123</v>
      </c>
      <c r="U10" s="6">
        <f t="shared" si="24"/>
        <v>-180</v>
      </c>
      <c r="V10" s="6">
        <f t="shared" si="12"/>
        <v>-21600</v>
      </c>
      <c r="W10" s="6">
        <f t="shared" si="25"/>
        <v>-8175</v>
      </c>
    </row>
    <row r="11" spans="1:26" x14ac:dyDescent="0.25">
      <c r="A11" s="7">
        <v>43111</v>
      </c>
      <c r="B11" s="6">
        <v>10654</v>
      </c>
      <c r="C11" s="6">
        <f t="shared" si="0"/>
        <v>174</v>
      </c>
      <c r="D11" s="6">
        <v>303</v>
      </c>
      <c r="E11" s="6">
        <f t="shared" si="1"/>
        <v>67</v>
      </c>
      <c r="F11" s="6">
        <v>134</v>
      </c>
      <c r="G11" s="6">
        <f t="shared" si="2"/>
        <v>-63</v>
      </c>
      <c r="H11" s="6">
        <f t="shared" si="22"/>
        <v>4</v>
      </c>
      <c r="I11" s="6">
        <v>121</v>
      </c>
      <c r="J11" s="6">
        <f t="shared" si="4"/>
        <v>-37</v>
      </c>
      <c r="K11" s="6">
        <v>28</v>
      </c>
      <c r="L11" s="6">
        <f t="shared" si="5"/>
        <v>58</v>
      </c>
      <c r="M11" s="6">
        <f t="shared" si="23"/>
        <v>21</v>
      </c>
      <c r="N11" s="1">
        <f t="shared" si="7"/>
        <v>12825</v>
      </c>
      <c r="O11" s="6">
        <v>25671</v>
      </c>
      <c r="P11" s="6">
        <f t="shared" si="8"/>
        <v>191</v>
      </c>
      <c r="Q11" s="6">
        <v>317</v>
      </c>
      <c r="R11" s="6">
        <f t="shared" si="9"/>
        <v>-44</v>
      </c>
      <c r="S11" s="6">
        <v>159</v>
      </c>
      <c r="T11" s="6">
        <f t="shared" si="10"/>
        <v>-157</v>
      </c>
      <c r="U11" s="6">
        <f t="shared" si="24"/>
        <v>-201</v>
      </c>
      <c r="V11" s="6">
        <f t="shared" si="12"/>
        <v>-24120</v>
      </c>
      <c r="W11" s="6">
        <f t="shared" si="25"/>
        <v>-11295</v>
      </c>
    </row>
    <row r="12" spans="1:26" x14ac:dyDescent="0.25">
      <c r="A12" s="7">
        <v>43112</v>
      </c>
      <c r="B12" s="6">
        <v>10673</v>
      </c>
      <c r="C12" s="6">
        <f t="shared" si="0"/>
        <v>193</v>
      </c>
      <c r="D12" s="6">
        <v>317</v>
      </c>
      <c r="E12" s="6">
        <f t="shared" si="1"/>
        <v>81</v>
      </c>
      <c r="F12" s="6">
        <v>119</v>
      </c>
      <c r="G12" s="6">
        <f t="shared" si="2"/>
        <v>-78</v>
      </c>
      <c r="H12" s="6">
        <f t="shared" si="22"/>
        <v>3</v>
      </c>
      <c r="I12" s="6">
        <v>130</v>
      </c>
      <c r="J12" s="6">
        <f t="shared" si="4"/>
        <v>-46</v>
      </c>
      <c r="K12" s="6">
        <v>20</v>
      </c>
      <c r="L12" s="6">
        <f t="shared" si="5"/>
        <v>66</v>
      </c>
      <c r="M12" s="6">
        <f t="shared" si="23"/>
        <v>20</v>
      </c>
      <c r="N12" s="1">
        <f t="shared" si="7"/>
        <v>11850</v>
      </c>
      <c r="O12" s="6">
        <v>25720</v>
      </c>
      <c r="P12" s="6">
        <f t="shared" si="8"/>
        <v>240</v>
      </c>
      <c r="Q12" s="6">
        <v>349</v>
      </c>
      <c r="R12" s="6">
        <f t="shared" si="9"/>
        <v>-12</v>
      </c>
      <c r="S12" s="6">
        <v>128</v>
      </c>
      <c r="T12" s="6">
        <f t="shared" si="10"/>
        <v>-188</v>
      </c>
      <c r="U12" s="6">
        <f t="shared" si="24"/>
        <v>-200</v>
      </c>
      <c r="V12" s="6">
        <f t="shared" si="12"/>
        <v>-24000</v>
      </c>
      <c r="W12" s="6">
        <f t="shared" si="25"/>
        <v>-12150</v>
      </c>
    </row>
    <row r="13" spans="1:26" x14ac:dyDescent="0.25">
      <c r="A13" s="7">
        <v>43115</v>
      </c>
      <c r="B13" s="6">
        <v>10731</v>
      </c>
      <c r="C13" s="6">
        <f t="shared" si="0"/>
        <v>251</v>
      </c>
      <c r="D13" s="6">
        <v>354</v>
      </c>
      <c r="E13" s="6">
        <f t="shared" si="1"/>
        <v>118</v>
      </c>
      <c r="F13" s="6">
        <v>97</v>
      </c>
      <c r="G13" s="6">
        <f t="shared" si="2"/>
        <v>-100</v>
      </c>
      <c r="H13" s="6">
        <f t="shared" si="22"/>
        <v>18</v>
      </c>
      <c r="I13" s="6">
        <v>172</v>
      </c>
      <c r="J13" s="6">
        <f t="shared" si="4"/>
        <v>-88</v>
      </c>
      <c r="K13" s="6">
        <v>13</v>
      </c>
      <c r="L13" s="6">
        <f t="shared" si="5"/>
        <v>73</v>
      </c>
      <c r="M13" s="6">
        <f t="shared" si="23"/>
        <v>-15</v>
      </c>
      <c r="N13" s="1">
        <f t="shared" si="7"/>
        <v>225</v>
      </c>
      <c r="O13" s="6">
        <v>26060</v>
      </c>
      <c r="P13" s="6">
        <f t="shared" si="8"/>
        <v>580</v>
      </c>
      <c r="Q13" s="6">
        <v>580</v>
      </c>
      <c r="R13" s="6">
        <f t="shared" si="9"/>
        <v>219</v>
      </c>
      <c r="S13" s="6">
        <v>56</v>
      </c>
      <c r="T13" s="6">
        <f t="shared" si="10"/>
        <v>-260</v>
      </c>
      <c r="U13" s="6">
        <f t="shared" si="24"/>
        <v>-41</v>
      </c>
      <c r="V13" s="6">
        <f t="shared" si="12"/>
        <v>-4920</v>
      </c>
      <c r="W13" s="6">
        <f t="shared" si="25"/>
        <v>-4695</v>
      </c>
    </row>
    <row r="14" spans="1:26" x14ac:dyDescent="0.25">
      <c r="A14" s="7">
        <v>43116</v>
      </c>
      <c r="B14" s="6">
        <v>10715</v>
      </c>
      <c r="C14" s="6">
        <f t="shared" si="0"/>
        <v>235</v>
      </c>
      <c r="D14" s="6">
        <v>335</v>
      </c>
      <c r="E14" s="6">
        <f t="shared" si="1"/>
        <v>99</v>
      </c>
      <c r="F14" s="6">
        <v>100</v>
      </c>
      <c r="G14" s="6">
        <f t="shared" si="2"/>
        <v>-97</v>
      </c>
      <c r="H14" s="6">
        <f t="shared" si="22"/>
        <v>2</v>
      </c>
      <c r="I14" s="6">
        <v>150</v>
      </c>
      <c r="J14" s="6">
        <f t="shared" si="4"/>
        <v>-66</v>
      </c>
      <c r="K14" s="6">
        <v>13</v>
      </c>
      <c r="L14" s="6">
        <f t="shared" si="5"/>
        <v>73</v>
      </c>
      <c r="M14" s="6">
        <f t="shared" si="23"/>
        <v>7</v>
      </c>
      <c r="N14" s="1">
        <f t="shared" si="7"/>
        <v>4575</v>
      </c>
      <c r="O14" s="6">
        <v>25950</v>
      </c>
      <c r="P14" s="6">
        <f t="shared" si="8"/>
        <v>470</v>
      </c>
      <c r="Q14" s="6">
        <v>527</v>
      </c>
      <c r="R14" s="6">
        <f t="shared" si="9"/>
        <v>166</v>
      </c>
      <c r="S14" s="6">
        <v>61</v>
      </c>
      <c r="T14" s="6">
        <f t="shared" si="10"/>
        <v>-255</v>
      </c>
      <c r="U14" s="6">
        <f t="shared" si="24"/>
        <v>-89</v>
      </c>
      <c r="V14" s="8">
        <f t="shared" si="12"/>
        <v>-10680</v>
      </c>
      <c r="W14" s="6">
        <f t="shared" si="25"/>
        <v>-6105</v>
      </c>
    </row>
    <row r="15" spans="1:26" x14ac:dyDescent="0.25">
      <c r="Q15" s="8" t="s">
        <v>16</v>
      </c>
      <c r="S15" s="8" t="s">
        <v>28</v>
      </c>
    </row>
    <row r="16" spans="1:26" x14ac:dyDescent="0.25">
      <c r="Q16" s="6">
        <v>527</v>
      </c>
      <c r="R16" s="6">
        <f>Q16-527</f>
        <v>0</v>
      </c>
      <c r="S16" s="6">
        <v>104</v>
      </c>
      <c r="T16" s="6">
        <f>S16-104</f>
        <v>0</v>
      </c>
      <c r="U16" s="6">
        <f t="shared" si="24"/>
        <v>0</v>
      </c>
    </row>
    <row r="17" spans="1:26" x14ac:dyDescent="0.25">
      <c r="A17" s="7">
        <v>43116</v>
      </c>
      <c r="B17" s="6">
        <v>10700</v>
      </c>
      <c r="C17" s="6">
        <f t="shared" ref="C17:C18" si="26">B17-10480</f>
        <v>220</v>
      </c>
      <c r="D17" s="6">
        <v>338</v>
      </c>
      <c r="E17" s="6">
        <f t="shared" ref="E17:E18" si="27">D17-236</f>
        <v>102</v>
      </c>
      <c r="F17" s="6">
        <v>98</v>
      </c>
      <c r="G17" s="6">
        <f t="shared" ref="G17" si="28">F17-197</f>
        <v>-99</v>
      </c>
      <c r="H17" s="6">
        <f t="shared" ref="H17" si="29">G17+E17</f>
        <v>3</v>
      </c>
      <c r="I17" s="6">
        <v>151</v>
      </c>
      <c r="J17" s="6">
        <f t="shared" ref="J17:J18" si="30">84-I17</f>
        <v>-67</v>
      </c>
      <c r="K17" s="6">
        <v>12</v>
      </c>
      <c r="L17" s="6">
        <f t="shared" ref="L17" si="31">86-K17</f>
        <v>74</v>
      </c>
      <c r="M17" s="6">
        <f t="shared" ref="M17" si="32">L17+J17</f>
        <v>7</v>
      </c>
      <c r="N17" s="1">
        <f t="shared" ref="N17" si="33">M17*525+H17*450</f>
        <v>5025</v>
      </c>
      <c r="O17" s="6">
        <v>25975</v>
      </c>
      <c r="P17" s="6">
        <f t="shared" ref="P17:P18" si="34">O17-25480</f>
        <v>495</v>
      </c>
      <c r="Q17" s="6">
        <v>529</v>
      </c>
      <c r="R17" s="6">
        <f>Q17-527</f>
        <v>2</v>
      </c>
      <c r="S17" s="6">
        <v>91</v>
      </c>
      <c r="T17" s="6">
        <f>S17-104</f>
        <v>-13</v>
      </c>
      <c r="U17" s="6">
        <f t="shared" ref="U17" si="35">T17+R17</f>
        <v>-11</v>
      </c>
      <c r="V17" s="6">
        <f t="shared" ref="V17" si="36">(U17)*120</f>
        <v>-1320</v>
      </c>
      <c r="W17" s="6">
        <f t="shared" ref="W17" si="37">N17+V17</f>
        <v>3705</v>
      </c>
    </row>
    <row r="18" spans="1:26" x14ac:dyDescent="0.25">
      <c r="A18" s="7">
        <v>43117</v>
      </c>
      <c r="B18" s="6">
        <v>10760</v>
      </c>
      <c r="C18" s="6">
        <f t="shared" si="26"/>
        <v>280</v>
      </c>
      <c r="D18" s="6">
        <v>355</v>
      </c>
      <c r="E18" s="6">
        <f t="shared" si="27"/>
        <v>119</v>
      </c>
      <c r="F18" s="6">
        <v>86</v>
      </c>
      <c r="G18" s="6">
        <f t="shared" ref="G18" si="38">F18-197</f>
        <v>-111</v>
      </c>
      <c r="H18" s="6">
        <f t="shared" ref="H18" si="39">G18+E18</f>
        <v>8</v>
      </c>
      <c r="I18" s="6">
        <v>176</v>
      </c>
      <c r="J18" s="6">
        <f t="shared" si="30"/>
        <v>-92</v>
      </c>
      <c r="K18" s="6">
        <v>8</v>
      </c>
      <c r="L18" s="6">
        <f t="shared" ref="L18" si="40">86-K18</f>
        <v>78</v>
      </c>
      <c r="M18" s="6">
        <f t="shared" ref="M18" si="41">L18+J18</f>
        <v>-14</v>
      </c>
      <c r="N18" s="1">
        <f t="shared" ref="N18" si="42">M18*525+H18*450</f>
        <v>-3750</v>
      </c>
      <c r="O18" s="6">
        <v>26185</v>
      </c>
      <c r="P18" s="6">
        <f t="shared" si="34"/>
        <v>705</v>
      </c>
      <c r="Q18" s="6">
        <v>685</v>
      </c>
      <c r="R18" s="6">
        <f>Q18-527</f>
        <v>158</v>
      </c>
      <c r="S18" s="6">
        <v>51</v>
      </c>
      <c r="T18" s="6">
        <f>S18-104</f>
        <v>-53</v>
      </c>
      <c r="U18" s="6">
        <f t="shared" ref="U18" si="43">T18+R18</f>
        <v>105</v>
      </c>
      <c r="V18" s="9">
        <f t="shared" ref="V18" si="44">(U18)*120</f>
        <v>12600</v>
      </c>
      <c r="W18" s="8">
        <f t="shared" ref="W18" si="45">N18+V18</f>
        <v>8850</v>
      </c>
      <c r="Y18" s="6" t="s">
        <v>11</v>
      </c>
      <c r="Z18" s="8">
        <f>SUM(Z2:Z17)</f>
        <v>49410</v>
      </c>
    </row>
    <row r="19" spans="1:26" x14ac:dyDescent="0.25">
      <c r="D19" s="3" t="s">
        <v>24</v>
      </c>
      <c r="E19" s="8"/>
      <c r="F19" s="3" t="s">
        <v>25</v>
      </c>
      <c r="G19" s="8"/>
      <c r="H19" s="8"/>
      <c r="I19" s="3" t="s">
        <v>26</v>
      </c>
      <c r="J19" s="8"/>
      <c r="K19" s="8" t="s">
        <v>25</v>
      </c>
      <c r="Q19" s="8" t="s">
        <v>16</v>
      </c>
      <c r="S19" s="8" t="s">
        <v>29</v>
      </c>
    </row>
    <row r="20" spans="1:26" x14ac:dyDescent="0.25">
      <c r="D20" s="6">
        <v>355</v>
      </c>
      <c r="E20" s="6">
        <f>D20-355</f>
        <v>0</v>
      </c>
      <c r="F20" s="6">
        <v>86</v>
      </c>
      <c r="G20" s="6">
        <f>F20-86</f>
        <v>0</v>
      </c>
      <c r="I20" s="6">
        <v>176</v>
      </c>
      <c r="J20" s="6">
        <f>176-I20</f>
        <v>0</v>
      </c>
      <c r="K20" s="6">
        <v>13</v>
      </c>
      <c r="L20" s="6">
        <f>13-K20</f>
        <v>0</v>
      </c>
      <c r="M20" s="6">
        <f t="shared" ref="M20" si="46">L20+J20</f>
        <v>0</v>
      </c>
      <c r="Q20" s="6">
        <v>685</v>
      </c>
      <c r="R20" s="6">
        <f>Q20-685</f>
        <v>0</v>
      </c>
      <c r="S20" s="6">
        <v>89</v>
      </c>
      <c r="T20" s="6">
        <f>S20-89</f>
        <v>0</v>
      </c>
    </row>
    <row r="21" spans="1:26" x14ac:dyDescent="0.25">
      <c r="A21" s="7">
        <v>43117</v>
      </c>
      <c r="B21" s="6">
        <v>10793</v>
      </c>
      <c r="C21" s="6">
        <f t="shared" ref="C21" si="47">B21-10480</f>
        <v>313</v>
      </c>
      <c r="D21" s="6">
        <v>385</v>
      </c>
      <c r="E21" s="6">
        <f>D21-355</f>
        <v>30</v>
      </c>
      <c r="F21" s="6">
        <v>78</v>
      </c>
      <c r="G21" s="6">
        <f>F21-86</f>
        <v>-8</v>
      </c>
      <c r="H21" s="6">
        <f t="shared" ref="H21" si="48">G21+E21</f>
        <v>22</v>
      </c>
      <c r="I21" s="6">
        <v>211</v>
      </c>
      <c r="J21" s="6">
        <f>176-I21</f>
        <v>-35</v>
      </c>
      <c r="K21" s="6">
        <v>11</v>
      </c>
      <c r="L21" s="6">
        <f>13-K21</f>
        <v>2</v>
      </c>
      <c r="M21" s="6">
        <f t="shared" ref="M21" si="49">L21+J21</f>
        <v>-33</v>
      </c>
      <c r="N21" s="1">
        <f t="shared" ref="N21" si="50">M21*525+H21*450</f>
        <v>-7425</v>
      </c>
      <c r="O21" s="6">
        <v>26329</v>
      </c>
      <c r="P21" s="6">
        <f t="shared" ref="P21:P22" si="51">O21-25480</f>
        <v>849</v>
      </c>
      <c r="Q21" s="6">
        <v>808</v>
      </c>
      <c r="R21" s="6">
        <f>Q21-685</f>
        <v>123</v>
      </c>
      <c r="S21" s="6">
        <v>57</v>
      </c>
      <c r="T21" s="6">
        <f>S21-89</f>
        <v>-32</v>
      </c>
      <c r="U21" s="6">
        <f t="shared" ref="U21:U22" si="52">T21+R21</f>
        <v>91</v>
      </c>
      <c r="V21" s="6">
        <f t="shared" ref="V21" si="53">(U21)*120</f>
        <v>10920</v>
      </c>
      <c r="W21" s="6">
        <f t="shared" ref="W21" si="54">N21+V21</f>
        <v>3495</v>
      </c>
    </row>
    <row r="22" spans="1:26" x14ac:dyDescent="0.25">
      <c r="O22" s="6">
        <v>26700</v>
      </c>
      <c r="P22" s="6">
        <f t="shared" si="51"/>
        <v>1220</v>
      </c>
      <c r="Q22" s="6">
        <v>1000</v>
      </c>
      <c r="R22" s="6">
        <f>Q22-685</f>
        <v>315</v>
      </c>
      <c r="S22" s="6">
        <v>29</v>
      </c>
      <c r="T22" s="6">
        <f>S22-89</f>
        <v>-60</v>
      </c>
      <c r="U22" s="6">
        <f t="shared" si="52"/>
        <v>255</v>
      </c>
      <c r="V22" s="8">
        <f t="shared" ref="V22" si="55">(U22)*120</f>
        <v>30600</v>
      </c>
      <c r="W22" s="6">
        <f t="shared" ref="W22" si="56">N22+V22</f>
        <v>30600</v>
      </c>
    </row>
    <row r="23" spans="1:26" x14ac:dyDescent="0.25">
      <c r="Q23" s="8" t="s">
        <v>16</v>
      </c>
      <c r="S23" s="6" t="s">
        <v>30</v>
      </c>
    </row>
    <row r="24" spans="1:26" x14ac:dyDescent="0.25">
      <c r="Q24" s="6">
        <v>1000</v>
      </c>
      <c r="R24" s="6">
        <f>Q24-1000</f>
        <v>0</v>
      </c>
      <c r="S24" s="6">
        <v>124</v>
      </c>
      <c r="T24" s="6">
        <f>S24-124</f>
        <v>0</v>
      </c>
    </row>
    <row r="25" spans="1:26" x14ac:dyDescent="0.25">
      <c r="O25" s="6">
        <v>26880</v>
      </c>
      <c r="P25" s="6">
        <f t="shared" ref="P25" si="57">O25-25480</f>
        <v>1400</v>
      </c>
      <c r="Q25" s="6">
        <v>1204</v>
      </c>
      <c r="R25" s="6">
        <f>Q25-1000</f>
        <v>204</v>
      </c>
      <c r="S25" s="6">
        <v>92</v>
      </c>
      <c r="T25" s="6">
        <f>S25-124</f>
        <v>-32</v>
      </c>
      <c r="U25" s="6">
        <f t="shared" ref="U25" si="58">T25+R25</f>
        <v>172</v>
      </c>
      <c r="V25" s="8">
        <f t="shared" ref="V25" si="59">(U25)*120</f>
        <v>20640</v>
      </c>
      <c r="W25" s="6">
        <f t="shared" ref="W25" si="60">N25+V25</f>
        <v>20640</v>
      </c>
    </row>
    <row r="26" spans="1:26" x14ac:dyDescent="0.25">
      <c r="Q26" s="8" t="s">
        <v>31</v>
      </c>
    </row>
    <row r="27" spans="1:26" x14ac:dyDescent="0.25">
      <c r="Q27" s="6">
        <v>320</v>
      </c>
      <c r="R27" s="6">
        <f>Q27-320</f>
        <v>0</v>
      </c>
    </row>
    <row r="28" spans="1:26" x14ac:dyDescent="0.25">
      <c r="A28" s="7">
        <v>43118</v>
      </c>
      <c r="B28" s="6">
        <v>10856</v>
      </c>
      <c r="C28" s="6">
        <f t="shared" ref="C28:C29" si="61">B28-10480</f>
        <v>376</v>
      </c>
      <c r="D28" s="6">
        <v>421</v>
      </c>
      <c r="E28" s="6">
        <f>D28-355</f>
        <v>66</v>
      </c>
      <c r="F28" s="6">
        <v>69</v>
      </c>
      <c r="G28" s="6">
        <f>F28-86</f>
        <v>-17</v>
      </c>
      <c r="H28" s="6">
        <f t="shared" ref="H28" si="62">G28+E28</f>
        <v>49</v>
      </c>
      <c r="I28" s="6">
        <v>250</v>
      </c>
      <c r="J28" s="6">
        <f>176-I28</f>
        <v>-74</v>
      </c>
      <c r="K28" s="6">
        <v>8</v>
      </c>
      <c r="L28" s="6">
        <f>13-K28</f>
        <v>5</v>
      </c>
      <c r="M28" s="6">
        <f t="shared" ref="M28" si="63">L28+J28</f>
        <v>-69</v>
      </c>
      <c r="N28" s="1">
        <f t="shared" ref="N28" si="64">M28*525+H28*450</f>
        <v>-14175</v>
      </c>
      <c r="O28" s="6">
        <v>26720</v>
      </c>
      <c r="P28" s="6">
        <f t="shared" ref="P28:P29" si="65">O28-25480</f>
        <v>1240</v>
      </c>
      <c r="Q28" s="6">
        <v>278</v>
      </c>
      <c r="R28" s="6">
        <f>Q28-320</f>
        <v>-42</v>
      </c>
      <c r="U28" s="6">
        <f t="shared" ref="U28" si="66">T28+R28</f>
        <v>-42</v>
      </c>
      <c r="V28" s="6">
        <f t="shared" ref="V28" si="67">(U28)*120</f>
        <v>-5040</v>
      </c>
      <c r="W28" s="6">
        <f t="shared" ref="W28" si="68">N28+V28</f>
        <v>-19215</v>
      </c>
    </row>
    <row r="29" spans="1:26" x14ac:dyDescent="0.25">
      <c r="A29" s="7">
        <v>43118</v>
      </c>
      <c r="B29" s="6">
        <v>10821</v>
      </c>
      <c r="C29" s="6">
        <f t="shared" si="61"/>
        <v>341</v>
      </c>
      <c r="D29" s="6">
        <v>398</v>
      </c>
      <c r="E29" s="6">
        <f>D29-355</f>
        <v>43</v>
      </c>
      <c r="F29" s="6">
        <v>74</v>
      </c>
      <c r="G29" s="6">
        <f>F29-86</f>
        <v>-12</v>
      </c>
      <c r="H29" s="6">
        <f t="shared" ref="H29" si="69">G29+E29</f>
        <v>31</v>
      </c>
      <c r="I29" s="6">
        <v>222</v>
      </c>
      <c r="J29" s="6">
        <f>176-I29</f>
        <v>-46</v>
      </c>
      <c r="K29" s="6">
        <v>9</v>
      </c>
      <c r="L29" s="6">
        <f>13-K29</f>
        <v>4</v>
      </c>
      <c r="M29" s="6">
        <f t="shared" ref="M29" si="70">L29+J29</f>
        <v>-42</v>
      </c>
      <c r="N29" s="1">
        <f t="shared" ref="N29" si="71">M29*525+H29*450</f>
        <v>-8100</v>
      </c>
      <c r="O29" s="6">
        <v>26547</v>
      </c>
      <c r="P29" s="6">
        <f t="shared" si="65"/>
        <v>1067</v>
      </c>
      <c r="Q29" s="6">
        <v>170</v>
      </c>
      <c r="R29" s="6">
        <f>Q29-320</f>
        <v>-150</v>
      </c>
      <c r="U29" s="6">
        <f t="shared" ref="U29" si="72">T29+R29</f>
        <v>-150</v>
      </c>
      <c r="V29" s="6">
        <f t="shared" ref="V29" si="73">(U29)*120</f>
        <v>-18000</v>
      </c>
      <c r="W29" s="6">
        <f t="shared" ref="W29" si="74">N29+V29</f>
        <v>-26100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Nov17</vt:lpstr>
      <vt:lpstr>Dec17</vt:lpstr>
      <vt:lpstr>Jan18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Mundhe, Atul</dc:creator>
  <cp:lastModifiedBy>Mundhe, Atul</cp:lastModifiedBy>
  <dcterms:created xsi:type="dcterms:W3CDTF">2017-10-27T07:35:03Z</dcterms:created>
  <dcterms:modified xsi:type="dcterms:W3CDTF">2018-01-18T10:02:20Z</dcterms:modified>
</cp:coreProperties>
</file>