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egar\Documents\Personal\"/>
    </mc:Choice>
  </mc:AlternateContent>
  <bookViews>
    <workbookView xWindow="0" yWindow="0" windowWidth="20490" windowHeight="7755"/>
  </bookViews>
  <sheets>
    <sheet name="Sheet1" sheetId="1" r:id="rId1"/>
    <sheet name="Bank" sheetId="2" r:id="rId2"/>
    <sheet name="Loan Ac" sheetId="3" r:id="rId3"/>
    <sheet name="Sheet3" sheetId="4" r:id="rId4"/>
    <sheet name="Loan EMI" sheetId="5" r:id="rId5"/>
    <sheet name="Loan EMI (2)" sheetId="6" r:id="rId6"/>
    <sheet name="LOAN EMI SC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3" l="1"/>
  <c r="L76" i="3"/>
  <c r="Q24" i="2"/>
  <c r="R97" i="3" l="1"/>
  <c r="I8" i="3"/>
  <c r="J8" i="3" s="1"/>
  <c r="U99" i="3"/>
  <c r="V99" i="3" s="1"/>
  <c r="R96" i="3"/>
  <c r="R98" i="3" s="1"/>
  <c r="K91" i="7"/>
  <c r="K93" i="7" s="1"/>
  <c r="K14" i="7"/>
  <c r="K92" i="7"/>
  <c r="H203" i="7"/>
  <c r="J90" i="7"/>
  <c r="I90" i="7"/>
  <c r="D3" i="7"/>
  <c r="F3" i="7" s="1"/>
  <c r="D4" i="7" s="1"/>
  <c r="F4" i="7" s="1"/>
  <c r="C177" i="3"/>
  <c r="C175" i="3"/>
  <c r="C173" i="3"/>
  <c r="C171" i="3"/>
  <c r="C169" i="3"/>
  <c r="C167" i="3"/>
  <c r="C165" i="3"/>
  <c r="C163" i="3"/>
  <c r="C161" i="3"/>
  <c r="C159" i="3"/>
  <c r="C157" i="3"/>
  <c r="C155" i="3"/>
  <c r="C153" i="3"/>
  <c r="C151" i="3"/>
  <c r="C149" i="3"/>
  <c r="C147" i="3"/>
  <c r="C145" i="3"/>
  <c r="C143" i="3"/>
  <c r="C141" i="3"/>
  <c r="C139" i="3"/>
  <c r="C137" i="3"/>
  <c r="C135" i="3"/>
  <c r="C133" i="3"/>
  <c r="C131" i="3"/>
  <c r="C129" i="3"/>
  <c r="C127" i="3"/>
  <c r="C125" i="3"/>
  <c r="C123" i="3"/>
  <c r="C121" i="3"/>
  <c r="C119" i="3"/>
  <c r="C117" i="3"/>
  <c r="C115" i="3"/>
  <c r="C113" i="3"/>
  <c r="C111" i="3"/>
  <c r="C109" i="3"/>
  <c r="C107" i="3"/>
  <c r="C105" i="3"/>
  <c r="C103" i="3"/>
  <c r="C101" i="3"/>
  <c r="C99" i="3"/>
  <c r="C97" i="3"/>
  <c r="C95" i="3"/>
  <c r="C93" i="3"/>
  <c r="C91" i="3"/>
  <c r="C89" i="3"/>
  <c r="C87" i="3"/>
  <c r="C85" i="3"/>
  <c r="C83" i="3"/>
  <c r="C81" i="3"/>
  <c r="C79" i="3"/>
  <c r="C77" i="3"/>
  <c r="C75" i="3"/>
  <c r="C73" i="3"/>
  <c r="K90" i="7" l="1"/>
  <c r="M90" i="7" s="1"/>
  <c r="D5" i="7"/>
  <c r="F5" i="7"/>
  <c r="R120" i="3"/>
  <c r="Q18" i="3"/>
  <c r="D6" i="7" l="1"/>
  <c r="F6" i="7" s="1"/>
  <c r="D7" i="7" s="1"/>
  <c r="F7" i="7" s="1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14" i="6"/>
  <c r="F11" i="6"/>
  <c r="F12" i="6"/>
  <c r="F13" i="6"/>
  <c r="F10" i="6"/>
  <c r="I22" i="6"/>
  <c r="M21" i="6"/>
  <c r="M20" i="6"/>
  <c r="M19" i="6"/>
  <c r="M18" i="6"/>
  <c r="I18" i="6"/>
  <c r="M17" i="6"/>
  <c r="M16" i="6"/>
  <c r="M15" i="6"/>
  <c r="M13" i="6"/>
  <c r="G13" i="6"/>
  <c r="M12" i="6"/>
  <c r="M11" i="6"/>
  <c r="F9" i="6"/>
  <c r="F8" i="6"/>
  <c r="H3" i="6"/>
  <c r="N7" i="6" s="1"/>
  <c r="C2" i="6"/>
  <c r="D8" i="7" l="1"/>
  <c r="G7" i="6"/>
  <c r="D7" i="6" s="1"/>
  <c r="G8" i="6" s="1"/>
  <c r="N11" i="6"/>
  <c r="N17" i="6"/>
  <c r="N20" i="6"/>
  <c r="N12" i="6"/>
  <c r="N15" i="6"/>
  <c r="N21" i="6"/>
  <c r="N13" i="6"/>
  <c r="N18" i="6"/>
  <c r="D13" i="6"/>
  <c r="N16" i="6"/>
  <c r="N19" i="6"/>
  <c r="G14" i="6" l="1"/>
  <c r="D14" i="6" s="1"/>
  <c r="F8" i="7"/>
  <c r="D9" i="7" s="1"/>
  <c r="F9" i="7" s="1"/>
  <c r="D8" i="6"/>
  <c r="G9" i="6" s="1"/>
  <c r="G15" i="6" l="1"/>
  <c r="D15" i="6" s="1"/>
  <c r="G16" i="6" s="1"/>
  <c r="D16" i="6" s="1"/>
  <c r="G17" i="6" s="1"/>
  <c r="D17" i="6" s="1"/>
  <c r="D10" i="7"/>
  <c r="D9" i="6"/>
  <c r="F10" i="7" l="1"/>
  <c r="D11" i="7" s="1"/>
  <c r="G11" i="6"/>
  <c r="D11" i="6" s="1"/>
  <c r="G12" i="6" s="1"/>
  <c r="G10" i="6"/>
  <c r="D10" i="6" s="1"/>
  <c r="G18" i="6"/>
  <c r="D18" i="6" s="1"/>
  <c r="F11" i="7" l="1"/>
  <c r="D12" i="7" s="1"/>
  <c r="G19" i="6"/>
  <c r="D19" i="6" s="1"/>
  <c r="F12" i="7" l="1"/>
  <c r="D13" i="7" s="1"/>
  <c r="G20" i="6"/>
  <c r="D20" i="6" s="1"/>
  <c r="F13" i="7" l="1"/>
  <c r="D14" i="7" s="1"/>
  <c r="G21" i="6"/>
  <c r="D21" i="6" s="1"/>
  <c r="F14" i="7" l="1"/>
  <c r="D15" i="7" s="1"/>
  <c r="F15" i="7" s="1"/>
  <c r="J14" i="7"/>
  <c r="L14" i="7" s="1"/>
  <c r="G22" i="6"/>
  <c r="D22" i="6" s="1"/>
  <c r="D16" i="7" l="1"/>
  <c r="F16" i="7" s="1"/>
  <c r="G23" i="6"/>
  <c r="D23" i="6" s="1"/>
  <c r="D17" i="7" l="1"/>
  <c r="F17" i="7" s="1"/>
  <c r="G24" i="6"/>
  <c r="D24" i="6" s="1"/>
  <c r="D18" i="7" l="1"/>
  <c r="F18" i="7" s="1"/>
  <c r="G25" i="6"/>
  <c r="D25" i="6" s="1"/>
  <c r="D19" i="7" l="1"/>
  <c r="F19" i="7" s="1"/>
  <c r="G26" i="6"/>
  <c r="D26" i="6" s="1"/>
  <c r="D20" i="7" l="1"/>
  <c r="F20" i="7" s="1"/>
  <c r="G27" i="6"/>
  <c r="D27" i="6" s="1"/>
  <c r="D21" i="7" l="1"/>
  <c r="F21" i="7" s="1"/>
  <c r="G28" i="6"/>
  <c r="D28" i="6" s="1"/>
  <c r="D22" i="7" l="1"/>
  <c r="F22" i="7" s="1"/>
  <c r="G29" i="6"/>
  <c r="D29" i="6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R13" i="5"/>
  <c r="R17" i="5"/>
  <c r="Q11" i="5"/>
  <c r="Q12" i="5"/>
  <c r="Q13" i="5"/>
  <c r="Q14" i="5"/>
  <c r="Q15" i="5"/>
  <c r="Q16" i="5"/>
  <c r="R16" i="5" s="1"/>
  <c r="Q17" i="5"/>
  <c r="Q18" i="5"/>
  <c r="Q19" i="5"/>
  <c r="Q10" i="5"/>
  <c r="L12" i="5"/>
  <c r="I20" i="5"/>
  <c r="J12" i="5"/>
  <c r="J13" i="5"/>
  <c r="J14" i="5"/>
  <c r="J15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16" i="5"/>
  <c r="I16" i="5"/>
  <c r="F9" i="5"/>
  <c r="F10" i="5"/>
  <c r="F11" i="5"/>
  <c r="F12" i="5"/>
  <c r="G12" i="5" s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8" i="5"/>
  <c r="H3" i="5"/>
  <c r="R19" i="5" s="1"/>
  <c r="C2" i="5"/>
  <c r="M12" i="5" l="1"/>
  <c r="R11" i="5"/>
  <c r="R12" i="5"/>
  <c r="R18" i="5"/>
  <c r="R7" i="5"/>
  <c r="G7" i="5" s="1"/>
  <c r="K12" i="5"/>
  <c r="R15" i="5"/>
  <c r="R14" i="5"/>
  <c r="D23" i="7"/>
  <c r="F23" i="7" s="1"/>
  <c r="G30" i="6"/>
  <c r="D30" i="6" s="1"/>
  <c r="R10" i="5"/>
  <c r="O63" i="3"/>
  <c r="P63" i="3" s="1"/>
  <c r="O58" i="3"/>
  <c r="P58" i="3" s="1"/>
  <c r="P59" i="3"/>
  <c r="O59" i="3"/>
  <c r="P61" i="3"/>
  <c r="O61" i="3"/>
  <c r="O64" i="3"/>
  <c r="P64" i="3" s="1"/>
  <c r="O67" i="3"/>
  <c r="P67" i="3" s="1"/>
  <c r="M3" i="3"/>
  <c r="P8" i="3" s="1"/>
  <c r="Q8" i="3" s="1"/>
  <c r="D24" i="7" l="1"/>
  <c r="F24" i="7" s="1"/>
  <c r="G31" i="6"/>
  <c r="D31" i="6" s="1"/>
  <c r="R69" i="3"/>
  <c r="I3" i="3"/>
  <c r="F5" i="4"/>
  <c r="D6" i="4" s="1"/>
  <c r="N28" i="3"/>
  <c r="M28" i="3"/>
  <c r="O28" i="3" s="1"/>
  <c r="N21" i="3"/>
  <c r="O21" i="3" s="1"/>
  <c r="M21" i="3"/>
  <c r="M12" i="3"/>
  <c r="M11" i="3"/>
  <c r="O11" i="3"/>
  <c r="N11" i="3"/>
  <c r="L11" i="3"/>
  <c r="S10" i="3"/>
  <c r="S9" i="3"/>
  <c r="Q40" i="3"/>
  <c r="S39" i="3"/>
  <c r="R39" i="3"/>
  <c r="Q39" i="3"/>
  <c r="G8" i="3"/>
  <c r="G9" i="3" s="1"/>
  <c r="F6" i="4" l="1"/>
  <c r="D7" i="4" s="1"/>
  <c r="G10" i="3"/>
  <c r="K11" i="3"/>
  <c r="D25" i="7"/>
  <c r="F25" i="7" s="1"/>
  <c r="G32" i="6"/>
  <c r="D32" i="6" s="1"/>
  <c r="F7" i="4"/>
  <c r="G11" i="3"/>
  <c r="G12" i="3" s="1"/>
  <c r="K14" i="3" s="1"/>
  <c r="D8" i="4" l="1"/>
  <c r="F8" i="4" s="1"/>
  <c r="F9" i="4" s="1"/>
  <c r="I11" i="3"/>
  <c r="J11" i="3" s="1"/>
  <c r="K12" i="3"/>
  <c r="K13" i="3"/>
  <c r="D26" i="7"/>
  <c r="F26" i="7" s="1"/>
  <c r="G33" i="6"/>
  <c r="D33" i="6" s="1"/>
  <c r="G13" i="3"/>
  <c r="G14" i="3" s="1"/>
  <c r="I13" i="3"/>
  <c r="J13" i="3" s="1"/>
  <c r="H12" i="1"/>
  <c r="D10" i="4" l="1"/>
  <c r="F10" i="4"/>
  <c r="K10" i="4" s="1"/>
  <c r="D27" i="7"/>
  <c r="F27" i="7" s="1"/>
  <c r="G34" i="6"/>
  <c r="D34" i="6" s="1"/>
  <c r="G15" i="3"/>
  <c r="G16" i="3" s="1"/>
  <c r="G17" i="3" s="1"/>
  <c r="G18" i="3" s="1"/>
  <c r="G19" i="3" s="1"/>
  <c r="I15" i="3"/>
  <c r="J15" i="3" s="1"/>
  <c r="C9" i="2"/>
  <c r="G20" i="3" l="1"/>
  <c r="L21" i="3"/>
  <c r="M22" i="3" s="1"/>
  <c r="D28" i="7"/>
  <c r="F28" i="7" s="1"/>
  <c r="G35" i="6"/>
  <c r="D35" i="6" s="1"/>
  <c r="G21" i="3"/>
  <c r="G22" i="3" s="1"/>
  <c r="I21" i="3"/>
  <c r="J21" i="3" s="1"/>
  <c r="E24" i="1"/>
  <c r="E25" i="1" s="1"/>
  <c r="I21" i="1"/>
  <c r="D21" i="1"/>
  <c r="D20" i="1"/>
  <c r="I22" i="1" s="1"/>
  <c r="I23" i="1" s="1"/>
  <c r="D29" i="7" l="1"/>
  <c r="F29" i="7" s="1"/>
  <c r="G36" i="6"/>
  <c r="D36" i="6" s="1"/>
  <c r="G23" i="3"/>
  <c r="G24" i="3" s="1"/>
  <c r="I23" i="3"/>
  <c r="M5" i="1"/>
  <c r="N5" i="1" s="1"/>
  <c r="D30" i="7" l="1"/>
  <c r="F30" i="7" s="1"/>
  <c r="G37" i="6"/>
  <c r="D37" i="6" s="1"/>
  <c r="G25" i="3"/>
  <c r="G26" i="3" s="1"/>
  <c r="I25" i="3"/>
  <c r="K23" i="3"/>
  <c r="J23" i="3"/>
  <c r="D4" i="2"/>
  <c r="E4" i="2" s="1"/>
  <c r="D16" i="1"/>
  <c r="D17" i="1" s="1"/>
  <c r="M4" i="1"/>
  <c r="O5" i="1"/>
  <c r="Q17" i="1"/>
  <c r="M8" i="1" l="1"/>
  <c r="Q11" i="1" s="1"/>
  <c r="O8" i="1"/>
  <c r="G27" i="3"/>
  <c r="I28" i="3" s="1"/>
  <c r="J28" i="3" s="1"/>
  <c r="L28" i="3"/>
  <c r="M29" i="3" s="1"/>
  <c r="D5" i="2"/>
  <c r="D31" i="7"/>
  <c r="F31" i="7" s="1"/>
  <c r="G38" i="6"/>
  <c r="D38" i="6" s="1"/>
  <c r="G28" i="3"/>
  <c r="G29" i="3" s="1"/>
  <c r="K25" i="3"/>
  <c r="J25" i="3"/>
  <c r="M7" i="1"/>
  <c r="N20" i="1" s="1"/>
  <c r="E5" i="2" l="1"/>
  <c r="D6" i="2"/>
  <c r="K28" i="3"/>
  <c r="D32" i="7"/>
  <c r="F32" i="7" s="1"/>
  <c r="G39" i="6"/>
  <c r="D39" i="6" s="1"/>
  <c r="I30" i="3"/>
  <c r="J30" i="3" s="1"/>
  <c r="K30" i="3"/>
  <c r="G30" i="3"/>
  <c r="G31" i="3" s="1"/>
  <c r="G32" i="3" s="1"/>
  <c r="G33" i="3" s="1"/>
  <c r="I34" i="3" s="1"/>
  <c r="J34" i="3" s="1"/>
  <c r="O7" i="1"/>
  <c r="O9" i="1" s="1"/>
  <c r="D7" i="2" l="1"/>
  <c r="E6" i="2"/>
  <c r="G7" i="2"/>
  <c r="D33" i="7"/>
  <c r="F33" i="7" s="1"/>
  <c r="G40" i="6"/>
  <c r="D40" i="6" s="1"/>
  <c r="K34" i="3"/>
  <c r="G34" i="3"/>
  <c r="G35" i="3" s="1"/>
  <c r="M30" i="3"/>
  <c r="N30" i="3" s="1"/>
  <c r="L30" i="3"/>
  <c r="I36" i="3" l="1"/>
  <c r="J36" i="3" s="1"/>
  <c r="P36" i="3"/>
  <c r="E7" i="2"/>
  <c r="D8" i="2"/>
  <c r="E8" i="2" s="1"/>
  <c r="D34" i="7"/>
  <c r="F34" i="7" s="1"/>
  <c r="G41" i="6"/>
  <c r="D41" i="6" s="1"/>
  <c r="L34" i="3"/>
  <c r="M34" i="3"/>
  <c r="N34" i="3" s="1"/>
  <c r="K36" i="3"/>
  <c r="G36" i="3"/>
  <c r="G37" i="3" s="1"/>
  <c r="I38" i="3" s="1"/>
  <c r="J38" i="3" s="1"/>
  <c r="D35" i="7" l="1"/>
  <c r="F35" i="7" s="1"/>
  <c r="G42" i="6"/>
  <c r="D42" i="6" s="1"/>
  <c r="L36" i="3"/>
  <c r="M36" i="3"/>
  <c r="N36" i="3" s="1"/>
  <c r="K38" i="3"/>
  <c r="G38" i="3"/>
  <c r="G39" i="3" s="1"/>
  <c r="D36" i="7" l="1"/>
  <c r="F36" i="7" s="1"/>
  <c r="G43" i="6"/>
  <c r="D43" i="6" s="1"/>
  <c r="L38" i="3"/>
  <c r="M38" i="3"/>
  <c r="N38" i="3" s="1"/>
  <c r="T39" i="3"/>
  <c r="G40" i="3"/>
  <c r="I41" i="3" s="1"/>
  <c r="J41" i="3" s="1"/>
  <c r="D37" i="7" l="1"/>
  <c r="F37" i="7" s="1"/>
  <c r="G44" i="6"/>
  <c r="D44" i="6" s="1"/>
  <c r="G41" i="3"/>
  <c r="G42" i="3" s="1"/>
  <c r="G43" i="3" s="1"/>
  <c r="I44" i="3" s="1"/>
  <c r="J44" i="3" s="1"/>
  <c r="K41" i="3"/>
  <c r="D38" i="7" l="1"/>
  <c r="F38" i="7" s="1"/>
  <c r="G45" i="6"/>
  <c r="D45" i="6" s="1"/>
  <c r="M41" i="3"/>
  <c r="N41" i="3" s="1"/>
  <c r="L41" i="3"/>
  <c r="G44" i="3"/>
  <c r="G45" i="3" s="1"/>
  <c r="I46" i="3" s="1"/>
  <c r="J46" i="3" s="1"/>
  <c r="K44" i="3"/>
  <c r="D39" i="7" l="1"/>
  <c r="F39" i="7" s="1"/>
  <c r="G46" i="6"/>
  <c r="D46" i="6" s="1"/>
  <c r="L44" i="3"/>
  <c r="M44" i="3"/>
  <c r="N44" i="3" s="1"/>
  <c r="K46" i="3"/>
  <c r="G46" i="3"/>
  <c r="G47" i="3" s="1"/>
  <c r="G48" i="3" s="1"/>
  <c r="I49" i="3" s="1"/>
  <c r="J49" i="3" s="1"/>
  <c r="D40" i="7" l="1"/>
  <c r="F40" i="7" s="1"/>
  <c r="G47" i="6"/>
  <c r="D47" i="6" s="1"/>
  <c r="K49" i="3"/>
  <c r="G49" i="3"/>
  <c r="G50" i="3" s="1"/>
  <c r="G51" i="3" s="1"/>
  <c r="L46" i="3"/>
  <c r="M46" i="3"/>
  <c r="N46" i="3" s="1"/>
  <c r="D41" i="7" l="1"/>
  <c r="F41" i="7" s="1"/>
  <c r="G48" i="6"/>
  <c r="D48" i="6" s="1"/>
  <c r="L49" i="3"/>
  <c r="M49" i="3"/>
  <c r="N49" i="3" s="1"/>
  <c r="G52" i="3"/>
  <c r="I53" i="3" s="1"/>
  <c r="J53" i="3" s="1"/>
  <c r="I52" i="3"/>
  <c r="D42" i="7" l="1"/>
  <c r="F42" i="7" s="1"/>
  <c r="G49" i="6"/>
  <c r="D49" i="6" s="1"/>
  <c r="G53" i="3"/>
  <c r="G54" i="3" s="1"/>
  <c r="G55" i="3" s="1"/>
  <c r="I56" i="3" s="1"/>
  <c r="J56" i="3" s="1"/>
  <c r="K53" i="3"/>
  <c r="D43" i="7" l="1"/>
  <c r="F43" i="7" s="1"/>
  <c r="G50" i="6"/>
  <c r="D50" i="6" s="1"/>
  <c r="K56" i="3"/>
  <c r="G56" i="3"/>
  <c r="G57" i="3" s="1"/>
  <c r="L53" i="3"/>
  <c r="M53" i="3"/>
  <c r="N53" i="3" s="1"/>
  <c r="G58" i="3" l="1"/>
  <c r="Q58" i="3"/>
  <c r="D44" i="7"/>
  <c r="F44" i="7" s="1"/>
  <c r="G51" i="6"/>
  <c r="D51" i="6" s="1"/>
  <c r="L56" i="3"/>
  <c r="M56" i="3"/>
  <c r="N56" i="3" s="1"/>
  <c r="G59" i="3"/>
  <c r="G60" i="3" s="1"/>
  <c r="K59" i="3"/>
  <c r="I61" i="3" l="1"/>
  <c r="J61" i="3" s="1"/>
  <c r="Q61" i="3"/>
  <c r="I59" i="3"/>
  <c r="J59" i="3" s="1"/>
  <c r="Q59" i="3"/>
  <c r="D45" i="7"/>
  <c r="F45" i="7" s="1"/>
  <c r="G52" i="6"/>
  <c r="D52" i="6" s="1"/>
  <c r="M59" i="3"/>
  <c r="N59" i="3" s="1"/>
  <c r="L59" i="3"/>
  <c r="K61" i="3"/>
  <c r="G61" i="3"/>
  <c r="G62" i="3" s="1"/>
  <c r="G63" i="3" l="1"/>
  <c r="Q63" i="3"/>
  <c r="D46" i="7"/>
  <c r="F46" i="7" s="1"/>
  <c r="G53" i="6"/>
  <c r="D53" i="6" s="1"/>
  <c r="K64" i="3"/>
  <c r="G64" i="3"/>
  <c r="G65" i="3" s="1"/>
  <c r="G66" i="3" s="1"/>
  <c r="M61" i="3"/>
  <c r="N61" i="3" s="1"/>
  <c r="L61" i="3"/>
  <c r="I67" i="3" l="1"/>
  <c r="J67" i="3" s="1"/>
  <c r="Q67" i="3"/>
  <c r="I64" i="3"/>
  <c r="J64" i="3" s="1"/>
  <c r="Q64" i="3"/>
  <c r="D47" i="7"/>
  <c r="F47" i="7" s="1"/>
  <c r="G54" i="6"/>
  <c r="D54" i="6" s="1"/>
  <c r="K67" i="3"/>
  <c r="G67" i="3"/>
  <c r="G68" i="3" s="1"/>
  <c r="L64" i="3"/>
  <c r="M64" i="3"/>
  <c r="N64" i="3" s="1"/>
  <c r="E69" i="3" l="1"/>
  <c r="Q69" i="3" s="1"/>
  <c r="Q70" i="3" s="1"/>
  <c r="T69" i="3"/>
  <c r="D48" i="7"/>
  <c r="F48" i="7" s="1"/>
  <c r="G55" i="6"/>
  <c r="D55" i="6" s="1"/>
  <c r="L67" i="3"/>
  <c r="M67" i="3"/>
  <c r="N67" i="3" s="1"/>
  <c r="K69" i="3"/>
  <c r="G69" i="3"/>
  <c r="G70" i="3" s="1"/>
  <c r="L78" i="3" s="1"/>
  <c r="L79" i="3" s="1"/>
  <c r="D49" i="7" l="1"/>
  <c r="F49" i="7" s="1"/>
  <c r="G56" i="6"/>
  <c r="D56" i="6" s="1"/>
  <c r="D50" i="7" l="1"/>
  <c r="F50" i="7" s="1"/>
  <c r="G57" i="6"/>
  <c r="D57" i="6" s="1"/>
  <c r="G71" i="3"/>
  <c r="G72" i="3" s="1"/>
  <c r="S70" i="3"/>
  <c r="S69" i="3"/>
  <c r="J73" i="3" l="1"/>
  <c r="D51" i="7"/>
  <c r="F51" i="7" s="1"/>
  <c r="G58" i="6"/>
  <c r="D58" i="6" s="1"/>
  <c r="Q71" i="3"/>
  <c r="G73" i="3" l="1"/>
  <c r="G74" i="3" s="1"/>
  <c r="E75" i="3" s="1"/>
  <c r="G75" i="3" s="1"/>
  <c r="G76" i="3" s="1"/>
  <c r="E77" i="3" s="1"/>
  <c r="G77" i="3" s="1"/>
  <c r="G78" i="3" s="1"/>
  <c r="E79" i="3" s="1"/>
  <c r="G79" i="3" s="1"/>
  <c r="G80" i="3" s="1"/>
  <c r="E81" i="3" s="1"/>
  <c r="G81" i="3" s="1"/>
  <c r="G82" i="3" s="1"/>
  <c r="E83" i="3" s="1"/>
  <c r="G83" i="3" s="1"/>
  <c r="G84" i="3" s="1"/>
  <c r="E85" i="3" s="1"/>
  <c r="G85" i="3" s="1"/>
  <c r="G86" i="3" s="1"/>
  <c r="E87" i="3" s="1"/>
  <c r="G87" i="3" s="1"/>
  <c r="G88" i="3" s="1"/>
  <c r="E89" i="3" s="1"/>
  <c r="G89" i="3" s="1"/>
  <c r="G90" i="3" s="1"/>
  <c r="E91" i="3" s="1"/>
  <c r="D52" i="7"/>
  <c r="F52" i="7" s="1"/>
  <c r="G59" i="6"/>
  <c r="D59" i="6" s="1"/>
  <c r="G91" i="3" l="1"/>
  <c r="G92" i="3" s="1"/>
  <c r="E93" i="3" s="1"/>
  <c r="G93" i="3" s="1"/>
  <c r="G94" i="3" s="1"/>
  <c r="E95" i="3" s="1"/>
  <c r="G95" i="3" s="1"/>
  <c r="G96" i="3" s="1"/>
  <c r="E97" i="3" s="1"/>
  <c r="D53" i="7"/>
  <c r="F53" i="7" s="1"/>
  <c r="G60" i="6"/>
  <c r="D60" i="6" s="1"/>
  <c r="Q96" i="3" l="1"/>
  <c r="G97" i="3"/>
  <c r="G98" i="3" s="1"/>
  <c r="E99" i="3" s="1"/>
  <c r="G99" i="3" s="1"/>
  <c r="G100" i="3" s="1"/>
  <c r="E101" i="3" s="1"/>
  <c r="G101" i="3" s="1"/>
  <c r="G102" i="3" s="1"/>
  <c r="E103" i="3" s="1"/>
  <c r="G103" i="3" s="1"/>
  <c r="G104" i="3" s="1"/>
  <c r="E105" i="3" s="1"/>
  <c r="G105" i="3" s="1"/>
  <c r="G106" i="3" s="1"/>
  <c r="E107" i="3" s="1"/>
  <c r="G107" i="3" s="1"/>
  <c r="G108" i="3" s="1"/>
  <c r="E109" i="3" s="1"/>
  <c r="G109" i="3" s="1"/>
  <c r="G110" i="3" s="1"/>
  <c r="E111" i="3" s="1"/>
  <c r="G111" i="3" s="1"/>
  <c r="G112" i="3" s="1"/>
  <c r="E113" i="3" s="1"/>
  <c r="G113" i="3" s="1"/>
  <c r="G114" i="3" s="1"/>
  <c r="E115" i="3" s="1"/>
  <c r="G115" i="3" s="1"/>
  <c r="G116" i="3" s="1"/>
  <c r="E117" i="3" s="1"/>
  <c r="G117" i="3" s="1"/>
  <c r="G118" i="3" s="1"/>
  <c r="E119" i="3" s="1"/>
  <c r="G119" i="3" s="1"/>
  <c r="G120" i="3" s="1"/>
  <c r="E121" i="3" s="1"/>
  <c r="G121" i="3" s="1"/>
  <c r="G122" i="3" s="1"/>
  <c r="E123" i="3" s="1"/>
  <c r="G123" i="3" s="1"/>
  <c r="G124" i="3" s="1"/>
  <c r="E125" i="3" s="1"/>
  <c r="G125" i="3" s="1"/>
  <c r="G126" i="3" s="1"/>
  <c r="E127" i="3" s="1"/>
  <c r="G127" i="3" s="1"/>
  <c r="G128" i="3" s="1"/>
  <c r="E129" i="3" s="1"/>
  <c r="Q97" i="3"/>
  <c r="D54" i="7"/>
  <c r="F54" i="7" s="1"/>
  <c r="G61" i="6"/>
  <c r="D61" i="6" s="1"/>
  <c r="Q98" i="3" l="1"/>
  <c r="S98" i="3" s="1"/>
  <c r="Q120" i="3"/>
  <c r="S120" i="3" s="1"/>
  <c r="D55" i="7"/>
  <c r="F55" i="7" s="1"/>
  <c r="G62" i="6"/>
  <c r="D62" i="6" s="1"/>
  <c r="D56" i="7" l="1"/>
  <c r="F56" i="7" s="1"/>
  <c r="G63" i="6"/>
  <c r="D63" i="6" s="1"/>
  <c r="D57" i="7" l="1"/>
  <c r="F57" i="7" s="1"/>
  <c r="G64" i="6"/>
  <c r="D64" i="6" s="1"/>
  <c r="D58" i="7" l="1"/>
  <c r="F58" i="7" s="1"/>
  <c r="G65" i="6"/>
  <c r="D65" i="6" s="1"/>
  <c r="D59" i="7" l="1"/>
  <c r="F59" i="7" s="1"/>
  <c r="G66" i="6"/>
  <c r="D66" i="6" s="1"/>
  <c r="D60" i="7" l="1"/>
  <c r="F60" i="7" s="1"/>
  <c r="G67" i="6"/>
  <c r="D67" i="6" s="1"/>
  <c r="D61" i="7" l="1"/>
  <c r="F61" i="7" s="1"/>
  <c r="G68" i="6"/>
  <c r="D68" i="6" s="1"/>
  <c r="D62" i="7" l="1"/>
  <c r="F62" i="7" s="1"/>
  <c r="G69" i="6"/>
  <c r="D69" i="6" s="1"/>
  <c r="S96" i="3"/>
  <c r="D63" i="7" l="1"/>
  <c r="F63" i="7" s="1"/>
  <c r="G70" i="6"/>
  <c r="D70" i="6" s="1"/>
  <c r="D7" i="5"/>
  <c r="G8" i="5" s="1"/>
  <c r="D64" i="7" l="1"/>
  <c r="F64" i="7" s="1"/>
  <c r="G71" i="6"/>
  <c r="D71" i="6" s="1"/>
  <c r="D8" i="5"/>
  <c r="G9" i="5" s="1"/>
  <c r="D65" i="7" l="1"/>
  <c r="F65" i="7" s="1"/>
  <c r="G72" i="6"/>
  <c r="D72" i="6" s="1"/>
  <c r="D9" i="5"/>
  <c r="G10" i="5" s="1"/>
  <c r="D12" i="5"/>
  <c r="G13" i="5" l="1"/>
  <c r="K13" i="5"/>
  <c r="M13" i="5"/>
  <c r="D66" i="7"/>
  <c r="F66" i="7" s="1"/>
  <c r="G73" i="6"/>
  <c r="D73" i="6" s="1"/>
  <c r="D10" i="5"/>
  <c r="G11" i="5" s="1"/>
  <c r="D13" i="5"/>
  <c r="G14" i="5" l="1"/>
  <c r="K14" i="5"/>
  <c r="M14" i="5"/>
  <c r="D67" i="7"/>
  <c r="F67" i="7" s="1"/>
  <c r="G129" i="3"/>
  <c r="G130" i="3" s="1"/>
  <c r="G74" i="6"/>
  <c r="D74" i="6" s="1"/>
  <c r="D14" i="5"/>
  <c r="G15" i="5" l="1"/>
  <c r="K15" i="5"/>
  <c r="M15" i="5"/>
  <c r="D68" i="7"/>
  <c r="F68" i="7" s="1"/>
  <c r="E131" i="3"/>
  <c r="G131" i="3" s="1"/>
  <c r="G132" i="3" s="1"/>
  <c r="G75" i="6"/>
  <c r="D75" i="6" s="1"/>
  <c r="D15" i="5"/>
  <c r="G16" i="5" l="1"/>
  <c r="M16" i="5"/>
  <c r="K16" i="5"/>
  <c r="E133" i="3"/>
  <c r="G133" i="3" s="1"/>
  <c r="G134" i="3" s="1"/>
  <c r="E135" i="3" s="1"/>
  <c r="G135" i="3" s="1"/>
  <c r="G136" i="3" s="1"/>
  <c r="D69" i="7"/>
  <c r="F69" i="7" s="1"/>
  <c r="G76" i="6"/>
  <c r="D76" i="6" s="1"/>
  <c r="D16" i="5"/>
  <c r="G17" i="5" l="1"/>
  <c r="K17" i="5"/>
  <c r="M17" i="5"/>
  <c r="E137" i="3"/>
  <c r="G137" i="3" s="1"/>
  <c r="G138" i="3" s="1"/>
  <c r="D70" i="7"/>
  <c r="F70" i="7" s="1"/>
  <c r="G77" i="6"/>
  <c r="D77" i="6" s="1"/>
  <c r="D17" i="5"/>
  <c r="G18" i="5" l="1"/>
  <c r="K18" i="5"/>
  <c r="M18" i="5"/>
  <c r="E139" i="3"/>
  <c r="G139" i="3" s="1"/>
  <c r="G140" i="3" s="1"/>
  <c r="D71" i="7"/>
  <c r="F71" i="7" s="1"/>
  <c r="G78" i="6"/>
  <c r="D78" i="6" s="1"/>
  <c r="D18" i="5"/>
  <c r="G19" i="5" l="1"/>
  <c r="K19" i="5"/>
  <c r="M19" i="5"/>
  <c r="E141" i="3"/>
  <c r="G141" i="3" s="1"/>
  <c r="G142" i="3" s="1"/>
  <c r="E143" i="3" s="1"/>
  <c r="G143" i="3" s="1"/>
  <c r="G144" i="3" s="1"/>
  <c r="D72" i="7"/>
  <c r="F72" i="7" s="1"/>
  <c r="G79" i="6"/>
  <c r="D79" i="6" s="1"/>
  <c r="D19" i="5"/>
  <c r="G20" i="5" l="1"/>
  <c r="M20" i="5"/>
  <c r="K20" i="5"/>
  <c r="D73" i="7"/>
  <c r="F73" i="7" s="1"/>
  <c r="E145" i="3"/>
  <c r="G145" i="3" s="1"/>
  <c r="G146" i="3" s="1"/>
  <c r="E147" i="3" s="1"/>
  <c r="G147" i="3" s="1"/>
  <c r="G148" i="3" s="1"/>
  <c r="G80" i="6"/>
  <c r="D80" i="6" s="1"/>
  <c r="D20" i="5"/>
  <c r="G21" i="5" l="1"/>
  <c r="K21" i="5"/>
  <c r="M21" i="5"/>
  <c r="D74" i="7"/>
  <c r="F74" i="7" s="1"/>
  <c r="E149" i="3"/>
  <c r="G149" i="3" s="1"/>
  <c r="G150" i="3" s="1"/>
  <c r="E151" i="3" s="1"/>
  <c r="G151" i="3" s="1"/>
  <c r="G152" i="3" s="1"/>
  <c r="G81" i="6"/>
  <c r="D81" i="6" s="1"/>
  <c r="D21" i="5"/>
  <c r="G22" i="5" l="1"/>
  <c r="K22" i="5"/>
  <c r="M22" i="5"/>
  <c r="D75" i="7"/>
  <c r="F75" i="7" s="1"/>
  <c r="E153" i="3"/>
  <c r="G153" i="3" s="1"/>
  <c r="G154" i="3" s="1"/>
  <c r="E155" i="3" s="1"/>
  <c r="G155" i="3" s="1"/>
  <c r="G156" i="3" s="1"/>
  <c r="G82" i="6"/>
  <c r="D82" i="6" s="1"/>
  <c r="D22" i="5"/>
  <c r="G23" i="5" l="1"/>
  <c r="M23" i="5"/>
  <c r="K23" i="5"/>
  <c r="D76" i="7"/>
  <c r="F76" i="7" s="1"/>
  <c r="E157" i="3"/>
  <c r="G157" i="3" s="1"/>
  <c r="G158" i="3" s="1"/>
  <c r="E159" i="3" s="1"/>
  <c r="G159" i="3" s="1"/>
  <c r="G160" i="3" s="1"/>
  <c r="G83" i="6"/>
  <c r="D83" i="6" s="1"/>
  <c r="D23" i="5"/>
  <c r="G24" i="5" l="1"/>
  <c r="M24" i="5"/>
  <c r="K24" i="5"/>
  <c r="D77" i="7"/>
  <c r="F77" i="7" s="1"/>
  <c r="E161" i="3"/>
  <c r="G161" i="3" s="1"/>
  <c r="G162" i="3" s="1"/>
  <c r="E163" i="3" s="1"/>
  <c r="G163" i="3" s="1"/>
  <c r="G164" i="3" s="1"/>
  <c r="G84" i="6"/>
  <c r="D84" i="6" s="1"/>
  <c r="D24" i="5"/>
  <c r="G25" i="5" l="1"/>
  <c r="K25" i="5"/>
  <c r="M25" i="5"/>
  <c r="D78" i="7"/>
  <c r="F78" i="7" s="1"/>
  <c r="E165" i="3"/>
  <c r="G165" i="3" s="1"/>
  <c r="G166" i="3" s="1"/>
  <c r="E167" i="3" s="1"/>
  <c r="G167" i="3" s="1"/>
  <c r="G168" i="3" s="1"/>
  <c r="G85" i="6"/>
  <c r="D85" i="6" s="1"/>
  <c r="D25" i="5"/>
  <c r="G26" i="5" l="1"/>
  <c r="M26" i="5"/>
  <c r="K26" i="5"/>
  <c r="D79" i="7"/>
  <c r="F79" i="7" s="1"/>
  <c r="E169" i="3"/>
  <c r="G169" i="3" s="1"/>
  <c r="G170" i="3" s="1"/>
  <c r="E171" i="3" s="1"/>
  <c r="G171" i="3" s="1"/>
  <c r="G172" i="3" s="1"/>
  <c r="G86" i="6"/>
  <c r="D86" i="6" s="1"/>
  <c r="D26" i="5"/>
  <c r="G27" i="5" l="1"/>
  <c r="M27" i="5"/>
  <c r="K27" i="5"/>
  <c r="D80" i="7"/>
  <c r="F80" i="7" s="1"/>
  <c r="E173" i="3"/>
  <c r="G173" i="3" s="1"/>
  <c r="G174" i="3" s="1"/>
  <c r="E175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87" i="6"/>
  <c r="D87" i="6" s="1"/>
  <c r="D27" i="5"/>
  <c r="G28" i="5" l="1"/>
  <c r="K28" i="5"/>
  <c r="M28" i="5"/>
  <c r="D81" i="7"/>
  <c r="F81" i="7" s="1"/>
  <c r="G88" i="6"/>
  <c r="D88" i="6" s="1"/>
  <c r="D28" i="5"/>
  <c r="G29" i="5" l="1"/>
  <c r="K29" i="5"/>
  <c r="M29" i="5"/>
  <c r="D82" i="7"/>
  <c r="F82" i="7" s="1"/>
  <c r="G89" i="6"/>
  <c r="D89" i="6" s="1"/>
  <c r="D29" i="5"/>
  <c r="G30" i="5" l="1"/>
  <c r="M30" i="5"/>
  <c r="K30" i="5"/>
  <c r="D83" i="7"/>
  <c r="F83" i="7" s="1"/>
  <c r="G90" i="6"/>
  <c r="D90" i="6" s="1"/>
  <c r="D30" i="5"/>
  <c r="G31" i="5" l="1"/>
  <c r="K31" i="5"/>
  <c r="M31" i="5"/>
  <c r="D84" i="7"/>
  <c r="F84" i="7" s="1"/>
  <c r="G91" i="6"/>
  <c r="D91" i="6" s="1"/>
  <c r="D31" i="5"/>
  <c r="G32" i="5" l="1"/>
  <c r="M32" i="5"/>
  <c r="K32" i="5"/>
  <c r="D85" i="7"/>
  <c r="F85" i="7" s="1"/>
  <c r="G92" i="6"/>
  <c r="D92" i="6" s="1"/>
  <c r="D32" i="5"/>
  <c r="G33" i="5" l="1"/>
  <c r="M33" i="5"/>
  <c r="K33" i="5"/>
  <c r="D86" i="7"/>
  <c r="F86" i="7" s="1"/>
  <c r="G93" i="6"/>
  <c r="D93" i="6" s="1"/>
  <c r="D33" i="5"/>
  <c r="G34" i="5" l="1"/>
  <c r="K34" i="5"/>
  <c r="M34" i="5"/>
  <c r="D87" i="7"/>
  <c r="F87" i="7" s="1"/>
  <c r="G94" i="6"/>
  <c r="D94" i="6" s="1"/>
  <c r="D34" i="5"/>
  <c r="G35" i="5" l="1"/>
  <c r="M35" i="5"/>
  <c r="K35" i="5"/>
  <c r="D88" i="7"/>
  <c r="F88" i="7" s="1"/>
  <c r="G95" i="6"/>
  <c r="D95" i="6" s="1"/>
  <c r="D35" i="5"/>
  <c r="G36" i="5" l="1"/>
  <c r="K36" i="5"/>
  <c r="M36" i="5"/>
  <c r="D89" i="7"/>
  <c r="F89" i="7" s="1"/>
  <c r="G96" i="6"/>
  <c r="D96" i="6" s="1"/>
  <c r="D36" i="5"/>
  <c r="G37" i="5" l="1"/>
  <c r="M37" i="5"/>
  <c r="K37" i="5"/>
  <c r="D90" i="7"/>
  <c r="F90" i="7" s="1"/>
  <c r="G97" i="6"/>
  <c r="D97" i="6" s="1"/>
  <c r="D37" i="5"/>
  <c r="G38" i="5" l="1"/>
  <c r="K38" i="5"/>
  <c r="M38" i="5"/>
  <c r="D91" i="7"/>
  <c r="F91" i="7" s="1"/>
  <c r="G98" i="6"/>
  <c r="D98" i="6" s="1"/>
  <c r="D38" i="5"/>
  <c r="G39" i="5" l="1"/>
  <c r="K39" i="5"/>
  <c r="M39" i="5"/>
  <c r="D92" i="7"/>
  <c r="F92" i="7" s="1"/>
  <c r="G99" i="6"/>
  <c r="D99" i="6" s="1"/>
  <c r="D39" i="5"/>
  <c r="G40" i="5" l="1"/>
  <c r="K40" i="5"/>
  <c r="M40" i="5"/>
  <c r="D93" i="7"/>
  <c r="F93" i="7" s="1"/>
  <c r="G100" i="6"/>
  <c r="D100" i="6" s="1"/>
  <c r="D40" i="5"/>
  <c r="G41" i="5" l="1"/>
  <c r="M41" i="5"/>
  <c r="K41" i="5"/>
  <c r="D94" i="7"/>
  <c r="F94" i="7" s="1"/>
  <c r="G101" i="6"/>
  <c r="D101" i="6" s="1"/>
  <c r="D41" i="5"/>
  <c r="G42" i="5" l="1"/>
  <c r="K42" i="5"/>
  <c r="M42" i="5"/>
  <c r="D95" i="7"/>
  <c r="F95" i="7" s="1"/>
  <c r="G102" i="6"/>
  <c r="D102" i="6" s="1"/>
  <c r="D42" i="5"/>
  <c r="G43" i="5" l="1"/>
  <c r="K43" i="5"/>
  <c r="M43" i="5"/>
  <c r="D96" i="7"/>
  <c r="F96" i="7" s="1"/>
  <c r="G103" i="6"/>
  <c r="D103" i="6" s="1"/>
  <c r="D43" i="5"/>
  <c r="G44" i="5" l="1"/>
  <c r="M44" i="5"/>
  <c r="K44" i="5"/>
  <c r="D97" i="7"/>
  <c r="F97" i="7" s="1"/>
  <c r="G104" i="6"/>
  <c r="D104" i="6" s="1"/>
  <c r="D44" i="5"/>
  <c r="G45" i="5" l="1"/>
  <c r="K45" i="5"/>
  <c r="M45" i="5"/>
  <c r="D98" i="7"/>
  <c r="F98" i="7" s="1"/>
  <c r="G105" i="6"/>
  <c r="D105" i="6" s="1"/>
  <c r="D45" i="5"/>
  <c r="G46" i="5" l="1"/>
  <c r="K46" i="5"/>
  <c r="M46" i="5"/>
  <c r="D99" i="7"/>
  <c r="F99" i="7" s="1"/>
  <c r="G106" i="6"/>
  <c r="D106" i="6" s="1"/>
  <c r="D46" i="5"/>
  <c r="G47" i="5" l="1"/>
  <c r="M47" i="5"/>
  <c r="K47" i="5"/>
  <c r="D100" i="7"/>
  <c r="F100" i="7" s="1"/>
  <c r="G107" i="6"/>
  <c r="D107" i="6" s="1"/>
  <c r="D47" i="5"/>
  <c r="G48" i="5" l="1"/>
  <c r="K48" i="5"/>
  <c r="M48" i="5"/>
  <c r="D101" i="7"/>
  <c r="F101" i="7" s="1"/>
  <c r="G108" i="6"/>
  <c r="D108" i="6" s="1"/>
  <c r="D48" i="5"/>
  <c r="G49" i="5" l="1"/>
  <c r="M49" i="5"/>
  <c r="K49" i="5"/>
  <c r="D102" i="7"/>
  <c r="F102" i="7" s="1"/>
  <c r="G109" i="6"/>
  <c r="D109" i="6" s="1"/>
  <c r="D49" i="5"/>
  <c r="G50" i="5" l="1"/>
  <c r="M50" i="5"/>
  <c r="K50" i="5"/>
  <c r="D103" i="7"/>
  <c r="F103" i="7" s="1"/>
  <c r="G110" i="6"/>
  <c r="D110" i="6" s="1"/>
  <c r="D50" i="5"/>
  <c r="G51" i="5" l="1"/>
  <c r="K51" i="5"/>
  <c r="M51" i="5"/>
  <c r="D104" i="7"/>
  <c r="F104" i="7" s="1"/>
  <c r="G111" i="6"/>
  <c r="D111" i="6" s="1"/>
  <c r="D51" i="5"/>
  <c r="G52" i="5" l="1"/>
  <c r="K52" i="5"/>
  <c r="M52" i="5"/>
  <c r="D105" i="7"/>
  <c r="F105" i="7" s="1"/>
  <c r="G112" i="6"/>
  <c r="D112" i="6" s="1"/>
  <c r="D52" i="5"/>
  <c r="G53" i="5" l="1"/>
  <c r="M53" i="5"/>
  <c r="K53" i="5"/>
  <c r="D106" i="7"/>
  <c r="F106" i="7" s="1"/>
  <c r="G113" i="6"/>
  <c r="D113" i="6" s="1"/>
  <c r="D53" i="5"/>
  <c r="G54" i="5" l="1"/>
  <c r="K54" i="5"/>
  <c r="M54" i="5"/>
  <c r="D107" i="7"/>
  <c r="F107" i="7" s="1"/>
  <c r="G114" i="6"/>
  <c r="D114" i="6" s="1"/>
  <c r="D54" i="5"/>
  <c r="G55" i="5" l="1"/>
  <c r="M55" i="5"/>
  <c r="K55" i="5"/>
  <c r="D108" i="7"/>
  <c r="F108" i="7" s="1"/>
  <c r="G115" i="6"/>
  <c r="D115" i="6" s="1"/>
  <c r="D55" i="5"/>
  <c r="G56" i="5" l="1"/>
  <c r="M56" i="5"/>
  <c r="K56" i="5"/>
  <c r="D109" i="7"/>
  <c r="F109" i="7" s="1"/>
  <c r="G116" i="6"/>
  <c r="D116" i="6" s="1"/>
  <c r="D56" i="5"/>
  <c r="G57" i="5" l="1"/>
  <c r="M57" i="5"/>
  <c r="K57" i="5"/>
  <c r="D110" i="7"/>
  <c r="F110" i="7" s="1"/>
  <c r="G117" i="6"/>
  <c r="D117" i="6" s="1"/>
  <c r="D57" i="5"/>
  <c r="G58" i="5" l="1"/>
  <c r="M58" i="5"/>
  <c r="K58" i="5"/>
  <c r="D111" i="7"/>
  <c r="F111" i="7" s="1"/>
  <c r="G118" i="6"/>
  <c r="D118" i="6" s="1"/>
  <c r="D58" i="5"/>
  <c r="G59" i="5" l="1"/>
  <c r="K59" i="5"/>
  <c r="M59" i="5"/>
  <c r="D112" i="7"/>
  <c r="F112" i="7" s="1"/>
  <c r="G119" i="6"/>
  <c r="D119" i="6" s="1"/>
  <c r="D59" i="5"/>
  <c r="G60" i="5" l="1"/>
  <c r="K60" i="5"/>
  <c r="M60" i="5"/>
  <c r="D113" i="7"/>
  <c r="F113" i="7" s="1"/>
  <c r="G120" i="6"/>
  <c r="D120" i="6" s="1"/>
  <c r="D60" i="5"/>
  <c r="G61" i="5" l="1"/>
  <c r="K61" i="5"/>
  <c r="M61" i="5"/>
  <c r="D114" i="7"/>
  <c r="F114" i="7" s="1"/>
  <c r="G121" i="6"/>
  <c r="D121" i="6" s="1"/>
  <c r="D61" i="5"/>
  <c r="G62" i="5" l="1"/>
  <c r="K62" i="5"/>
  <c r="M62" i="5"/>
  <c r="D115" i="7"/>
  <c r="F115" i="7" s="1"/>
  <c r="G122" i="6"/>
  <c r="D122" i="6" s="1"/>
  <c r="D62" i="5"/>
  <c r="G63" i="5" l="1"/>
  <c r="K63" i="5"/>
  <c r="M63" i="5"/>
  <c r="D116" i="7"/>
  <c r="F116" i="7" s="1"/>
  <c r="G123" i="6"/>
  <c r="D123" i="6" s="1"/>
  <c r="D63" i="5"/>
  <c r="G64" i="5" l="1"/>
  <c r="K64" i="5"/>
  <c r="M64" i="5"/>
  <c r="D117" i="7"/>
  <c r="F117" i="7" s="1"/>
  <c r="G124" i="6"/>
  <c r="D124" i="6" s="1"/>
  <c r="D64" i="5"/>
  <c r="G65" i="5" l="1"/>
  <c r="K65" i="5"/>
  <c r="M65" i="5"/>
  <c r="D118" i="7"/>
  <c r="F118" i="7" s="1"/>
  <c r="G125" i="6"/>
  <c r="D125" i="6" s="1"/>
  <c r="D65" i="5"/>
  <c r="G66" i="5" l="1"/>
  <c r="K66" i="5"/>
  <c r="M66" i="5"/>
  <c r="D119" i="7"/>
  <c r="F119" i="7" s="1"/>
  <c r="G126" i="6"/>
  <c r="D126" i="6" s="1"/>
  <c r="D66" i="5"/>
  <c r="G67" i="5" l="1"/>
  <c r="K67" i="5"/>
  <c r="M67" i="5"/>
  <c r="D120" i="7"/>
  <c r="F120" i="7" s="1"/>
  <c r="G127" i="6"/>
  <c r="D127" i="6" s="1"/>
  <c r="D67" i="5"/>
  <c r="G68" i="5" l="1"/>
  <c r="K68" i="5"/>
  <c r="M68" i="5"/>
  <c r="D121" i="7"/>
  <c r="F121" i="7" s="1"/>
  <c r="G128" i="6"/>
  <c r="D128" i="6" s="1"/>
  <c r="D68" i="5"/>
  <c r="G69" i="5" l="1"/>
  <c r="K69" i="5"/>
  <c r="M69" i="5"/>
  <c r="D122" i="7"/>
  <c r="F122" i="7" s="1"/>
  <c r="G129" i="6"/>
  <c r="D129" i="6" s="1"/>
  <c r="D69" i="5"/>
  <c r="G70" i="5" l="1"/>
  <c r="K70" i="5"/>
  <c r="M70" i="5"/>
  <c r="D123" i="7"/>
  <c r="F123" i="7" s="1"/>
  <c r="G130" i="6"/>
  <c r="D130" i="6" s="1"/>
  <c r="D70" i="5"/>
  <c r="G71" i="5" l="1"/>
  <c r="K71" i="5"/>
  <c r="M71" i="5"/>
  <c r="D124" i="7"/>
  <c r="F124" i="7" s="1"/>
  <c r="G131" i="6"/>
  <c r="D131" i="6" s="1"/>
  <c r="D71" i="5"/>
  <c r="G72" i="5" l="1"/>
  <c r="K72" i="5"/>
  <c r="M72" i="5"/>
  <c r="D125" i="7"/>
  <c r="F125" i="7" s="1"/>
  <c r="G132" i="6"/>
  <c r="D132" i="6" s="1"/>
  <c r="D72" i="5"/>
  <c r="G73" i="5" l="1"/>
  <c r="K73" i="5"/>
  <c r="M73" i="5"/>
  <c r="D126" i="7"/>
  <c r="F126" i="7" s="1"/>
  <c r="G133" i="6"/>
  <c r="D133" i="6" s="1"/>
  <c r="D73" i="5"/>
  <c r="G74" i="5" l="1"/>
  <c r="K74" i="5"/>
  <c r="M74" i="5"/>
  <c r="D127" i="7"/>
  <c r="F127" i="7" s="1"/>
  <c r="G134" i="6"/>
  <c r="D134" i="6" s="1"/>
  <c r="D74" i="5"/>
  <c r="G75" i="5" l="1"/>
  <c r="M75" i="5"/>
  <c r="K75" i="5"/>
  <c r="D128" i="7"/>
  <c r="F128" i="7" s="1"/>
  <c r="G135" i="6"/>
  <c r="D135" i="6" s="1"/>
  <c r="D75" i="5"/>
  <c r="G76" i="5" l="1"/>
  <c r="M76" i="5"/>
  <c r="K76" i="5"/>
  <c r="D129" i="7"/>
  <c r="F129" i="7" s="1"/>
  <c r="G136" i="6"/>
  <c r="D136" i="6" s="1"/>
  <c r="D76" i="5"/>
  <c r="G77" i="5" l="1"/>
  <c r="K77" i="5"/>
  <c r="M77" i="5"/>
  <c r="D130" i="7"/>
  <c r="F130" i="7" s="1"/>
  <c r="G137" i="6"/>
  <c r="D137" i="6" s="1"/>
  <c r="D77" i="5"/>
  <c r="G78" i="5" l="1"/>
  <c r="K78" i="5"/>
  <c r="M78" i="5"/>
  <c r="D131" i="7"/>
  <c r="F131" i="7" s="1"/>
  <c r="G138" i="6"/>
  <c r="D138" i="6" s="1"/>
  <c r="D78" i="5"/>
  <c r="G79" i="5" l="1"/>
  <c r="K79" i="5"/>
  <c r="M79" i="5"/>
  <c r="D132" i="7"/>
  <c r="F132" i="7" s="1"/>
  <c r="G139" i="6"/>
  <c r="D139" i="6" s="1"/>
  <c r="D79" i="5"/>
  <c r="G80" i="5" l="1"/>
  <c r="M80" i="5"/>
  <c r="K80" i="5"/>
  <c r="D133" i="7"/>
  <c r="F133" i="7" s="1"/>
  <c r="G140" i="6"/>
  <c r="D140" i="6" s="1"/>
  <c r="D80" i="5"/>
  <c r="G81" i="5" l="1"/>
  <c r="K81" i="5"/>
  <c r="M81" i="5"/>
  <c r="D134" i="7"/>
  <c r="F134" i="7" s="1"/>
  <c r="G141" i="6"/>
  <c r="D141" i="6" s="1"/>
  <c r="D81" i="5"/>
  <c r="G82" i="5" l="1"/>
  <c r="K82" i="5"/>
  <c r="M82" i="5"/>
  <c r="D135" i="7"/>
  <c r="F135" i="7" s="1"/>
  <c r="G142" i="6"/>
  <c r="D142" i="6" s="1"/>
  <c r="D82" i="5"/>
  <c r="G83" i="5" l="1"/>
  <c r="K83" i="5"/>
  <c r="M83" i="5"/>
  <c r="D136" i="7"/>
  <c r="F136" i="7" s="1"/>
  <c r="G143" i="6"/>
  <c r="D143" i="6" s="1"/>
  <c r="D83" i="5"/>
  <c r="G84" i="5" l="1"/>
  <c r="K84" i="5"/>
  <c r="M84" i="5"/>
  <c r="D137" i="7"/>
  <c r="F137" i="7" s="1"/>
  <c r="G144" i="6"/>
  <c r="D144" i="6" s="1"/>
  <c r="D84" i="5"/>
  <c r="G85" i="5" l="1"/>
  <c r="M85" i="5"/>
  <c r="K85" i="5"/>
  <c r="D138" i="7"/>
  <c r="F138" i="7" s="1"/>
  <c r="G145" i="6"/>
  <c r="D145" i="6" s="1"/>
  <c r="D85" i="5"/>
  <c r="G86" i="5" l="1"/>
  <c r="K86" i="5"/>
  <c r="M86" i="5"/>
  <c r="D139" i="7"/>
  <c r="F139" i="7" s="1"/>
  <c r="G146" i="6"/>
  <c r="D146" i="6" s="1"/>
  <c r="D86" i="5"/>
  <c r="G87" i="5" l="1"/>
  <c r="K87" i="5"/>
  <c r="M87" i="5"/>
  <c r="D140" i="7"/>
  <c r="F140" i="7" s="1"/>
  <c r="G147" i="6"/>
  <c r="D147" i="6" s="1"/>
  <c r="D87" i="5"/>
  <c r="G88" i="5" l="1"/>
  <c r="M88" i="5"/>
  <c r="K88" i="5"/>
  <c r="D141" i="7"/>
  <c r="F141" i="7" s="1"/>
  <c r="G148" i="6"/>
  <c r="D148" i="6" s="1"/>
  <c r="D88" i="5"/>
  <c r="G89" i="5" l="1"/>
  <c r="K89" i="5"/>
  <c r="M89" i="5"/>
  <c r="D142" i="7"/>
  <c r="F142" i="7" s="1"/>
  <c r="G149" i="6"/>
  <c r="D149" i="6" s="1"/>
  <c r="D89" i="5"/>
  <c r="G90" i="5" l="1"/>
  <c r="K90" i="5"/>
  <c r="M90" i="5"/>
  <c r="D143" i="7"/>
  <c r="F143" i="7" s="1"/>
  <c r="G150" i="6"/>
  <c r="D150" i="6" s="1"/>
  <c r="D90" i="5"/>
  <c r="G91" i="5" l="1"/>
  <c r="M91" i="5"/>
  <c r="K91" i="5"/>
  <c r="D144" i="7"/>
  <c r="F144" i="7" s="1"/>
  <c r="G151" i="6"/>
  <c r="D151" i="6" s="1"/>
  <c r="D91" i="5"/>
  <c r="G92" i="5" l="1"/>
  <c r="K92" i="5"/>
  <c r="M92" i="5"/>
  <c r="D145" i="7"/>
  <c r="F145" i="7" s="1"/>
  <c r="G152" i="6"/>
  <c r="D152" i="6" s="1"/>
  <c r="D92" i="5"/>
  <c r="G93" i="5" l="1"/>
  <c r="K93" i="5"/>
  <c r="M93" i="5"/>
  <c r="D146" i="7"/>
  <c r="F146" i="7" s="1"/>
  <c r="G153" i="6"/>
  <c r="D153" i="6" s="1"/>
  <c r="D93" i="5"/>
  <c r="G94" i="5" l="1"/>
  <c r="K94" i="5"/>
  <c r="M94" i="5"/>
  <c r="D147" i="7"/>
  <c r="F147" i="7" s="1"/>
  <c r="G154" i="6"/>
  <c r="D154" i="6" s="1"/>
  <c r="D94" i="5"/>
  <c r="G95" i="5" l="1"/>
  <c r="M95" i="5"/>
  <c r="K95" i="5"/>
  <c r="D148" i="7"/>
  <c r="F148" i="7" s="1"/>
  <c r="G155" i="6"/>
  <c r="D155" i="6" s="1"/>
  <c r="D95" i="5"/>
  <c r="G96" i="5" l="1"/>
  <c r="K96" i="5"/>
  <c r="M96" i="5"/>
  <c r="D149" i="7"/>
  <c r="F149" i="7" s="1"/>
  <c r="G156" i="6"/>
  <c r="D156" i="6" s="1"/>
  <c r="D96" i="5"/>
  <c r="G97" i="5" l="1"/>
  <c r="M97" i="5"/>
  <c r="K97" i="5"/>
  <c r="D150" i="7"/>
  <c r="F150" i="7" s="1"/>
  <c r="G157" i="6"/>
  <c r="D157" i="6" s="1"/>
  <c r="D97" i="5"/>
  <c r="G98" i="5" l="1"/>
  <c r="K98" i="5"/>
  <c r="M98" i="5"/>
  <c r="D151" i="7"/>
  <c r="F151" i="7" s="1"/>
  <c r="G158" i="6"/>
  <c r="D158" i="6" s="1"/>
  <c r="D98" i="5"/>
  <c r="G99" i="5" l="1"/>
  <c r="M99" i="5"/>
  <c r="K99" i="5"/>
  <c r="D152" i="7"/>
  <c r="F152" i="7" s="1"/>
  <c r="G159" i="6"/>
  <c r="D159" i="6" s="1"/>
  <c r="D99" i="5"/>
  <c r="G100" i="5" l="1"/>
  <c r="M100" i="5"/>
  <c r="K100" i="5"/>
  <c r="D153" i="7"/>
  <c r="F153" i="7" s="1"/>
  <c r="G160" i="6"/>
  <c r="D160" i="6" s="1"/>
  <c r="D100" i="5"/>
  <c r="G101" i="5" l="1"/>
  <c r="K101" i="5"/>
  <c r="M101" i="5"/>
  <c r="D154" i="7"/>
  <c r="F154" i="7" s="1"/>
  <c r="G161" i="6"/>
  <c r="D161" i="6" s="1"/>
  <c r="D101" i="5"/>
  <c r="G102" i="5" l="1"/>
  <c r="K102" i="5"/>
  <c r="M102" i="5"/>
  <c r="D155" i="7"/>
  <c r="F155" i="7" s="1"/>
  <c r="G162" i="6"/>
  <c r="D162" i="6" s="1"/>
  <c r="D102" i="5"/>
  <c r="G103" i="5" l="1"/>
  <c r="M103" i="5"/>
  <c r="K103" i="5"/>
  <c r="D156" i="7"/>
  <c r="F156" i="7" s="1"/>
  <c r="G163" i="6"/>
  <c r="D163" i="6" s="1"/>
  <c r="D103" i="5"/>
  <c r="G104" i="5" l="1"/>
  <c r="K104" i="5"/>
  <c r="M104" i="5"/>
  <c r="D157" i="7"/>
  <c r="F157" i="7" s="1"/>
  <c r="G164" i="6"/>
  <c r="D164" i="6" s="1"/>
  <c r="D104" i="5"/>
  <c r="G105" i="5" l="1"/>
  <c r="M105" i="5"/>
  <c r="K105" i="5"/>
  <c r="D158" i="7"/>
  <c r="F158" i="7" s="1"/>
  <c r="G165" i="6"/>
  <c r="D165" i="6" s="1"/>
  <c r="D105" i="5"/>
  <c r="G106" i="5" l="1"/>
  <c r="K106" i="5"/>
  <c r="M106" i="5"/>
  <c r="D159" i="7"/>
  <c r="F159" i="7" s="1"/>
  <c r="G166" i="6"/>
  <c r="D166" i="6" s="1"/>
  <c r="D106" i="5"/>
  <c r="G107" i="5" l="1"/>
  <c r="K107" i="5"/>
  <c r="M107" i="5"/>
  <c r="D160" i="7"/>
  <c r="F160" i="7" s="1"/>
  <c r="G167" i="6"/>
  <c r="D167" i="6" s="1"/>
  <c r="D107" i="5"/>
  <c r="G108" i="5" l="1"/>
  <c r="D108" i="5" s="1"/>
  <c r="M108" i="5"/>
  <c r="K108" i="5"/>
  <c r="D161" i="7"/>
  <c r="F161" i="7" s="1"/>
  <c r="G168" i="6"/>
  <c r="D168" i="6" s="1"/>
  <c r="G109" i="5" l="1"/>
  <c r="K109" i="5"/>
  <c r="M109" i="5"/>
  <c r="D162" i="7"/>
  <c r="F162" i="7" s="1"/>
  <c r="G169" i="6"/>
  <c r="D169" i="6" s="1"/>
  <c r="D109" i="5"/>
  <c r="G110" i="5" l="1"/>
  <c r="M110" i="5"/>
  <c r="K110" i="5"/>
  <c r="D163" i="7"/>
  <c r="F163" i="7" s="1"/>
  <c r="G170" i="6"/>
  <c r="D170" i="6" s="1"/>
  <c r="D110" i="5"/>
  <c r="G111" i="5" l="1"/>
  <c r="M111" i="5"/>
  <c r="K111" i="5"/>
  <c r="D164" i="7"/>
  <c r="F164" i="7" s="1"/>
  <c r="G171" i="6"/>
  <c r="D171" i="6" s="1"/>
  <c r="D111" i="5"/>
  <c r="G112" i="5" l="1"/>
  <c r="K112" i="5"/>
  <c r="M112" i="5"/>
  <c r="D165" i="7"/>
  <c r="F165" i="7" s="1"/>
  <c r="G172" i="6"/>
  <c r="D172" i="6" s="1"/>
  <c r="D112" i="5"/>
  <c r="G113" i="5" l="1"/>
  <c r="M113" i="5"/>
  <c r="K113" i="5"/>
  <c r="D166" i="7"/>
  <c r="F166" i="7" s="1"/>
  <c r="G173" i="6"/>
  <c r="D173" i="6" s="1"/>
  <c r="D113" i="5"/>
  <c r="G114" i="5" l="1"/>
  <c r="K114" i="5"/>
  <c r="M114" i="5"/>
  <c r="D167" i="7"/>
  <c r="F167" i="7" s="1"/>
  <c r="G174" i="6"/>
  <c r="D174" i="6" s="1"/>
  <c r="D114" i="5"/>
  <c r="G115" i="5" l="1"/>
  <c r="K115" i="5"/>
  <c r="M115" i="5"/>
  <c r="D168" i="7"/>
  <c r="F168" i="7" s="1"/>
  <c r="G175" i="6"/>
  <c r="D175" i="6" s="1"/>
  <c r="D115" i="5"/>
  <c r="G116" i="5" l="1"/>
  <c r="K116" i="5"/>
  <c r="M116" i="5"/>
  <c r="D169" i="7"/>
  <c r="F169" i="7" s="1"/>
  <c r="G176" i="6"/>
  <c r="D176" i="6" s="1"/>
  <c r="D116" i="5"/>
  <c r="G117" i="5" l="1"/>
  <c r="K117" i="5"/>
  <c r="M117" i="5"/>
  <c r="D170" i="7"/>
  <c r="F170" i="7" s="1"/>
  <c r="G177" i="6"/>
  <c r="D177" i="6" s="1"/>
  <c r="D117" i="5"/>
  <c r="G118" i="5" l="1"/>
  <c r="K118" i="5"/>
  <c r="M118" i="5"/>
  <c r="D171" i="7"/>
  <c r="F171" i="7" s="1"/>
  <c r="G178" i="6"/>
  <c r="D178" i="6" s="1"/>
  <c r="D118" i="5"/>
  <c r="G119" i="5" l="1"/>
  <c r="M119" i="5"/>
  <c r="K119" i="5"/>
  <c r="D172" i="7"/>
  <c r="F172" i="7" s="1"/>
  <c r="G179" i="6"/>
  <c r="D179" i="6" s="1"/>
  <c r="D119" i="5"/>
  <c r="G120" i="5" l="1"/>
  <c r="M120" i="5"/>
  <c r="K120" i="5"/>
  <c r="D173" i="7"/>
  <c r="F173" i="7" s="1"/>
  <c r="G180" i="6"/>
  <c r="D180" i="6" s="1"/>
  <c r="D120" i="5"/>
  <c r="G121" i="5" l="1"/>
  <c r="M121" i="5"/>
  <c r="K121" i="5"/>
  <c r="D174" i="7"/>
  <c r="F174" i="7" s="1"/>
  <c r="G181" i="6"/>
  <c r="D181" i="6" s="1"/>
  <c r="D121" i="5"/>
  <c r="G122" i="5" l="1"/>
  <c r="K122" i="5"/>
  <c r="M122" i="5"/>
  <c r="D175" i="7"/>
  <c r="F175" i="7" s="1"/>
  <c r="G182" i="6"/>
  <c r="D182" i="6" s="1"/>
  <c r="D122" i="5"/>
  <c r="G123" i="5" l="1"/>
  <c r="K123" i="5"/>
  <c r="M123" i="5"/>
  <c r="D176" i="7"/>
  <c r="F176" i="7" s="1"/>
  <c r="G183" i="6"/>
  <c r="D183" i="6" s="1"/>
  <c r="D123" i="5"/>
  <c r="G124" i="5" l="1"/>
  <c r="K124" i="5"/>
  <c r="M124" i="5"/>
  <c r="D177" i="7"/>
  <c r="F177" i="7" s="1"/>
  <c r="G184" i="6"/>
  <c r="D184" i="6" s="1"/>
  <c r="D124" i="5"/>
  <c r="G125" i="5" l="1"/>
  <c r="K125" i="5"/>
  <c r="M125" i="5"/>
  <c r="D178" i="7"/>
  <c r="F178" i="7" s="1"/>
  <c r="G185" i="6"/>
  <c r="D185" i="6" s="1"/>
  <c r="D125" i="5"/>
  <c r="G126" i="5" l="1"/>
  <c r="K126" i="5"/>
  <c r="M126" i="5"/>
  <c r="D179" i="7"/>
  <c r="F179" i="7" s="1"/>
  <c r="G186" i="6"/>
  <c r="D186" i="6" s="1"/>
  <c r="D126" i="5"/>
  <c r="G127" i="5" l="1"/>
  <c r="M127" i="5"/>
  <c r="K127" i="5"/>
  <c r="D180" i="7"/>
  <c r="F180" i="7" s="1"/>
  <c r="G187" i="6"/>
  <c r="D187" i="6" s="1"/>
  <c r="D127" i="5"/>
  <c r="G128" i="5" l="1"/>
  <c r="K128" i="5"/>
  <c r="M128" i="5"/>
  <c r="D181" i="7"/>
  <c r="F181" i="7" s="1"/>
  <c r="G188" i="6"/>
  <c r="D188" i="6" s="1"/>
  <c r="D128" i="5"/>
  <c r="G129" i="5" l="1"/>
  <c r="K129" i="5"/>
  <c r="M129" i="5"/>
  <c r="D182" i="7"/>
  <c r="F182" i="7" s="1"/>
  <c r="G189" i="6"/>
  <c r="D189" i="6" s="1"/>
  <c r="D129" i="5"/>
  <c r="G130" i="5" l="1"/>
  <c r="K130" i="5"/>
  <c r="M130" i="5"/>
  <c r="D183" i="7"/>
  <c r="F183" i="7" s="1"/>
  <c r="G190" i="6"/>
  <c r="D190" i="6" s="1"/>
  <c r="D130" i="5"/>
  <c r="G131" i="5" l="1"/>
  <c r="M131" i="5"/>
  <c r="K131" i="5"/>
  <c r="D184" i="7"/>
  <c r="F184" i="7" s="1"/>
  <c r="G191" i="6"/>
  <c r="D191" i="6" s="1"/>
  <c r="D131" i="5"/>
  <c r="G132" i="5" l="1"/>
  <c r="K132" i="5"/>
  <c r="M132" i="5"/>
  <c r="D185" i="7"/>
  <c r="F185" i="7" s="1"/>
  <c r="G192" i="6"/>
  <c r="D192" i="6" s="1"/>
  <c r="D132" i="5"/>
  <c r="G133" i="5" l="1"/>
  <c r="K133" i="5"/>
  <c r="M133" i="5"/>
  <c r="D186" i="7"/>
  <c r="F186" i="7" s="1"/>
  <c r="G193" i="6"/>
  <c r="D193" i="6" s="1"/>
  <c r="D133" i="5"/>
  <c r="G134" i="5" l="1"/>
  <c r="K134" i="5"/>
  <c r="M134" i="5"/>
  <c r="D187" i="7"/>
  <c r="F187" i="7" s="1"/>
  <c r="G194" i="6"/>
  <c r="D194" i="6" s="1"/>
  <c r="D134" i="5"/>
  <c r="G135" i="5" l="1"/>
  <c r="M135" i="5"/>
  <c r="K135" i="5"/>
  <c r="D188" i="7"/>
  <c r="F188" i="7" s="1"/>
  <c r="G195" i="6"/>
  <c r="D195" i="6" s="1"/>
  <c r="D135" i="5"/>
  <c r="G136" i="5" l="1"/>
  <c r="K136" i="5"/>
  <c r="M136" i="5"/>
  <c r="D189" i="7"/>
  <c r="F189" i="7" s="1"/>
  <c r="G196" i="6"/>
  <c r="D196" i="6" s="1"/>
  <c r="D136" i="5"/>
  <c r="G137" i="5" l="1"/>
  <c r="K137" i="5"/>
  <c r="M137" i="5"/>
  <c r="D190" i="7"/>
  <c r="F190" i="7" s="1"/>
  <c r="G197" i="6"/>
  <c r="D197" i="6" s="1"/>
  <c r="D137" i="5"/>
  <c r="G138" i="5" l="1"/>
  <c r="M138" i="5"/>
  <c r="K138" i="5"/>
  <c r="D191" i="7"/>
  <c r="F191" i="7" s="1"/>
  <c r="G198" i="6"/>
  <c r="D198" i="6" s="1"/>
  <c r="D138" i="5"/>
  <c r="G139" i="5" l="1"/>
  <c r="K139" i="5"/>
  <c r="M139" i="5"/>
  <c r="D192" i="7"/>
  <c r="F192" i="7" s="1"/>
  <c r="G199" i="6"/>
  <c r="D199" i="6" s="1"/>
  <c r="D139" i="5"/>
  <c r="G140" i="5" l="1"/>
  <c r="K140" i="5"/>
  <c r="M140" i="5"/>
  <c r="D193" i="7"/>
  <c r="F193" i="7" s="1"/>
  <c r="G200" i="6"/>
  <c r="D200" i="6" s="1"/>
  <c r="D140" i="5"/>
  <c r="G141" i="5" l="1"/>
  <c r="K141" i="5"/>
  <c r="M141" i="5"/>
  <c r="D194" i="7"/>
  <c r="F194" i="7" s="1"/>
  <c r="G201" i="6"/>
  <c r="D201" i="6" s="1"/>
  <c r="D141" i="5"/>
  <c r="G142" i="5" l="1"/>
  <c r="K142" i="5"/>
  <c r="M142" i="5"/>
  <c r="D195" i="7"/>
  <c r="F195" i="7" s="1"/>
  <c r="G202" i="6"/>
  <c r="D202" i="6" s="1"/>
  <c r="D142" i="5"/>
  <c r="G143" i="5" l="1"/>
  <c r="K143" i="5"/>
  <c r="M143" i="5"/>
  <c r="D196" i="7"/>
  <c r="F196" i="7" s="1"/>
  <c r="G203" i="6"/>
  <c r="D203" i="6" s="1"/>
  <c r="D143" i="5"/>
  <c r="G144" i="5" l="1"/>
  <c r="M144" i="5"/>
  <c r="K144" i="5"/>
  <c r="D197" i="7"/>
  <c r="F197" i="7" s="1"/>
  <c r="D144" i="5"/>
  <c r="G145" i="5" l="1"/>
  <c r="K145" i="5"/>
  <c r="M145" i="5"/>
  <c r="D198" i="7"/>
  <c r="F198" i="7" s="1"/>
  <c r="D145" i="5"/>
  <c r="G146" i="5" l="1"/>
  <c r="K146" i="5"/>
  <c r="M146" i="5"/>
  <c r="D199" i="7"/>
  <c r="F199" i="7" s="1"/>
  <c r="D146" i="5"/>
  <c r="G147" i="5" l="1"/>
  <c r="K147" i="5"/>
  <c r="M147" i="5"/>
  <c r="D200" i="7"/>
  <c r="F200" i="7" s="1"/>
  <c r="D147" i="5"/>
  <c r="G148" i="5" l="1"/>
  <c r="M148" i="5"/>
  <c r="K148" i="5"/>
  <c r="D201" i="7"/>
  <c r="F201" i="7" s="1"/>
  <c r="D148" i="5"/>
  <c r="G149" i="5" l="1"/>
  <c r="K149" i="5"/>
  <c r="M149" i="5"/>
  <c r="D202" i="7"/>
  <c r="F202" i="7" s="1"/>
  <c r="D149" i="5"/>
  <c r="G150" i="5" l="1"/>
  <c r="M150" i="5"/>
  <c r="K150" i="5"/>
  <c r="D203" i="7"/>
  <c r="F203" i="7" s="1"/>
  <c r="D150" i="5"/>
  <c r="G151" i="5" l="1"/>
  <c r="D151" i="5" s="1"/>
  <c r="K151" i="5"/>
  <c r="M151" i="5"/>
  <c r="D204" i="7"/>
  <c r="F204" i="7" s="1"/>
  <c r="G152" i="5" l="1"/>
  <c r="M152" i="5"/>
  <c r="K152" i="5"/>
  <c r="D205" i="7"/>
  <c r="F205" i="7" s="1"/>
  <c r="D152" i="5"/>
  <c r="G153" i="5" l="1"/>
  <c r="D153" i="5" s="1"/>
  <c r="K153" i="5"/>
  <c r="M153" i="5"/>
  <c r="D206" i="7"/>
  <c r="F206" i="7" s="1"/>
  <c r="G154" i="5" l="1"/>
  <c r="M154" i="5"/>
  <c r="K154" i="5"/>
  <c r="D207" i="7"/>
  <c r="F207" i="7" s="1"/>
  <c r="D154" i="5"/>
  <c r="G155" i="5" l="1"/>
  <c r="M155" i="5"/>
  <c r="K155" i="5"/>
  <c r="D208" i="7"/>
  <c r="F208" i="7" s="1"/>
  <c r="D155" i="5"/>
  <c r="G156" i="5" l="1"/>
  <c r="K156" i="5"/>
  <c r="M156" i="5"/>
  <c r="D209" i="7"/>
  <c r="F209" i="7" s="1"/>
  <c r="D156" i="5"/>
  <c r="G157" i="5" l="1"/>
  <c r="K157" i="5"/>
  <c r="M157" i="5"/>
  <c r="D210" i="7"/>
  <c r="F210" i="7" s="1"/>
  <c r="D157" i="5"/>
  <c r="G158" i="5" l="1"/>
  <c r="K158" i="5"/>
  <c r="M158" i="5"/>
  <c r="D211" i="7"/>
  <c r="F211" i="7" s="1"/>
  <c r="D158" i="5"/>
  <c r="G159" i="5" l="1"/>
  <c r="K159" i="5"/>
  <c r="M159" i="5"/>
  <c r="D212" i="7"/>
  <c r="F212" i="7" s="1"/>
  <c r="D159" i="5"/>
  <c r="G160" i="5" l="1"/>
  <c r="D160" i="5" s="1"/>
  <c r="K160" i="5"/>
  <c r="M160" i="5"/>
  <c r="D213" i="7"/>
  <c r="F213" i="7" s="1"/>
  <c r="G161" i="5" l="1"/>
  <c r="M161" i="5"/>
  <c r="K161" i="5"/>
  <c r="D214" i="7"/>
  <c r="F214" i="7" s="1"/>
  <c r="D161" i="5"/>
  <c r="G162" i="5" l="1"/>
  <c r="K162" i="5"/>
  <c r="M162" i="5"/>
  <c r="D215" i="7"/>
  <c r="F215" i="7" s="1"/>
  <c r="D162" i="5"/>
  <c r="G163" i="5" l="1"/>
  <c r="M163" i="5"/>
  <c r="K163" i="5"/>
  <c r="D216" i="7"/>
  <c r="F216" i="7" s="1"/>
  <c r="D163" i="5"/>
  <c r="G164" i="5" l="1"/>
  <c r="K164" i="5"/>
  <c r="M164" i="5"/>
  <c r="D217" i="7"/>
  <c r="F217" i="7" s="1"/>
  <c r="D164" i="5"/>
  <c r="G165" i="5" l="1"/>
  <c r="D165" i="5" s="1"/>
  <c r="M165" i="5"/>
  <c r="K165" i="5"/>
  <c r="D218" i="7"/>
  <c r="F218" i="7" s="1"/>
  <c r="G166" i="5" l="1"/>
  <c r="K166" i="5"/>
  <c r="M166" i="5"/>
  <c r="D219" i="7"/>
  <c r="F219" i="7" s="1"/>
  <c r="D166" i="5"/>
  <c r="G167" i="5" l="1"/>
  <c r="D167" i="5" s="1"/>
  <c r="K167" i="5"/>
  <c r="M167" i="5"/>
  <c r="D220" i="7"/>
  <c r="F220" i="7" s="1"/>
  <c r="G168" i="5" l="1"/>
  <c r="K168" i="5"/>
  <c r="M168" i="5"/>
  <c r="D221" i="7"/>
  <c r="F221" i="7" s="1"/>
  <c r="D168" i="5"/>
  <c r="G169" i="5" l="1"/>
  <c r="M169" i="5"/>
  <c r="K169" i="5"/>
  <c r="D222" i="7"/>
  <c r="F222" i="7" s="1"/>
  <c r="D169" i="5"/>
  <c r="G170" i="5" l="1"/>
  <c r="K170" i="5"/>
  <c r="M170" i="5"/>
  <c r="D223" i="7"/>
  <c r="F223" i="7" s="1"/>
  <c r="D170" i="5"/>
  <c r="G171" i="5" l="1"/>
  <c r="K171" i="5"/>
  <c r="M171" i="5"/>
  <c r="D224" i="7"/>
  <c r="F224" i="7" s="1"/>
  <c r="D171" i="5"/>
  <c r="G172" i="5" l="1"/>
  <c r="D172" i="5" s="1"/>
  <c r="M172" i="5"/>
  <c r="K172" i="5"/>
  <c r="D225" i="7"/>
  <c r="F225" i="7" s="1"/>
  <c r="G173" i="5" l="1"/>
  <c r="K173" i="5"/>
  <c r="M173" i="5"/>
  <c r="D226" i="7"/>
  <c r="F226" i="7" s="1"/>
  <c r="D173" i="5"/>
  <c r="G174" i="5" l="1"/>
  <c r="K174" i="5"/>
  <c r="M174" i="5"/>
  <c r="D227" i="7"/>
  <c r="F227" i="7" s="1"/>
  <c r="D174" i="5"/>
  <c r="G175" i="5" l="1"/>
  <c r="D175" i="5" s="1"/>
  <c r="M175" i="5"/>
  <c r="K175" i="5"/>
  <c r="D228" i="7"/>
  <c r="F228" i="7" s="1"/>
  <c r="G176" i="5" l="1"/>
  <c r="K176" i="5"/>
  <c r="M176" i="5"/>
  <c r="D229" i="7"/>
  <c r="F229" i="7" s="1"/>
  <c r="D176" i="5"/>
  <c r="G177" i="5" l="1"/>
  <c r="M177" i="5"/>
  <c r="K177" i="5"/>
  <c r="D230" i="7"/>
  <c r="F230" i="7" s="1"/>
  <c r="D177" i="5"/>
  <c r="G178" i="5" l="1"/>
  <c r="M178" i="5"/>
  <c r="K178" i="5"/>
  <c r="D231" i="7"/>
  <c r="F231" i="7" s="1"/>
  <c r="D178" i="5"/>
  <c r="G179" i="5" l="1"/>
  <c r="K179" i="5"/>
  <c r="M179" i="5"/>
  <c r="D232" i="7"/>
  <c r="F232" i="7" s="1"/>
  <c r="D179" i="5"/>
  <c r="G180" i="5" l="1"/>
  <c r="K180" i="5"/>
  <c r="M180" i="5"/>
  <c r="D233" i="7"/>
  <c r="F233" i="7" s="1"/>
  <c r="D180" i="5"/>
  <c r="G181" i="5" l="1"/>
  <c r="K181" i="5"/>
  <c r="M181" i="5"/>
  <c r="D234" i="7"/>
  <c r="F234" i="7" s="1"/>
  <c r="D181" i="5"/>
  <c r="G182" i="5" l="1"/>
  <c r="K182" i="5"/>
  <c r="M182" i="5"/>
  <c r="D235" i="7"/>
  <c r="F235" i="7" s="1"/>
  <c r="D182" i="5"/>
  <c r="G183" i="5" l="1"/>
  <c r="M183" i="5"/>
  <c r="K183" i="5"/>
  <c r="D236" i="7"/>
  <c r="F236" i="7" s="1"/>
  <c r="D183" i="5"/>
  <c r="G184" i="5" l="1"/>
  <c r="K184" i="5"/>
  <c r="M184" i="5"/>
  <c r="D237" i="7"/>
  <c r="F237" i="7" s="1"/>
  <c r="D184" i="5"/>
  <c r="G185" i="5" l="1"/>
  <c r="M185" i="5"/>
  <c r="K185" i="5"/>
  <c r="D238" i="7"/>
  <c r="F238" i="7" s="1"/>
  <c r="D185" i="5"/>
  <c r="G186" i="5" l="1"/>
  <c r="M186" i="5"/>
  <c r="K186" i="5"/>
  <c r="D239" i="7"/>
  <c r="F239" i="7" s="1"/>
  <c r="D186" i="5"/>
  <c r="G187" i="5" l="1"/>
  <c r="K187" i="5"/>
  <c r="M187" i="5"/>
  <c r="D240" i="7"/>
  <c r="F240" i="7" s="1"/>
  <c r="D187" i="5"/>
  <c r="G188" i="5" l="1"/>
  <c r="M188" i="5"/>
  <c r="K188" i="5"/>
  <c r="D241" i="7"/>
  <c r="F241" i="7" s="1"/>
  <c r="D188" i="5"/>
  <c r="G189" i="5" l="1"/>
  <c r="K189" i="5"/>
  <c r="M189" i="5"/>
  <c r="D242" i="7"/>
  <c r="F242" i="7" s="1"/>
  <c r="D189" i="5"/>
  <c r="G190" i="5" l="1"/>
  <c r="K190" i="5"/>
  <c r="M190" i="5"/>
  <c r="D190" i="5"/>
  <c r="G191" i="5" l="1"/>
  <c r="K191" i="5"/>
  <c r="M191" i="5"/>
  <c r="D191" i="5"/>
  <c r="G192" i="5" l="1"/>
  <c r="M192" i="5"/>
  <c r="K192" i="5"/>
  <c r="D192" i="5"/>
  <c r="G193" i="5" l="1"/>
  <c r="K193" i="5"/>
  <c r="M193" i="5"/>
  <c r="D193" i="5"/>
  <c r="G194" i="5" l="1"/>
  <c r="K194" i="5"/>
  <c r="M194" i="5"/>
  <c r="D194" i="5"/>
  <c r="G195" i="5" l="1"/>
  <c r="K195" i="5"/>
  <c r="M195" i="5"/>
  <c r="D195" i="5"/>
  <c r="G196" i="5" l="1"/>
  <c r="M196" i="5"/>
  <c r="K196" i="5"/>
  <c r="D196" i="5"/>
  <c r="G197" i="5" l="1"/>
  <c r="M197" i="5"/>
  <c r="K197" i="5"/>
  <c r="D197" i="5"/>
  <c r="G198" i="5" l="1"/>
  <c r="K198" i="5"/>
  <c r="M198" i="5"/>
  <c r="D198" i="5"/>
  <c r="G199" i="5" l="1"/>
  <c r="K199" i="5"/>
  <c r="M199" i="5"/>
  <c r="D199" i="5"/>
  <c r="G200" i="5" l="1"/>
  <c r="K200" i="5"/>
  <c r="M200" i="5"/>
  <c r="D200" i="5"/>
  <c r="G201" i="5" l="1"/>
  <c r="D201" i="5" s="1"/>
  <c r="K201" i="5"/>
  <c r="M201" i="5"/>
</calcChain>
</file>

<file path=xl/sharedStrings.xml><?xml version="1.0" encoding="utf-8"?>
<sst xmlns="http://schemas.openxmlformats.org/spreadsheetml/2006/main" count="163" uniqueCount="65">
  <si>
    <t>S. No.</t>
  </si>
  <si>
    <t>Date</t>
  </si>
  <si>
    <t>Amount</t>
  </si>
  <si>
    <t>Remarks</t>
  </si>
  <si>
    <t>Down payment</t>
  </si>
  <si>
    <t>First Installment</t>
  </si>
  <si>
    <t>Paid By</t>
  </si>
  <si>
    <t>self</t>
  </si>
  <si>
    <t>Bank</t>
  </si>
  <si>
    <t>Installment No.</t>
  </si>
  <si>
    <t>Amount Paid by self</t>
  </si>
  <si>
    <t>Amount Paid by Bank</t>
  </si>
  <si>
    <t>Loan Amount sanctioned</t>
  </si>
  <si>
    <t>Cost of Property</t>
  </si>
  <si>
    <t>Remaining Amount to be paid by self</t>
  </si>
  <si>
    <t>Total</t>
  </si>
  <si>
    <t>Remaining Amount to be paid by Bank</t>
  </si>
  <si>
    <t>Remaining</t>
  </si>
  <si>
    <t>Budget Needed</t>
  </si>
  <si>
    <t>Month</t>
  </si>
  <si>
    <t>November</t>
  </si>
  <si>
    <t>February</t>
  </si>
  <si>
    <t>May</t>
  </si>
  <si>
    <t>August</t>
  </si>
  <si>
    <t xml:space="preserve">Date </t>
  </si>
  <si>
    <t>Cummulative</t>
  </si>
  <si>
    <t>Bank+self</t>
  </si>
  <si>
    <t>212880+96400</t>
  </si>
  <si>
    <t>Source</t>
  </si>
  <si>
    <t>Interest @10.2%</t>
  </si>
  <si>
    <t>Loan Account</t>
  </si>
  <si>
    <t>Loan Amount</t>
  </si>
  <si>
    <t>Interest Rate</t>
  </si>
  <si>
    <t>Description</t>
  </si>
  <si>
    <t>Debits</t>
  </si>
  <si>
    <t>Credits</t>
  </si>
  <si>
    <t>Balance</t>
  </si>
  <si>
    <t>Rate</t>
  </si>
  <si>
    <t>Balance forward</t>
  </si>
  <si>
    <t>Interest</t>
  </si>
  <si>
    <t>Loan Coll</t>
  </si>
  <si>
    <t>Loan Disbursement</t>
  </si>
  <si>
    <t>Loan</t>
  </si>
  <si>
    <t>Particulars</t>
  </si>
  <si>
    <t>Loan Dis</t>
  </si>
  <si>
    <t>Annual Interest Rate</t>
  </si>
  <si>
    <t>Monthly Interest Rate</t>
  </si>
  <si>
    <t>Daily Interest Rate</t>
  </si>
  <si>
    <t>Total Loan Amount</t>
  </si>
  <si>
    <t>EMI</t>
  </si>
  <si>
    <t>Prepayment</t>
  </si>
  <si>
    <t>Interest Rates</t>
  </si>
  <si>
    <t>Annual</t>
  </si>
  <si>
    <t>Daily</t>
  </si>
  <si>
    <t>Loan Dis Interest</t>
  </si>
  <si>
    <t>Extra</t>
  </si>
  <si>
    <t>Penalty</t>
  </si>
  <si>
    <t>Days</t>
  </si>
  <si>
    <t>Total Interest</t>
  </si>
  <si>
    <t>Before EMI Interest</t>
  </si>
  <si>
    <t>After EMI Interest</t>
  </si>
  <si>
    <t>Principal</t>
  </si>
  <si>
    <t>Premium</t>
  </si>
  <si>
    <t>daily</t>
  </si>
  <si>
    <t>Last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</si>
</sst>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[$-14009]dd/mm/yyyy;@"/>
    <numFmt numFmtId="165" formatCode="&quot;₹&quot;\ #,##0.00"/>
    <numFmt numFmtId="166" formatCode="0.000%"/>
    <numFmt numFmtId="167" formatCode="0.0000%"/>
    <numFmt numFmtId="168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10" fontId="0" fillId="0" borderId="0" xfId="1" applyNumberFormat="1" applyFont="1"/>
    <xf numFmtId="43" fontId="0" fillId="2" borderId="0" xfId="0" applyNumberFormat="1" applyFill="1"/>
    <xf numFmtId="166" fontId="0" fillId="0" borderId="0" xfId="1" applyNumberFormat="1" applyFont="1"/>
    <xf numFmtId="167" fontId="0" fillId="0" borderId="0" xfId="1" applyNumberFormat="1" applyFont="1"/>
    <xf numFmtId="16" fontId="0" fillId="0" borderId="0" xfId="0" applyNumberFormat="1"/>
    <xf numFmtId="168" fontId="0" fillId="0" borderId="0" xfId="1" applyNumberFormat="1" applyFont="1"/>
    <xf numFmtId="0" fontId="0" fillId="0" borderId="1" xfId="0" applyBorder="1"/>
    <xf numFmtId="17" fontId="0" fillId="0" borderId="1" xfId="0" applyNumberFormat="1" applyBorder="1"/>
    <xf numFmtId="14" fontId="0" fillId="0" borderId="1" xfId="0" applyNumberFormat="1" applyBorder="1"/>
    <xf numFmtId="43" fontId="0" fillId="0" borderId="1" xfId="0" applyNumberFormat="1" applyBorder="1"/>
    <xf numFmtId="43" fontId="1" fillId="0" borderId="0" xfId="0" applyNumberFormat="1" applyFon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0" fillId="3" borderId="1" xfId="0" applyNumberFormat="1" applyFill="1" applyBorder="1"/>
    <xf numFmtId="0" fontId="1" fillId="0" borderId="6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41" fontId="0" fillId="0" borderId="0" xfId="0" applyNumberFormat="1"/>
    <xf numFmtId="17" fontId="0" fillId="0" borderId="0" xfId="0" applyNumberFormat="1"/>
    <xf numFmtId="17" fontId="0" fillId="3" borderId="0" xfId="0" applyNumberFormat="1" applyFill="1"/>
    <xf numFmtId="0" fontId="0" fillId="3" borderId="0" xfId="0" applyFill="1"/>
    <xf numFmtId="43" fontId="0" fillId="3" borderId="0" xfId="0" applyNumberFormat="1" applyFill="1"/>
    <xf numFmtId="41" fontId="0" fillId="3" borderId="0" xfId="0" applyNumberFormat="1" applyFill="1"/>
    <xf numFmtId="17" fontId="0" fillId="2" borderId="0" xfId="0" applyNumberFormat="1" applyFill="1"/>
    <xf numFmtId="41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25"/>
  <sheetViews>
    <sheetView tabSelected="1" workbookViewId="0">
      <selection activeCell="L3" sqref="L3"/>
    </sheetView>
  </sheetViews>
  <sheetFormatPr defaultRowHeight="15" x14ac:dyDescent="0.25"/>
  <cols>
    <col min="2" max="2" width="14.85546875" bestFit="1" customWidth="1"/>
    <col min="3" max="3" width="10.42578125" bestFit="1" customWidth="1"/>
    <col min="6" max="6" width="15.5703125" bestFit="1" customWidth="1"/>
    <col min="7" max="8" width="15.5703125" customWidth="1"/>
    <col min="12" max="12" width="34.42578125" bestFit="1" customWidth="1"/>
    <col min="13" max="13" width="10.42578125" bestFit="1" customWidth="1"/>
  </cols>
  <sheetData>
    <row r="2" spans="1:17" x14ac:dyDescent="0.25">
      <c r="L2" t="s">
        <v>13</v>
      </c>
      <c r="M2" s="2">
        <v>3440488</v>
      </c>
    </row>
    <row r="3" spans="1:17" x14ac:dyDescent="0.25">
      <c r="A3" s="4" t="s">
        <v>0</v>
      </c>
      <c r="B3" s="4" t="s">
        <v>9</v>
      </c>
      <c r="C3" s="4" t="s">
        <v>1</v>
      </c>
      <c r="D3" s="4" t="s">
        <v>2</v>
      </c>
      <c r="E3" s="4" t="s">
        <v>6</v>
      </c>
      <c r="F3" s="4" t="s">
        <v>3</v>
      </c>
      <c r="G3" s="4" t="s">
        <v>28</v>
      </c>
      <c r="H3" s="4"/>
      <c r="L3" t="s">
        <v>12</v>
      </c>
      <c r="M3" s="2">
        <v>1450000</v>
      </c>
    </row>
    <row r="4" spans="1:17" x14ac:dyDescent="0.25">
      <c r="A4">
        <v>1</v>
      </c>
      <c r="C4" s="3">
        <v>40759</v>
      </c>
      <c r="D4" s="2">
        <v>300000</v>
      </c>
      <c r="E4" s="2" t="s">
        <v>7</v>
      </c>
      <c r="F4" t="s">
        <v>4</v>
      </c>
      <c r="L4" t="s">
        <v>10</v>
      </c>
      <c r="M4" s="2">
        <f>SUM(D4:D7)+D13+(D12-N5)</f>
        <v>1553602</v>
      </c>
    </row>
    <row r="5" spans="1:17" x14ac:dyDescent="0.25">
      <c r="A5">
        <v>2</v>
      </c>
      <c r="C5" s="3">
        <v>40964</v>
      </c>
      <c r="D5" s="2">
        <v>229362</v>
      </c>
      <c r="E5" s="2" t="s">
        <v>7</v>
      </c>
      <c r="F5" t="s">
        <v>5</v>
      </c>
      <c r="L5" t="s">
        <v>11</v>
      </c>
      <c r="M5" s="2">
        <f>SUM(D8:D11)</f>
        <v>1237120</v>
      </c>
      <c r="N5" s="2">
        <f>M3-M5</f>
        <v>212880</v>
      </c>
      <c r="O5" s="2">
        <f>M5+N5</f>
        <v>1450000</v>
      </c>
    </row>
    <row r="6" spans="1:17" x14ac:dyDescent="0.25">
      <c r="A6">
        <v>3</v>
      </c>
      <c r="B6">
        <v>1</v>
      </c>
      <c r="C6" s="3">
        <v>41055</v>
      </c>
      <c r="D6" s="2">
        <v>309280</v>
      </c>
      <c r="E6" s="2" t="s">
        <v>7</v>
      </c>
    </row>
    <row r="7" spans="1:17" x14ac:dyDescent="0.25">
      <c r="A7">
        <v>4</v>
      </c>
      <c r="B7">
        <v>2</v>
      </c>
      <c r="C7" s="3">
        <v>41147</v>
      </c>
      <c r="D7" s="2">
        <v>309280</v>
      </c>
      <c r="E7" s="2" t="s">
        <v>7</v>
      </c>
      <c r="L7" t="s">
        <v>14</v>
      </c>
      <c r="M7" s="2">
        <f>M2-M3-M4</f>
        <v>436886</v>
      </c>
      <c r="O7" s="2">
        <f>M4+M7</f>
        <v>1990488</v>
      </c>
    </row>
    <row r="8" spans="1:17" x14ac:dyDescent="0.25">
      <c r="A8">
        <v>5</v>
      </c>
      <c r="B8">
        <v>3</v>
      </c>
      <c r="C8" s="3">
        <v>41237</v>
      </c>
      <c r="D8" s="2">
        <v>309280</v>
      </c>
      <c r="E8" s="2" t="s">
        <v>8</v>
      </c>
      <c r="L8" t="s">
        <v>16</v>
      </c>
      <c r="M8" s="2">
        <f>M3-O5</f>
        <v>0</v>
      </c>
      <c r="O8" s="2">
        <f>O5+M8</f>
        <v>1450000</v>
      </c>
    </row>
    <row r="9" spans="1:17" x14ac:dyDescent="0.25">
      <c r="A9">
        <v>6</v>
      </c>
      <c r="B9">
        <v>4</v>
      </c>
      <c r="C9" s="3">
        <v>41330</v>
      </c>
      <c r="D9" s="2">
        <v>309280</v>
      </c>
      <c r="E9" s="2" t="s">
        <v>8</v>
      </c>
      <c r="O9" s="2">
        <f>O7+O8</f>
        <v>3440488</v>
      </c>
    </row>
    <row r="10" spans="1:17" x14ac:dyDescent="0.25">
      <c r="A10">
        <v>7</v>
      </c>
      <c r="B10">
        <v>5</v>
      </c>
      <c r="C10" s="3">
        <v>41422</v>
      </c>
      <c r="D10" s="2">
        <v>309280</v>
      </c>
      <c r="E10" s="2" t="s">
        <v>8</v>
      </c>
    </row>
    <row r="11" spans="1:17" x14ac:dyDescent="0.25">
      <c r="A11">
        <v>8</v>
      </c>
      <c r="B11">
        <v>6</v>
      </c>
      <c r="C11" s="3">
        <v>41513</v>
      </c>
      <c r="D11" s="2">
        <v>309280</v>
      </c>
      <c r="E11" s="2" t="s">
        <v>8</v>
      </c>
      <c r="Q11" s="2">
        <f>M8</f>
        <v>0</v>
      </c>
    </row>
    <row r="12" spans="1:17" x14ac:dyDescent="0.25">
      <c r="A12">
        <v>9</v>
      </c>
      <c r="B12">
        <v>7</v>
      </c>
      <c r="C12" s="3">
        <v>41604</v>
      </c>
      <c r="D12" s="2">
        <v>309280</v>
      </c>
      <c r="E12" s="2" t="s">
        <v>26</v>
      </c>
      <c r="F12" s="2" t="s">
        <v>27</v>
      </c>
      <c r="G12" s="2">
        <v>55000</v>
      </c>
      <c r="H12" s="2">
        <f>96400-G12</f>
        <v>41400</v>
      </c>
    </row>
    <row r="13" spans="1:17" x14ac:dyDescent="0.25">
      <c r="A13">
        <v>10</v>
      </c>
      <c r="B13">
        <v>8</v>
      </c>
      <c r="C13" s="3">
        <v>41698</v>
      </c>
      <c r="D13" s="2">
        <v>309280</v>
      </c>
      <c r="E13" s="2" t="s">
        <v>7</v>
      </c>
    </row>
    <row r="14" spans="1:17" x14ac:dyDescent="0.25">
      <c r="A14">
        <v>11</v>
      </c>
      <c r="B14">
        <v>9</v>
      </c>
      <c r="C14" s="3"/>
      <c r="D14" s="2"/>
      <c r="E14" s="2"/>
    </row>
    <row r="15" spans="1:17" x14ac:dyDescent="0.25">
      <c r="B15">
        <v>10</v>
      </c>
    </row>
    <row r="16" spans="1:17" x14ac:dyDescent="0.25">
      <c r="B16" s="4" t="s">
        <v>15</v>
      </c>
      <c r="D16" s="5">
        <f>SUM(D4:D14)</f>
        <v>3003602</v>
      </c>
      <c r="L16" t="s">
        <v>18</v>
      </c>
      <c r="M16" s="4" t="s">
        <v>19</v>
      </c>
      <c r="N16" s="4" t="s">
        <v>2</v>
      </c>
    </row>
    <row r="17" spans="2:17" x14ac:dyDescent="0.25">
      <c r="B17" t="s">
        <v>17</v>
      </c>
      <c r="D17" s="5">
        <f>M2-D16</f>
        <v>436886</v>
      </c>
      <c r="M17" t="s">
        <v>20</v>
      </c>
      <c r="N17" s="2"/>
      <c r="Q17" s="2">
        <f>SUM(D8:D12)-N17</f>
        <v>1546400</v>
      </c>
    </row>
    <row r="18" spans="2:17" x14ac:dyDescent="0.25">
      <c r="M18" t="s">
        <v>21</v>
      </c>
      <c r="N18" s="2"/>
    </row>
    <row r="19" spans="2:17" x14ac:dyDescent="0.25">
      <c r="M19" t="s">
        <v>22</v>
      </c>
      <c r="N19" s="2"/>
    </row>
    <row r="20" spans="2:17" x14ac:dyDescent="0.25">
      <c r="D20" s="2">
        <f>D4+D5</f>
        <v>529362</v>
      </c>
      <c r="I20">
        <v>3274730</v>
      </c>
      <c r="M20" t="s">
        <v>23</v>
      </c>
      <c r="N20" s="2">
        <f>M7-SUM(N17:N19)</f>
        <v>436886</v>
      </c>
    </row>
    <row r="21" spans="2:17" x14ac:dyDescent="0.25">
      <c r="D21">
        <f>M2*0.15</f>
        <v>516073.19999999995</v>
      </c>
      <c r="I21">
        <f>I20*0.25</f>
        <v>818682.5</v>
      </c>
      <c r="N21" s="2"/>
    </row>
    <row r="22" spans="2:17" x14ac:dyDescent="0.25">
      <c r="I22" s="2">
        <f>I20-D20</f>
        <v>2745368</v>
      </c>
    </row>
    <row r="23" spans="2:17" x14ac:dyDescent="0.25">
      <c r="I23">
        <f>I22/9</f>
        <v>305040.88888888888</v>
      </c>
    </row>
    <row r="24" spans="2:17" x14ac:dyDescent="0.25">
      <c r="E24">
        <f>D6*9</f>
        <v>2783520</v>
      </c>
    </row>
    <row r="25" spans="2:17" x14ac:dyDescent="0.25">
      <c r="E25" s="2">
        <f>E24+D20</f>
        <v>3312882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Q24"/>
  <sheetViews>
    <sheetView workbookViewId="0">
      <selection activeCell="Q24" sqref="Q24"/>
    </sheetView>
  </sheetViews>
  <sheetFormatPr defaultRowHeight="15" x14ac:dyDescent="0.25"/>
  <cols>
    <col min="2" max="2" width="10.42578125" bestFit="1" customWidth="1"/>
    <col min="4" max="4" width="12.85546875" bestFit="1" customWidth="1"/>
    <col min="5" max="5" width="15.5703125" bestFit="1" customWidth="1"/>
    <col min="11" max="11" width="10.42578125" bestFit="1" customWidth="1"/>
  </cols>
  <sheetData>
    <row r="3" spans="1:12" x14ac:dyDescent="0.25">
      <c r="A3" t="s">
        <v>0</v>
      </c>
      <c r="B3" t="s">
        <v>24</v>
      </c>
      <c r="C3" t="s">
        <v>2</v>
      </c>
      <c r="D3" t="s">
        <v>25</v>
      </c>
      <c r="E3" t="s">
        <v>29</v>
      </c>
      <c r="J3" t="s">
        <v>0</v>
      </c>
      <c r="K3" t="s">
        <v>1</v>
      </c>
      <c r="L3" t="s">
        <v>2</v>
      </c>
    </row>
    <row r="4" spans="1:12" x14ac:dyDescent="0.25">
      <c r="A4">
        <v>1</v>
      </c>
      <c r="B4" s="1">
        <v>41237</v>
      </c>
      <c r="C4">
        <v>309280</v>
      </c>
      <c r="D4">
        <f>C4</f>
        <v>309280</v>
      </c>
      <c r="E4">
        <f>D4*10.2/100</f>
        <v>31546.560000000001</v>
      </c>
      <c r="J4">
        <v>1</v>
      </c>
      <c r="K4" s="1">
        <v>41394</v>
      </c>
      <c r="L4">
        <v>5390</v>
      </c>
    </row>
    <row r="5" spans="1:12" x14ac:dyDescent="0.25">
      <c r="A5">
        <v>2</v>
      </c>
      <c r="B5" s="1">
        <v>41330</v>
      </c>
      <c r="C5">
        <v>309280</v>
      </c>
      <c r="D5">
        <f>D4+C5</f>
        <v>618560</v>
      </c>
      <c r="E5">
        <f t="shared" ref="E5:E8" si="0">D5*10.2/100</f>
        <v>63093.120000000003</v>
      </c>
      <c r="K5" s="1">
        <v>41424</v>
      </c>
      <c r="L5">
        <v>686</v>
      </c>
    </row>
    <row r="6" spans="1:12" x14ac:dyDescent="0.25">
      <c r="A6">
        <v>3</v>
      </c>
      <c r="B6" s="1">
        <v>41422</v>
      </c>
      <c r="C6">
        <v>309280</v>
      </c>
      <c r="D6">
        <f>D5+C6</f>
        <v>927840</v>
      </c>
      <c r="E6">
        <f t="shared" si="0"/>
        <v>94639.679999999993</v>
      </c>
      <c r="G6">
        <v>933130</v>
      </c>
      <c r="K6" s="1">
        <v>41491</v>
      </c>
      <c r="L6">
        <v>103</v>
      </c>
    </row>
    <row r="7" spans="1:12" x14ac:dyDescent="0.25">
      <c r="B7" s="1">
        <v>41513</v>
      </c>
      <c r="C7">
        <v>309280</v>
      </c>
      <c r="D7">
        <f>D6+C7</f>
        <v>1237120</v>
      </c>
      <c r="E7">
        <f t="shared" si="0"/>
        <v>126186.24000000001</v>
      </c>
      <c r="G7">
        <f>G6-D6</f>
        <v>5290</v>
      </c>
      <c r="K7" s="1">
        <v>41547</v>
      </c>
      <c r="L7">
        <v>6583</v>
      </c>
    </row>
    <row r="8" spans="1:12" x14ac:dyDescent="0.25">
      <c r="B8" s="1">
        <v>41604</v>
      </c>
      <c r="C8">
        <v>212880</v>
      </c>
      <c r="D8">
        <f>D7+C8</f>
        <v>1450000</v>
      </c>
      <c r="E8">
        <f t="shared" si="0"/>
        <v>147899.99999999997</v>
      </c>
      <c r="K8" s="1">
        <v>41577</v>
      </c>
      <c r="L8">
        <v>10427</v>
      </c>
    </row>
    <row r="9" spans="1:12" x14ac:dyDescent="0.25">
      <c r="B9" s="1"/>
      <c r="C9">
        <f>SUM(C4:C8)</f>
        <v>1450000</v>
      </c>
      <c r="K9" s="1">
        <v>41610</v>
      </c>
      <c r="L9">
        <v>11013</v>
      </c>
    </row>
    <row r="10" spans="1:12" x14ac:dyDescent="0.25">
      <c r="B10" s="1"/>
      <c r="K10" s="1">
        <v>41638</v>
      </c>
      <c r="L10">
        <v>10047</v>
      </c>
    </row>
    <row r="11" spans="1:12" x14ac:dyDescent="0.25">
      <c r="K11" s="1">
        <v>41639</v>
      </c>
      <c r="L11">
        <v>2176</v>
      </c>
    </row>
    <row r="12" spans="1:12" x14ac:dyDescent="0.25">
      <c r="K12" s="1">
        <v>41669</v>
      </c>
      <c r="L12">
        <v>12604</v>
      </c>
    </row>
    <row r="13" spans="1:12" x14ac:dyDescent="0.25">
      <c r="K13" s="1">
        <v>41333</v>
      </c>
      <c r="L13">
        <v>727</v>
      </c>
    </row>
    <row r="14" spans="1:12" x14ac:dyDescent="0.25">
      <c r="K14" s="1">
        <v>41737</v>
      </c>
      <c r="L14">
        <v>15000</v>
      </c>
    </row>
    <row r="15" spans="1:12" x14ac:dyDescent="0.25">
      <c r="K15" s="1">
        <v>41822</v>
      </c>
      <c r="L15">
        <v>15000</v>
      </c>
    </row>
    <row r="16" spans="1:12" x14ac:dyDescent="0.25">
      <c r="K16" s="1">
        <v>41856</v>
      </c>
      <c r="L16">
        <v>7</v>
      </c>
    </row>
    <row r="17" spans="11:17" x14ac:dyDescent="0.25">
      <c r="K17" s="1">
        <v>41883</v>
      </c>
      <c r="L17">
        <v>10000</v>
      </c>
    </row>
    <row r="18" spans="11:17" x14ac:dyDescent="0.25">
      <c r="K18" s="1"/>
    </row>
    <row r="19" spans="11:17" x14ac:dyDescent="0.25">
      <c r="K19" s="1"/>
    </row>
    <row r="20" spans="11:17" x14ac:dyDescent="0.25">
      <c r="K20" s="1"/>
    </row>
    <row r="21" spans="11:17" x14ac:dyDescent="0.25">
      <c r="K21" s="1"/>
    </row>
    <row r="22" spans="11:17" x14ac:dyDescent="0.25">
      <c r="Q22">
        <v>1910</v>
      </c>
    </row>
    <row r="23" spans="11:17" x14ac:dyDescent="0.25">
      <c r="Q23">
        <v>9000</v>
      </c>
    </row>
    <row r="24" spans="11:17" x14ac:dyDescent="0.25">
      <c r="Q24">
        <f>Q23-Q23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V220"/>
  <sheetViews>
    <sheetView workbookViewId="0">
      <pane ySplit="6" topLeftCell="A10" activePane="bottomLeft" state="frozen"/>
      <selection pane="bottomLeft" activeCell="D2" sqref="D2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19.85546875" bestFit="1" customWidth="1"/>
    <col min="5" max="5" width="12.28515625" bestFit="1" customWidth="1"/>
    <col min="6" max="6" width="10" bestFit="1" customWidth="1"/>
    <col min="7" max="7" width="12.5703125" bestFit="1" customWidth="1"/>
    <col min="9" max="9" width="10" bestFit="1" customWidth="1"/>
    <col min="10" max="10" width="10.140625" bestFit="1" customWidth="1"/>
    <col min="11" max="11" width="15.28515625" bestFit="1" customWidth="1"/>
    <col min="12" max="12" width="12.5703125" bestFit="1" customWidth="1"/>
    <col min="13" max="13" width="10" bestFit="1" customWidth="1"/>
    <col min="15" max="15" width="10.42578125" bestFit="1" customWidth="1"/>
    <col min="16" max="16" width="10.42578125" customWidth="1"/>
    <col min="17" max="18" width="11.5703125" bestFit="1" customWidth="1"/>
    <col min="19" max="19" width="9.85546875" customWidth="1"/>
    <col min="20" max="20" width="12.28515625" bestFit="1" customWidth="1"/>
  </cols>
  <sheetData>
    <row r="2" spans="1:20" x14ac:dyDescent="0.25">
      <c r="A2" t="s">
        <v>30</v>
      </c>
      <c r="D2" s="6">
        <v>883675510000004</v>
      </c>
      <c r="G2" t="s">
        <v>45</v>
      </c>
      <c r="I2" s="9">
        <v>0.10199999999999999</v>
      </c>
    </row>
    <row r="3" spans="1:20" x14ac:dyDescent="0.25">
      <c r="A3" t="s">
        <v>31</v>
      </c>
      <c r="D3" s="7">
        <v>1450000</v>
      </c>
      <c r="G3" t="s">
        <v>46</v>
      </c>
      <c r="I3" s="11">
        <f>I2/12</f>
        <v>8.4999999999999989E-3</v>
      </c>
      <c r="K3" t="s">
        <v>47</v>
      </c>
      <c r="M3" s="12">
        <f>I2/365</f>
        <v>2.794520547945205E-4</v>
      </c>
    </row>
    <row r="4" spans="1:20" x14ac:dyDescent="0.25">
      <c r="A4" t="s">
        <v>32</v>
      </c>
      <c r="D4" s="7"/>
    </row>
    <row r="6" spans="1:20" x14ac:dyDescent="0.25">
      <c r="B6" s="4" t="s">
        <v>1</v>
      </c>
      <c r="C6" s="4" t="s">
        <v>57</v>
      </c>
      <c r="D6" s="4" t="s">
        <v>33</v>
      </c>
      <c r="E6" s="4" t="s">
        <v>34</v>
      </c>
      <c r="F6" s="4" t="s">
        <v>35</v>
      </c>
      <c r="G6" s="4" t="s">
        <v>36</v>
      </c>
      <c r="I6" s="4" t="s">
        <v>37</v>
      </c>
      <c r="J6" s="4" t="s">
        <v>32</v>
      </c>
    </row>
    <row r="7" spans="1:20" x14ac:dyDescent="0.25">
      <c r="B7" s="1">
        <v>41365</v>
      </c>
      <c r="C7" s="1"/>
      <c r="D7" t="s">
        <v>38</v>
      </c>
      <c r="E7" s="8"/>
      <c r="F7" s="8"/>
      <c r="G7" s="8">
        <v>619060</v>
      </c>
    </row>
    <row r="8" spans="1:20" x14ac:dyDescent="0.25">
      <c r="B8" s="1">
        <v>41394</v>
      </c>
      <c r="C8" s="1"/>
      <c r="D8" t="s">
        <v>39</v>
      </c>
      <c r="E8" s="8">
        <v>5390</v>
      </c>
      <c r="F8" s="8"/>
      <c r="G8" s="8">
        <f>G7+E8-F8</f>
        <v>624450</v>
      </c>
      <c r="I8">
        <f>(E8/(G7*31))</f>
        <v>2.808628690949754E-4</v>
      </c>
      <c r="J8" s="9">
        <f>I8*365</f>
        <v>0.10251494721966602</v>
      </c>
      <c r="O8">
        <v>31</v>
      </c>
      <c r="P8">
        <f>O8*$M$3</f>
        <v>8.6630136986301353E-3</v>
      </c>
      <c r="Q8" s="8">
        <f>ROUND(G7*P8,0)</f>
        <v>5363</v>
      </c>
    </row>
    <row r="9" spans="1:20" x14ac:dyDescent="0.25">
      <c r="B9" s="1">
        <v>41394</v>
      </c>
      <c r="C9" s="1"/>
      <c r="D9" t="s">
        <v>40</v>
      </c>
      <c r="E9" s="8"/>
      <c r="F9" s="8">
        <v>5390</v>
      </c>
      <c r="G9" s="8">
        <f>G8+E9-F9</f>
        <v>619060</v>
      </c>
      <c r="O9" s="1">
        <v>41237</v>
      </c>
      <c r="P9" s="1"/>
      <c r="Q9">
        <v>309280</v>
      </c>
      <c r="S9">
        <f>S8+Q9-R9</f>
        <v>309280</v>
      </c>
    </row>
    <row r="10" spans="1:20" x14ac:dyDescent="0.25">
      <c r="B10" s="1">
        <v>41421</v>
      </c>
      <c r="C10" s="1"/>
      <c r="D10" t="s">
        <v>41</v>
      </c>
      <c r="E10" s="8">
        <v>309280</v>
      </c>
      <c r="F10" s="8"/>
      <c r="G10" s="8">
        <f>G9+E10-F10</f>
        <v>928340</v>
      </c>
      <c r="K10">
        <v>10.25</v>
      </c>
      <c r="O10" s="1">
        <v>40964</v>
      </c>
      <c r="P10" s="1"/>
      <c r="Q10">
        <v>309280</v>
      </c>
      <c r="S10">
        <f>S9+Q10-R10</f>
        <v>618560</v>
      </c>
    </row>
    <row r="11" spans="1:20" x14ac:dyDescent="0.25">
      <c r="B11" s="1">
        <v>41424</v>
      </c>
      <c r="C11" s="1"/>
      <c r="D11" t="s">
        <v>39</v>
      </c>
      <c r="E11" s="8">
        <v>5476</v>
      </c>
      <c r="F11" s="8"/>
      <c r="G11" s="8">
        <f t="shared" ref="G11:G72" si="0">G10+E11-F11</f>
        <v>933816</v>
      </c>
      <c r="I11">
        <f>(E11/(G10*3))</f>
        <v>1.9662336356650939E-3</v>
      </c>
      <c r="J11" s="9">
        <f>I11*365</f>
        <v>0.71767527701775924</v>
      </c>
      <c r="K11" s="8">
        <f>G9*K10*27/36500</f>
        <v>4693.8316438356169</v>
      </c>
      <c r="L11" s="8">
        <f>G9*10.2/1200</f>
        <v>5262.01</v>
      </c>
      <c r="M11" s="8">
        <f>E10*10.2/(36000)</f>
        <v>87.629333333333335</v>
      </c>
      <c r="N11">
        <f>B11-B10</f>
        <v>3</v>
      </c>
      <c r="O11" s="8">
        <f>M11*N11</f>
        <v>262.88800000000003</v>
      </c>
      <c r="T11">
        <v>619060</v>
      </c>
    </row>
    <row r="12" spans="1:20" x14ac:dyDescent="0.25">
      <c r="B12" s="1">
        <v>41424</v>
      </c>
      <c r="C12" s="1"/>
      <c r="E12" s="8"/>
      <c r="F12" s="8">
        <v>686</v>
      </c>
      <c r="G12" s="8">
        <f t="shared" si="0"/>
        <v>933130</v>
      </c>
      <c r="K12" s="8">
        <f>G10*K10*3/36500</f>
        <v>782.09465753424661</v>
      </c>
      <c r="M12" s="8">
        <f>L11+O11</f>
        <v>5524.8980000000001</v>
      </c>
    </row>
    <row r="13" spans="1:20" x14ac:dyDescent="0.25">
      <c r="B13" s="1">
        <v>41455</v>
      </c>
      <c r="C13" s="1"/>
      <c r="E13" s="8">
        <v>8124</v>
      </c>
      <c r="F13" s="8"/>
      <c r="G13" s="8">
        <f t="shared" si="0"/>
        <v>941254</v>
      </c>
      <c r="I13">
        <f>(E13/G12)</f>
        <v>8.7061824183125615E-3</v>
      </c>
      <c r="J13" s="12">
        <f>I13*12</f>
        <v>0.10447418901975074</v>
      </c>
      <c r="K13" s="8">
        <f>SUM(K11:K12)</f>
        <v>5475.9263013698637</v>
      </c>
    </row>
    <row r="14" spans="1:20" x14ac:dyDescent="0.25">
      <c r="B14" s="1">
        <v>41455</v>
      </c>
      <c r="C14" s="1"/>
      <c r="E14" s="8">
        <v>8</v>
      </c>
      <c r="F14" s="8"/>
      <c r="G14" s="8">
        <f t="shared" si="0"/>
        <v>941262</v>
      </c>
      <c r="K14" s="8">
        <f>G12*K10*31/36500</f>
        <v>8123.3440410958901</v>
      </c>
    </row>
    <row r="15" spans="1:20" x14ac:dyDescent="0.25">
      <c r="B15" s="1">
        <v>41485</v>
      </c>
      <c r="C15" s="1"/>
      <c r="E15" s="8">
        <v>7788</v>
      </c>
      <c r="F15" s="8"/>
      <c r="G15" s="8">
        <f t="shared" si="0"/>
        <v>949050</v>
      </c>
      <c r="I15">
        <f>(E15/G14)</f>
        <v>8.2739981004226245E-3</v>
      </c>
      <c r="J15" s="9">
        <f>I15*12</f>
        <v>9.9287977205071487E-2</v>
      </c>
    </row>
    <row r="16" spans="1:20" x14ac:dyDescent="0.25">
      <c r="B16" s="1">
        <v>41485</v>
      </c>
      <c r="C16" s="1"/>
      <c r="E16" s="8">
        <v>21</v>
      </c>
      <c r="F16" s="8"/>
      <c r="G16" s="8">
        <f t="shared" si="0"/>
        <v>949071</v>
      </c>
    </row>
    <row r="17" spans="2:17" x14ac:dyDescent="0.25">
      <c r="B17" s="1">
        <v>41485</v>
      </c>
      <c r="C17" s="1"/>
      <c r="E17" s="8"/>
      <c r="F17" s="8">
        <v>12922</v>
      </c>
      <c r="G17" s="8">
        <f t="shared" si="0"/>
        <v>936149</v>
      </c>
    </row>
    <row r="18" spans="2:17" x14ac:dyDescent="0.25">
      <c r="B18" s="1">
        <v>41491</v>
      </c>
      <c r="C18" s="1"/>
      <c r="E18" s="8"/>
      <c r="F18" s="8">
        <v>103</v>
      </c>
      <c r="G18" s="8">
        <f t="shared" si="0"/>
        <v>936046</v>
      </c>
      <c r="Q18" s="8">
        <f>SUM(E8,E11,E13,E15,E21,E23,E25,E28,E30,E34,E36,E38)</f>
        <v>115919</v>
      </c>
    </row>
    <row r="19" spans="2:17" x14ac:dyDescent="0.25">
      <c r="B19" s="1">
        <v>41491</v>
      </c>
      <c r="C19" s="1"/>
      <c r="E19" s="8"/>
      <c r="F19" s="8">
        <v>20000</v>
      </c>
      <c r="G19" s="8">
        <f t="shared" si="0"/>
        <v>916046</v>
      </c>
    </row>
    <row r="20" spans="2:17" x14ac:dyDescent="0.25">
      <c r="B20" s="1">
        <v>41512</v>
      </c>
      <c r="C20" s="1"/>
      <c r="E20" s="8">
        <v>309280</v>
      </c>
      <c r="F20" s="8"/>
      <c r="G20" s="8">
        <f t="shared" si="0"/>
        <v>1225326</v>
      </c>
    </row>
    <row r="21" spans="2:17" x14ac:dyDescent="0.25">
      <c r="B21" s="1">
        <v>41516</v>
      </c>
      <c r="C21" s="1"/>
      <c r="E21" s="8">
        <v>8153</v>
      </c>
      <c r="F21" s="8"/>
      <c r="G21" s="8">
        <f t="shared" si="0"/>
        <v>1233479</v>
      </c>
      <c r="I21">
        <f>(E21/G20)</f>
        <v>6.6537394946324492E-3</v>
      </c>
      <c r="J21" s="9">
        <f>I21*12</f>
        <v>7.9844873935589394E-2</v>
      </c>
      <c r="L21" s="8">
        <f>G19*10.2/1200</f>
        <v>7786.3909999999996</v>
      </c>
      <c r="M21" s="8">
        <f>E20*10.2/(36000)</f>
        <v>87.629333333333335</v>
      </c>
      <c r="N21">
        <f>B21-B20</f>
        <v>4</v>
      </c>
      <c r="O21" s="8">
        <f>M21*N21</f>
        <v>350.51733333333334</v>
      </c>
    </row>
    <row r="22" spans="2:17" x14ac:dyDescent="0.25">
      <c r="B22" s="1">
        <v>41516</v>
      </c>
      <c r="C22" s="1"/>
      <c r="E22" s="8">
        <v>2</v>
      </c>
      <c r="F22" s="8"/>
      <c r="G22" s="8">
        <f t="shared" si="0"/>
        <v>1233481</v>
      </c>
      <c r="M22" s="8">
        <f>L21+O21</f>
        <v>8136.9083333333328</v>
      </c>
    </row>
    <row r="23" spans="2:17" x14ac:dyDescent="0.25">
      <c r="B23" s="1">
        <v>41547</v>
      </c>
      <c r="C23" s="1"/>
      <c r="E23" s="8">
        <v>10722</v>
      </c>
      <c r="F23" s="8"/>
      <c r="G23" s="8">
        <f t="shared" si="0"/>
        <v>1244203</v>
      </c>
      <c r="I23">
        <f>(E23/G22)</f>
        <v>8.6924727660985454E-3</v>
      </c>
      <c r="J23" s="9">
        <f>I23*12</f>
        <v>0.10430967319318254</v>
      </c>
      <c r="K23">
        <f>I23*12</f>
        <v>0.10430967319318254</v>
      </c>
    </row>
    <row r="24" spans="2:17" x14ac:dyDescent="0.25">
      <c r="B24" s="1">
        <v>41547</v>
      </c>
      <c r="C24" s="1"/>
      <c r="E24" s="8"/>
      <c r="F24" s="8">
        <v>6583</v>
      </c>
      <c r="G24" s="8">
        <f t="shared" si="0"/>
        <v>1237620</v>
      </c>
    </row>
    <row r="25" spans="2:17" x14ac:dyDescent="0.25">
      <c r="B25" s="1">
        <v>41577</v>
      </c>
      <c r="C25" s="1"/>
      <c r="E25" s="8">
        <v>10427</v>
      </c>
      <c r="F25" s="8"/>
      <c r="G25" s="8">
        <f t="shared" si="0"/>
        <v>1248047</v>
      </c>
      <c r="I25">
        <f>(E25/G24)</f>
        <v>8.4250416121265017E-3</v>
      </c>
      <c r="J25" s="9">
        <f>I25*12</f>
        <v>0.10110049934551801</v>
      </c>
      <c r="K25">
        <f>I25*12</f>
        <v>0.10110049934551801</v>
      </c>
    </row>
    <row r="26" spans="2:17" x14ac:dyDescent="0.25">
      <c r="B26" s="1">
        <v>41577</v>
      </c>
      <c r="C26" s="1"/>
      <c r="E26" s="8"/>
      <c r="F26" s="8">
        <v>10427</v>
      </c>
      <c r="G26" s="8">
        <f t="shared" si="0"/>
        <v>1237620</v>
      </c>
    </row>
    <row r="27" spans="2:17" x14ac:dyDescent="0.25">
      <c r="B27" s="1">
        <v>41604</v>
      </c>
      <c r="C27" s="1"/>
      <c r="E27" s="8">
        <v>212380</v>
      </c>
      <c r="F27" s="8"/>
      <c r="G27" s="8">
        <f t="shared" si="0"/>
        <v>1450000</v>
      </c>
    </row>
    <row r="28" spans="2:17" x14ac:dyDescent="0.25">
      <c r="B28" s="1">
        <v>41608</v>
      </c>
      <c r="C28" s="1"/>
      <c r="E28" s="8">
        <v>11013</v>
      </c>
      <c r="F28" s="8"/>
      <c r="G28" s="8">
        <f t="shared" si="0"/>
        <v>1461013</v>
      </c>
      <c r="I28">
        <f>(E28/G27)</f>
        <v>7.5951724137931038E-3</v>
      </c>
      <c r="J28" s="9">
        <f>I28*12</f>
        <v>9.1142068965517242E-2</v>
      </c>
      <c r="K28" s="8">
        <f>G27*10.2%/12</f>
        <v>12325</v>
      </c>
      <c r="L28" s="8">
        <f>G26*10.2/1200</f>
        <v>10519.77</v>
      </c>
      <c r="M28" s="8">
        <f>E27*10.2/(36000)</f>
        <v>60.174333333333337</v>
      </c>
      <c r="N28">
        <f>B28-B27</f>
        <v>4</v>
      </c>
      <c r="O28" s="8">
        <f>M28*N28</f>
        <v>240.69733333333335</v>
      </c>
    </row>
    <row r="29" spans="2:17" x14ac:dyDescent="0.25">
      <c r="B29" s="1">
        <v>41610</v>
      </c>
      <c r="C29" s="1"/>
      <c r="E29" s="8"/>
      <c r="F29" s="8">
        <v>11013</v>
      </c>
      <c r="G29" s="8">
        <f t="shared" si="0"/>
        <v>1450000</v>
      </c>
      <c r="M29" s="8">
        <f>L28+O28</f>
        <v>10760.467333333334</v>
      </c>
    </row>
    <row r="30" spans="2:17" x14ac:dyDescent="0.25">
      <c r="B30" s="1">
        <v>41638</v>
      </c>
      <c r="C30" s="1"/>
      <c r="E30" s="8">
        <v>12222</v>
      </c>
      <c r="F30" s="8"/>
      <c r="G30" s="8">
        <f t="shared" si="0"/>
        <v>1462222</v>
      </c>
      <c r="I30">
        <f>(E30/G29)</f>
        <v>8.42896551724138E-3</v>
      </c>
      <c r="J30" s="9">
        <f>I30*12</f>
        <v>0.10114758620689657</v>
      </c>
      <c r="K30" s="8">
        <f>G29*10.2%/12</f>
        <v>12325</v>
      </c>
      <c r="L30" s="8">
        <f>K30*12.36%</f>
        <v>1523.37</v>
      </c>
      <c r="M30" s="8">
        <f>K30-E30</f>
        <v>103</v>
      </c>
      <c r="N30" s="9">
        <f>M30/K30</f>
        <v>8.3569979716024336E-3</v>
      </c>
    </row>
    <row r="31" spans="2:17" x14ac:dyDescent="0.25">
      <c r="B31" s="1">
        <v>41638</v>
      </c>
      <c r="C31" s="1"/>
      <c r="E31" s="8">
        <v>1</v>
      </c>
      <c r="F31" s="8"/>
      <c r="G31" s="8">
        <f t="shared" si="0"/>
        <v>1462223</v>
      </c>
    </row>
    <row r="32" spans="2:17" x14ac:dyDescent="0.25">
      <c r="B32" s="1">
        <v>41638</v>
      </c>
      <c r="C32" s="1"/>
      <c r="E32" s="8"/>
      <c r="F32" s="8">
        <v>10047</v>
      </c>
      <c r="G32" s="8">
        <f t="shared" si="0"/>
        <v>1452176</v>
      </c>
    </row>
    <row r="33" spans="2:20" x14ac:dyDescent="0.25">
      <c r="B33" s="1">
        <v>41305</v>
      </c>
      <c r="C33" s="1"/>
      <c r="E33" s="8"/>
      <c r="F33" s="8">
        <v>2176</v>
      </c>
      <c r="G33" s="8">
        <f t="shared" si="0"/>
        <v>1450000</v>
      </c>
    </row>
    <row r="34" spans="2:20" x14ac:dyDescent="0.25">
      <c r="B34" s="1">
        <v>41669</v>
      </c>
      <c r="C34" s="1"/>
      <c r="E34" s="8">
        <v>12604</v>
      </c>
      <c r="F34" s="8"/>
      <c r="G34" s="8">
        <f t="shared" si="0"/>
        <v>1462604</v>
      </c>
      <c r="I34">
        <f>(E34/(G33*31))</f>
        <v>2.8040044493882091E-4</v>
      </c>
      <c r="J34" s="9">
        <f>I34*365</f>
        <v>0.10234616240266962</v>
      </c>
      <c r="K34" s="8">
        <f>G33*10.2%/12</f>
        <v>12325</v>
      </c>
      <c r="L34" s="8">
        <f>K34*12.36%</f>
        <v>1523.37</v>
      </c>
      <c r="M34" s="8">
        <f>K34-E34</f>
        <v>-279</v>
      </c>
      <c r="N34" s="9">
        <f>M34/K34</f>
        <v>-2.2636916835699798E-2</v>
      </c>
    </row>
    <row r="35" spans="2:20" x14ac:dyDescent="0.25">
      <c r="B35" s="1">
        <v>41669</v>
      </c>
      <c r="C35" s="1"/>
      <c r="E35" s="8"/>
      <c r="F35" s="8">
        <v>12604</v>
      </c>
      <c r="G35" s="8">
        <f t="shared" si="0"/>
        <v>1450000</v>
      </c>
    </row>
    <row r="36" spans="2:20" x14ac:dyDescent="0.25">
      <c r="B36" s="1">
        <v>41698</v>
      </c>
      <c r="C36" s="1"/>
      <c r="E36" s="8">
        <v>11751</v>
      </c>
      <c r="F36" s="8"/>
      <c r="G36" s="8">
        <f t="shared" si="0"/>
        <v>1461751</v>
      </c>
      <c r="I36">
        <f>(E36/(G35*31))</f>
        <v>2.6142380422691878E-4</v>
      </c>
      <c r="J36" s="9">
        <f>I36*365</f>
        <v>9.5419688542825357E-2</v>
      </c>
      <c r="K36" s="8">
        <f>G35*10.2%/12</f>
        <v>12325</v>
      </c>
      <c r="L36" s="8">
        <f>K36*12.36%</f>
        <v>1523.37</v>
      </c>
      <c r="M36" s="8">
        <f>K36-E36</f>
        <v>574</v>
      </c>
      <c r="N36" s="9">
        <f>M36/K36</f>
        <v>4.657200811359026E-2</v>
      </c>
      <c r="P36" s="8">
        <f>G35*10.2/1200</f>
        <v>12324.999999999998</v>
      </c>
    </row>
    <row r="37" spans="2:20" x14ac:dyDescent="0.25">
      <c r="B37" s="1">
        <v>41698</v>
      </c>
      <c r="C37" s="1"/>
      <c r="E37" s="8"/>
      <c r="F37" s="8">
        <v>727</v>
      </c>
      <c r="G37" s="8">
        <f t="shared" si="0"/>
        <v>1461024</v>
      </c>
    </row>
    <row r="38" spans="2:20" x14ac:dyDescent="0.25">
      <c r="B38" s="1">
        <v>41727</v>
      </c>
      <c r="C38" s="1"/>
      <c r="E38" s="8">
        <v>12249</v>
      </c>
      <c r="F38" s="8"/>
      <c r="G38" s="8">
        <f t="shared" si="0"/>
        <v>1473273</v>
      </c>
      <c r="I38">
        <f>(E38/(G37*31))</f>
        <v>2.7044664034133901E-4</v>
      </c>
      <c r="J38" s="9">
        <f>I38*365</f>
        <v>9.8713023724588733E-2</v>
      </c>
      <c r="K38" s="8">
        <f>G37*10.2%/12</f>
        <v>12418.704</v>
      </c>
      <c r="L38" s="8">
        <f>K38*12.36%</f>
        <v>1534.9518143999999</v>
      </c>
      <c r="M38" s="8">
        <f>K38-E38</f>
        <v>169.70399999999972</v>
      </c>
      <c r="N38" s="9">
        <f>M38/K38</f>
        <v>1.3665194049234101E-2</v>
      </c>
    </row>
    <row r="39" spans="2:20" x14ac:dyDescent="0.25">
      <c r="B39" s="1">
        <v>41727</v>
      </c>
      <c r="C39" s="1"/>
      <c r="E39" s="8">
        <v>18</v>
      </c>
      <c r="F39" s="8"/>
      <c r="G39" s="8">
        <f t="shared" si="0"/>
        <v>1473291</v>
      </c>
      <c r="I39" s="8"/>
      <c r="J39" s="8"/>
      <c r="Q39" s="8">
        <f>SUM(E7:E39)-E10-E20-E27</f>
        <v>115969</v>
      </c>
      <c r="R39" s="8">
        <f>SUM(F9:F39)</f>
        <v>92678</v>
      </c>
      <c r="S39" s="8">
        <f>Q39-R39</f>
        <v>23291</v>
      </c>
      <c r="T39" s="8">
        <f>(G7+E10+E20+E27-G39)</f>
        <v>-23291</v>
      </c>
    </row>
    <row r="40" spans="2:20" x14ac:dyDescent="0.25">
      <c r="B40" s="1">
        <v>41737</v>
      </c>
      <c r="C40" s="1"/>
      <c r="E40" s="10"/>
      <c r="F40" s="10">
        <v>15000</v>
      </c>
      <c r="G40" s="10">
        <f t="shared" si="0"/>
        <v>1458291</v>
      </c>
      <c r="Q40" s="8">
        <f>E8+E11+E13+E15+E21+E23+E25+E28+E30+E34+E36+E38</f>
        <v>115919</v>
      </c>
    </row>
    <row r="41" spans="2:20" x14ac:dyDescent="0.25">
      <c r="B41" s="1">
        <v>41759</v>
      </c>
      <c r="C41" s="1"/>
      <c r="E41" s="10">
        <v>12671</v>
      </c>
      <c r="F41" s="10"/>
      <c r="G41" s="10">
        <f t="shared" si="0"/>
        <v>1470962</v>
      </c>
      <c r="I41">
        <f>(E41/(G40*31))</f>
        <v>2.8028832070133529E-4</v>
      </c>
      <c r="J41" s="9">
        <f>I41*365</f>
        <v>0.10230523705598737</v>
      </c>
      <c r="K41" s="8">
        <f>G40*10.2%/12</f>
        <v>12395.4735</v>
      </c>
      <c r="L41" s="8">
        <f>K41*12.36%</f>
        <v>1532.0805245999998</v>
      </c>
      <c r="M41" s="8">
        <f>E41-K41</f>
        <v>275.52649999999994</v>
      </c>
      <c r="N41" s="9">
        <f>M41/K41</f>
        <v>2.2227993146046413E-2</v>
      </c>
    </row>
    <row r="42" spans="2:20" x14ac:dyDescent="0.25">
      <c r="B42" s="1">
        <v>41759</v>
      </c>
      <c r="C42" s="1"/>
      <c r="E42" s="10">
        <v>21</v>
      </c>
      <c r="F42" s="10"/>
      <c r="G42" s="10">
        <f t="shared" si="0"/>
        <v>1470983</v>
      </c>
    </row>
    <row r="43" spans="2:20" x14ac:dyDescent="0.25">
      <c r="B43" s="1">
        <v>41767</v>
      </c>
      <c r="C43" s="1"/>
      <c r="E43" s="10"/>
      <c r="F43" s="10">
        <v>25000</v>
      </c>
      <c r="G43" s="10">
        <f t="shared" si="0"/>
        <v>1445983</v>
      </c>
    </row>
    <row r="44" spans="2:20" x14ac:dyDescent="0.25">
      <c r="B44" s="1">
        <v>41789</v>
      </c>
      <c r="C44" s="1"/>
      <c r="E44" s="10">
        <v>12179</v>
      </c>
      <c r="F44" s="10"/>
      <c r="G44" s="10">
        <f t="shared" si="0"/>
        <v>1458162</v>
      </c>
      <c r="I44">
        <f>(E44/(G43*31))</f>
        <v>2.7169819267718601E-4</v>
      </c>
      <c r="J44" s="9">
        <f>I44*365</f>
        <v>9.9169840327172895E-2</v>
      </c>
      <c r="K44" s="8">
        <f>G43*10.2%/12</f>
        <v>12290.8555</v>
      </c>
      <c r="L44" s="8">
        <f>K44*12.36%</f>
        <v>1519.1497397999999</v>
      </c>
      <c r="M44" s="8">
        <f>E44-K44</f>
        <v>-111.85549999999967</v>
      </c>
      <c r="N44" s="9">
        <f>M44/K44</f>
        <v>-9.10070905967446E-3</v>
      </c>
    </row>
    <row r="45" spans="2:20" x14ac:dyDescent="0.25">
      <c r="B45" s="1">
        <v>41789</v>
      </c>
      <c r="C45" s="1"/>
      <c r="E45" s="10">
        <v>10</v>
      </c>
      <c r="F45" s="10"/>
      <c r="G45" s="10">
        <f t="shared" si="0"/>
        <v>1458172</v>
      </c>
    </row>
    <row r="46" spans="2:20" x14ac:dyDescent="0.25">
      <c r="B46" s="1">
        <v>41820</v>
      </c>
      <c r="C46" s="1"/>
      <c r="E46" s="10">
        <v>12633</v>
      </c>
      <c r="F46" s="10"/>
      <c r="G46" s="10">
        <f t="shared" si="0"/>
        <v>1470805</v>
      </c>
      <c r="I46">
        <f>(E46/(G45*31))</f>
        <v>2.7947054876397163E-4</v>
      </c>
      <c r="J46" s="9">
        <f>I46*365</f>
        <v>0.10200675029884965</v>
      </c>
      <c r="K46" s="8">
        <f>G45*10.2%/12</f>
        <v>12394.462</v>
      </c>
      <c r="L46" s="8">
        <f>K46*12.36%</f>
        <v>1531.9555031999998</v>
      </c>
      <c r="M46" s="8">
        <f>E46-K46</f>
        <v>238.53800000000047</v>
      </c>
      <c r="N46" s="9">
        <f>M46/K46</f>
        <v>1.9245530786249576E-2</v>
      </c>
    </row>
    <row r="47" spans="2:20" x14ac:dyDescent="0.25">
      <c r="B47" s="1">
        <v>41820</v>
      </c>
      <c r="C47" s="1"/>
      <c r="E47" s="10">
        <v>21</v>
      </c>
      <c r="F47" s="10"/>
      <c r="G47" s="10">
        <f t="shared" si="0"/>
        <v>1470826</v>
      </c>
    </row>
    <row r="48" spans="2:20" x14ac:dyDescent="0.25">
      <c r="B48" s="1">
        <v>41822</v>
      </c>
      <c r="C48" s="1"/>
      <c r="E48" s="10"/>
      <c r="F48" s="10">
        <v>15000</v>
      </c>
      <c r="G48" s="10">
        <f t="shared" si="0"/>
        <v>1455826</v>
      </c>
    </row>
    <row r="49" spans="2:17" x14ac:dyDescent="0.25">
      <c r="B49" s="1">
        <v>41850</v>
      </c>
      <c r="C49" s="1"/>
      <c r="E49" s="10">
        <v>12214</v>
      </c>
      <c r="F49" s="10"/>
      <c r="G49" s="10">
        <f t="shared" si="0"/>
        <v>1468040</v>
      </c>
      <c r="I49">
        <f>(E49/(G48*31))</f>
        <v>2.7063673818162335E-4</v>
      </c>
      <c r="J49" s="9">
        <f>I49*365</f>
        <v>9.8782409436292518E-2</v>
      </c>
      <c r="K49" s="8">
        <f>G48*10.2%/12</f>
        <v>12374.520999999999</v>
      </c>
      <c r="L49" s="8">
        <f>K49*12.36%</f>
        <v>1529.4907955999997</v>
      </c>
      <c r="M49" s="8">
        <f>E49-K49</f>
        <v>-160.52099999999882</v>
      </c>
      <c r="N49" s="9">
        <f>M49/K49</f>
        <v>-1.2971896043491206E-2</v>
      </c>
    </row>
    <row r="50" spans="2:17" x14ac:dyDescent="0.25">
      <c r="B50" s="1">
        <v>41850</v>
      </c>
      <c r="C50" s="1"/>
      <c r="E50" s="10">
        <v>22</v>
      </c>
      <c r="F50" s="10"/>
      <c r="G50" s="10">
        <f t="shared" si="0"/>
        <v>1468062</v>
      </c>
    </row>
    <row r="51" spans="2:17" x14ac:dyDescent="0.25">
      <c r="B51" s="1">
        <v>41856</v>
      </c>
      <c r="C51" s="1"/>
      <c r="E51" s="10"/>
      <c r="F51" s="10">
        <v>7</v>
      </c>
      <c r="G51" s="10">
        <f t="shared" si="0"/>
        <v>1468055</v>
      </c>
    </row>
    <row r="52" spans="2:17" x14ac:dyDescent="0.25">
      <c r="B52" s="1">
        <v>41864</v>
      </c>
      <c r="C52" s="1"/>
      <c r="E52" s="10"/>
      <c r="F52" s="10">
        <v>15000</v>
      </c>
      <c r="G52" s="10">
        <f t="shared" si="0"/>
        <v>1453055</v>
      </c>
      <c r="I52">
        <f>(E52/G51)</f>
        <v>0</v>
      </c>
    </row>
    <row r="53" spans="2:17" x14ac:dyDescent="0.25">
      <c r="B53" s="1">
        <v>41881</v>
      </c>
      <c r="C53" s="1"/>
      <c r="E53" s="10">
        <v>12647</v>
      </c>
      <c r="F53" s="10"/>
      <c r="G53" s="10">
        <f t="shared" si="0"/>
        <v>1465702</v>
      </c>
      <c r="I53">
        <f>(E53/(G52*31))</f>
        <v>2.8076551949890671E-4</v>
      </c>
      <c r="J53" s="9">
        <f>I53*365</f>
        <v>0.10247941461710094</v>
      </c>
      <c r="K53" s="8">
        <f>G52*10.2%/12</f>
        <v>12350.967499999999</v>
      </c>
      <c r="L53" s="8">
        <f>K53*12.36%</f>
        <v>1526.5795829999997</v>
      </c>
      <c r="M53" s="8">
        <f>E53-K53</f>
        <v>296.03250000000116</v>
      </c>
      <c r="N53" s="9">
        <f>M53/K53</f>
        <v>2.3968365231306875E-2</v>
      </c>
    </row>
    <row r="54" spans="2:17" x14ac:dyDescent="0.25">
      <c r="B54" s="1">
        <v>41881</v>
      </c>
      <c r="C54" s="1"/>
      <c r="E54" s="10">
        <v>32</v>
      </c>
      <c r="F54" s="10"/>
      <c r="G54" s="10">
        <f t="shared" si="0"/>
        <v>1465734</v>
      </c>
    </row>
    <row r="55" spans="2:17" x14ac:dyDescent="0.25">
      <c r="B55" s="1">
        <v>41883</v>
      </c>
      <c r="C55" s="1"/>
      <c r="E55" s="10"/>
      <c r="F55" s="10">
        <v>10000</v>
      </c>
      <c r="G55" s="10">
        <f t="shared" si="0"/>
        <v>1455734</v>
      </c>
    </row>
    <row r="56" spans="2:17" x14ac:dyDescent="0.25">
      <c r="B56" s="1">
        <v>41912</v>
      </c>
      <c r="C56" s="1"/>
      <c r="E56" s="10">
        <v>12617</v>
      </c>
      <c r="F56" s="10"/>
      <c r="G56" s="10">
        <f t="shared" si="0"/>
        <v>1468351</v>
      </c>
      <c r="I56">
        <f>(E56/(G55*31))</f>
        <v>2.7958404488732144E-4</v>
      </c>
      <c r="J56" s="9">
        <f>I56*365</f>
        <v>0.10204817638387233</v>
      </c>
      <c r="K56" s="8">
        <f>G55*10.2%/12</f>
        <v>12373.739</v>
      </c>
      <c r="L56" s="8">
        <f>K56*12.36%</f>
        <v>1529.3941403999997</v>
      </c>
      <c r="M56" s="8">
        <f>E56-K56</f>
        <v>243.26100000000042</v>
      </c>
      <c r="N56" s="9">
        <f>M56/K56</f>
        <v>1.9659457824348844E-2</v>
      </c>
    </row>
    <row r="57" spans="2:17" x14ac:dyDescent="0.25">
      <c r="B57" s="1">
        <v>41912</v>
      </c>
      <c r="C57" s="1"/>
      <c r="E57" s="10">
        <v>30</v>
      </c>
      <c r="F57" s="10"/>
      <c r="G57" s="10">
        <f t="shared" si="0"/>
        <v>1468381</v>
      </c>
    </row>
    <row r="58" spans="2:17" x14ac:dyDescent="0.25">
      <c r="B58" s="1">
        <v>41932</v>
      </c>
      <c r="C58" s="1"/>
      <c r="E58" s="10"/>
      <c r="F58" s="10">
        <v>30000</v>
      </c>
      <c r="G58" s="10">
        <f t="shared" si="0"/>
        <v>1438381</v>
      </c>
      <c r="O58">
        <f>B58-B57</f>
        <v>20</v>
      </c>
      <c r="P58">
        <f>O58*$M$3</f>
        <v>5.5890410958904096E-3</v>
      </c>
      <c r="Q58" s="8">
        <f>ROUND(G57*P58,0)</f>
        <v>8207</v>
      </c>
    </row>
    <row r="59" spans="2:17" x14ac:dyDescent="0.25">
      <c r="B59" s="1">
        <v>41942</v>
      </c>
      <c r="C59" s="1"/>
      <c r="E59" s="10">
        <v>12227</v>
      </c>
      <c r="F59" s="10"/>
      <c r="G59" s="10">
        <f t="shared" si="0"/>
        <v>1450608</v>
      </c>
      <c r="I59">
        <f>(E59/(G58*31))</f>
        <v>2.742106262796225E-4</v>
      </c>
      <c r="J59" s="9">
        <f>I59*365</f>
        <v>0.10008687859206221</v>
      </c>
      <c r="K59" s="8">
        <f>G58*10.2%/12</f>
        <v>12226.238499999999</v>
      </c>
      <c r="L59" s="8">
        <f>K59*12.36%</f>
        <v>1511.1630785999998</v>
      </c>
      <c r="M59" s="8">
        <f>E59-K59</f>
        <v>0.76150000000052387</v>
      </c>
      <c r="N59" s="9">
        <f>M59/K59</f>
        <v>6.2284078623243267E-5</v>
      </c>
      <c r="O59">
        <f>B59-B58</f>
        <v>10</v>
      </c>
      <c r="P59">
        <f>O59*$M$3</f>
        <v>2.7945205479452048E-3</v>
      </c>
      <c r="Q59" s="8">
        <f>ROUND(G58*P59,0)</f>
        <v>4020</v>
      </c>
    </row>
    <row r="60" spans="2:17" x14ac:dyDescent="0.25">
      <c r="B60" s="1">
        <v>41942</v>
      </c>
      <c r="C60" s="1"/>
      <c r="E60" s="10">
        <v>36</v>
      </c>
      <c r="F60" s="10"/>
      <c r="G60" s="10">
        <f t="shared" si="0"/>
        <v>1450644</v>
      </c>
    </row>
    <row r="61" spans="2:17" x14ac:dyDescent="0.25">
      <c r="B61" s="1">
        <v>41972</v>
      </c>
      <c r="C61" s="1"/>
      <c r="E61" s="10">
        <v>12567</v>
      </c>
      <c r="F61" s="10"/>
      <c r="G61" s="10">
        <f t="shared" si="0"/>
        <v>1463211</v>
      </c>
      <c r="I61">
        <f>(E61/(G60*31))</f>
        <v>2.7945319235745888E-4</v>
      </c>
      <c r="J61" s="9">
        <f>I61*365</f>
        <v>0.1020004152104725</v>
      </c>
      <c r="K61" s="8">
        <f>G60*10.2%/12</f>
        <v>12330.474</v>
      </c>
      <c r="L61" s="8">
        <f>K61*12.36%</f>
        <v>1524.0465863999998</v>
      </c>
      <c r="M61" s="8">
        <f>E61-K61</f>
        <v>236.52599999999984</v>
      </c>
      <c r="N61" s="9">
        <f>M61/K61</f>
        <v>1.9182230950732293E-2</v>
      </c>
      <c r="O61">
        <f>B61-B60</f>
        <v>30</v>
      </c>
      <c r="P61">
        <f>O61*$M$3</f>
        <v>8.3835616438356145E-3</v>
      </c>
      <c r="Q61" s="8">
        <f>ROUND(G60*P61,0)</f>
        <v>12162</v>
      </c>
    </row>
    <row r="62" spans="2:17" x14ac:dyDescent="0.25">
      <c r="B62" s="1">
        <v>41972</v>
      </c>
      <c r="C62" s="1"/>
      <c r="E62" s="10">
        <v>29</v>
      </c>
      <c r="F62" s="10"/>
      <c r="G62" s="10">
        <f t="shared" si="0"/>
        <v>1463240</v>
      </c>
    </row>
    <row r="63" spans="2:17" x14ac:dyDescent="0.25">
      <c r="B63" s="1">
        <v>41974</v>
      </c>
      <c r="C63" s="1"/>
      <c r="E63" s="10"/>
      <c r="F63" s="10">
        <v>32000</v>
      </c>
      <c r="G63" s="10">
        <f t="shared" si="0"/>
        <v>1431240</v>
      </c>
      <c r="O63">
        <f>B63-B62</f>
        <v>2</v>
      </c>
      <c r="P63">
        <f>O63*$M$3</f>
        <v>5.5890410958904101E-4</v>
      </c>
      <c r="Q63" s="8">
        <f>ROUND(G62*P63,0)</f>
        <v>818</v>
      </c>
    </row>
    <row r="64" spans="2:17" x14ac:dyDescent="0.25">
      <c r="B64" s="1">
        <v>42003</v>
      </c>
      <c r="C64" s="1"/>
      <c r="E64" s="10">
        <v>12008</v>
      </c>
      <c r="F64" s="10"/>
      <c r="G64" s="10">
        <f t="shared" si="0"/>
        <v>1443248</v>
      </c>
      <c r="I64">
        <f>(E64/(G63*31))</f>
        <v>2.7064282629725092E-4</v>
      </c>
      <c r="J64" s="9">
        <f>I64*365</f>
        <v>9.8784631598496583E-2</v>
      </c>
      <c r="K64" s="8">
        <f>G63*10.2%/12</f>
        <v>12165.539999999999</v>
      </c>
      <c r="L64" s="8">
        <f>K64*12.36%</f>
        <v>1503.6607439999998</v>
      </c>
      <c r="M64" s="8">
        <f>E64-K64</f>
        <v>-157.53999999999905</v>
      </c>
      <c r="N64" s="9">
        <f>M64/K64</f>
        <v>-1.2949692327673006E-2</v>
      </c>
      <c r="O64">
        <f>B64-B63</f>
        <v>29</v>
      </c>
      <c r="P64">
        <f>O64*$M$3</f>
        <v>8.1041095890410954E-3</v>
      </c>
      <c r="Q64" s="8">
        <f>ROUND(G63*P64,0)</f>
        <v>11599</v>
      </c>
    </row>
    <row r="65" spans="1:20" x14ac:dyDescent="0.25">
      <c r="B65" s="1">
        <v>42003</v>
      </c>
      <c r="C65" s="1"/>
      <c r="E65" s="10">
        <v>1</v>
      </c>
      <c r="F65" s="10"/>
      <c r="G65" s="10">
        <f t="shared" si="0"/>
        <v>1443249</v>
      </c>
    </row>
    <row r="66" spans="1:20" x14ac:dyDescent="0.25">
      <c r="B66" s="1">
        <v>42003</v>
      </c>
      <c r="C66" s="1"/>
      <c r="E66" s="10"/>
      <c r="F66" s="10">
        <v>14776</v>
      </c>
      <c r="G66" s="10">
        <f t="shared" si="0"/>
        <v>1428473</v>
      </c>
    </row>
    <row r="67" spans="1:20" x14ac:dyDescent="0.25">
      <c r="B67" s="1">
        <v>42034</v>
      </c>
      <c r="C67" s="1"/>
      <c r="E67" s="10">
        <v>12375</v>
      </c>
      <c r="F67" s="10"/>
      <c r="G67" s="10">
        <f t="shared" si="0"/>
        <v>1440848</v>
      </c>
      <c r="I67">
        <f>(E67/(G66*31))</f>
        <v>2.7945473830243676E-4</v>
      </c>
      <c r="J67" s="9">
        <f>I67*365</f>
        <v>0.10200097948038941</v>
      </c>
      <c r="K67" s="8">
        <f>G66*10.2%/12</f>
        <v>12142.020499999999</v>
      </c>
      <c r="L67" s="8">
        <f>K67*12.36%</f>
        <v>1500.7537337999997</v>
      </c>
      <c r="M67" s="8">
        <f>E67-K67</f>
        <v>232.97950000000128</v>
      </c>
      <c r="N67" s="9">
        <f>M67/K67</f>
        <v>1.9187869103004834E-2</v>
      </c>
      <c r="O67">
        <f>B67-B66</f>
        <v>31</v>
      </c>
      <c r="P67">
        <f>O67*$M$3</f>
        <v>8.6630136986301353E-3</v>
      </c>
      <c r="Q67" s="8">
        <f>ROUND(G66*P67,0)</f>
        <v>12375</v>
      </c>
    </row>
    <row r="68" spans="1:20" x14ac:dyDescent="0.25">
      <c r="B68" s="1">
        <v>42034</v>
      </c>
      <c r="C68" s="1"/>
      <c r="E68" s="10"/>
      <c r="F68" s="10">
        <v>14810</v>
      </c>
      <c r="G68" s="10">
        <f t="shared" si="0"/>
        <v>1426038</v>
      </c>
    </row>
    <row r="69" spans="1:20" x14ac:dyDescent="0.25">
      <c r="B69" s="1">
        <v>42063</v>
      </c>
      <c r="C69" s="1"/>
      <c r="E69" s="8">
        <f>ROUND(G68*$M$3*(B69-B67),0)</f>
        <v>11557</v>
      </c>
      <c r="F69" s="8"/>
      <c r="G69" s="8">
        <f t="shared" si="0"/>
        <v>1437595</v>
      </c>
      <c r="K69">
        <f>SUM(K40:K67)</f>
        <v>123044.29149999998</v>
      </c>
      <c r="Q69" s="8">
        <f>SUM(E40:E70)</f>
        <v>135897</v>
      </c>
      <c r="R69" s="8">
        <f>SUM(F40:F72)</f>
        <v>186999</v>
      </c>
      <c r="S69" s="8">
        <f>R69-Q69</f>
        <v>51102</v>
      </c>
      <c r="T69" s="8">
        <f>G39-G68</f>
        <v>47253</v>
      </c>
    </row>
    <row r="70" spans="1:20" x14ac:dyDescent="0.25">
      <c r="B70" s="1">
        <v>42063</v>
      </c>
      <c r="C70" s="1"/>
      <c r="E70" s="8"/>
      <c r="F70" s="8">
        <v>14810</v>
      </c>
      <c r="G70" s="8">
        <f t="shared" si="0"/>
        <v>1422785</v>
      </c>
      <c r="Q70" s="8">
        <f>Q69-E65-E62-E60-E57-E54-E50-E47-E45-E42</f>
        <v>135695</v>
      </c>
      <c r="S70" s="8">
        <f>R69-Q70</f>
        <v>51304</v>
      </c>
    </row>
    <row r="71" spans="1:20" x14ac:dyDescent="0.25">
      <c r="A71" s="28"/>
      <c r="B71" s="29">
        <v>42092</v>
      </c>
      <c r="C71" s="29"/>
      <c r="D71" s="28"/>
      <c r="E71" s="10">
        <v>11929</v>
      </c>
      <c r="F71" s="10"/>
      <c r="G71" s="10">
        <f t="shared" si="0"/>
        <v>1434714</v>
      </c>
      <c r="Q71" s="8">
        <f>Q69-Q70</f>
        <v>202</v>
      </c>
    </row>
    <row r="72" spans="1:20" x14ac:dyDescent="0.25">
      <c r="A72" s="28"/>
      <c r="B72" s="29">
        <v>42092</v>
      </c>
      <c r="C72" s="29"/>
      <c r="D72" s="28"/>
      <c r="E72" s="10"/>
      <c r="F72" s="10">
        <v>596</v>
      </c>
      <c r="G72" s="10">
        <f t="shared" si="0"/>
        <v>1434118</v>
      </c>
    </row>
    <row r="73" spans="1:20" x14ac:dyDescent="0.25">
      <c r="B73" s="1">
        <v>42124</v>
      </c>
      <c r="C73" s="30">
        <f>B73-B72</f>
        <v>32</v>
      </c>
      <c r="E73" s="8">
        <v>12424</v>
      </c>
      <c r="F73" s="8"/>
      <c r="G73" s="8">
        <f t="shared" ref="G73:G128" si="1">G72+E73-F73</f>
        <v>1446542</v>
      </c>
      <c r="J73" s="8">
        <f>C73*M3*G72</f>
        <v>12824.551101369861</v>
      </c>
    </row>
    <row r="74" spans="1:20" x14ac:dyDescent="0.25">
      <c r="B74" s="1">
        <v>42124</v>
      </c>
      <c r="C74" s="1"/>
      <c r="E74" s="8"/>
      <c r="F74" s="8">
        <v>14810</v>
      </c>
      <c r="G74" s="8">
        <f t="shared" si="1"/>
        <v>1431732</v>
      </c>
      <c r="R74">
        <v>14810</v>
      </c>
    </row>
    <row r="75" spans="1:20" x14ac:dyDescent="0.25">
      <c r="A75" s="28"/>
      <c r="B75" s="29">
        <v>42154</v>
      </c>
      <c r="C75" s="30">
        <f>B75-B74</f>
        <v>30</v>
      </c>
      <c r="D75" s="28"/>
      <c r="E75" s="10">
        <f>ROUND(G74*$M$3*(B75-B73),0)</f>
        <v>12003</v>
      </c>
      <c r="F75" s="10"/>
      <c r="G75" s="10">
        <f t="shared" si="1"/>
        <v>1443735</v>
      </c>
      <c r="L75">
        <v>1446542</v>
      </c>
    </row>
    <row r="76" spans="1:20" x14ac:dyDescent="0.25">
      <c r="A76" s="28"/>
      <c r="B76" s="29">
        <v>42154</v>
      </c>
      <c r="C76" s="29"/>
      <c r="D76" s="28"/>
      <c r="E76" s="10"/>
      <c r="F76" s="10">
        <v>14810</v>
      </c>
      <c r="G76" s="10">
        <f t="shared" si="1"/>
        <v>1428925</v>
      </c>
      <c r="L76" s="8">
        <f>L75-E73</f>
        <v>1434118</v>
      </c>
    </row>
    <row r="77" spans="1:20" x14ac:dyDescent="0.25">
      <c r="B77" s="1">
        <v>42185</v>
      </c>
      <c r="C77" s="30">
        <f>B77-B76</f>
        <v>31</v>
      </c>
      <c r="E77" s="8">
        <f>ROUND(G76*$M$3*(B77-B75),0)</f>
        <v>12379</v>
      </c>
      <c r="F77" s="8"/>
      <c r="G77" s="8">
        <f t="shared" si="1"/>
        <v>1441304</v>
      </c>
      <c r="L77" s="8">
        <f>L76+F72</f>
        <v>1434714</v>
      </c>
    </row>
    <row r="78" spans="1:20" x14ac:dyDescent="0.25">
      <c r="B78" s="1">
        <v>42185</v>
      </c>
      <c r="C78" s="1"/>
      <c r="E78" s="8"/>
      <c r="F78" s="8">
        <v>14810</v>
      </c>
      <c r="G78" s="8">
        <f t="shared" si="1"/>
        <v>1426494</v>
      </c>
      <c r="L78" s="8">
        <f>G70</f>
        <v>1422785</v>
      </c>
    </row>
    <row r="79" spans="1:20" x14ac:dyDescent="0.25">
      <c r="A79" s="28"/>
      <c r="B79" s="29">
        <v>42215</v>
      </c>
      <c r="C79" s="30">
        <f>B79-B78</f>
        <v>30</v>
      </c>
      <c r="D79" s="28"/>
      <c r="E79" s="10">
        <f>ROUND(G78*$M$3*(B79-B77),0)</f>
        <v>11959</v>
      </c>
      <c r="F79" s="10"/>
      <c r="G79" s="10">
        <f t="shared" si="1"/>
        <v>1438453</v>
      </c>
      <c r="L79" s="8">
        <f>L77-L78</f>
        <v>11929</v>
      </c>
    </row>
    <row r="80" spans="1:20" x14ac:dyDescent="0.25">
      <c r="A80" s="28"/>
      <c r="B80" s="29">
        <v>42215</v>
      </c>
      <c r="C80" s="29"/>
      <c r="D80" s="28"/>
      <c r="E80" s="10"/>
      <c r="F80" s="10">
        <v>14810</v>
      </c>
      <c r="G80" s="10">
        <f t="shared" si="1"/>
        <v>1423643</v>
      </c>
    </row>
    <row r="81" spans="1:21" x14ac:dyDescent="0.25">
      <c r="B81" s="1">
        <v>42246</v>
      </c>
      <c r="C81" s="30">
        <f>B81-B80</f>
        <v>31</v>
      </c>
      <c r="E81" s="8">
        <f>ROUND(G80*$M$3*(B81-B79),0)</f>
        <v>12333</v>
      </c>
      <c r="F81" s="8"/>
      <c r="G81" s="8">
        <f t="shared" si="1"/>
        <v>1435976</v>
      </c>
    </row>
    <row r="82" spans="1:21" x14ac:dyDescent="0.25">
      <c r="B82" s="1">
        <v>42246</v>
      </c>
      <c r="C82" s="1"/>
      <c r="E82" s="8"/>
      <c r="F82" s="8">
        <v>14810</v>
      </c>
      <c r="G82" s="8">
        <f t="shared" si="1"/>
        <v>1421166</v>
      </c>
    </row>
    <row r="83" spans="1:21" x14ac:dyDescent="0.25">
      <c r="A83" s="28"/>
      <c r="B83" s="29">
        <v>42277</v>
      </c>
      <c r="C83" s="30">
        <f>B83-B82</f>
        <v>31</v>
      </c>
      <c r="D83" s="28"/>
      <c r="E83" s="10">
        <f>ROUND(G82*$M$3*(B83-B81),0)</f>
        <v>12312</v>
      </c>
      <c r="F83" s="10"/>
      <c r="G83" s="10">
        <f t="shared" si="1"/>
        <v>1433478</v>
      </c>
    </row>
    <row r="84" spans="1:21" x14ac:dyDescent="0.25">
      <c r="A84" s="28"/>
      <c r="B84" s="29">
        <v>42277</v>
      </c>
      <c r="C84" s="29"/>
      <c r="D84" s="28"/>
      <c r="E84" s="10"/>
      <c r="F84" s="10">
        <v>14810</v>
      </c>
      <c r="G84" s="10">
        <f t="shared" si="1"/>
        <v>1418668</v>
      </c>
    </row>
    <row r="85" spans="1:21" x14ac:dyDescent="0.25">
      <c r="B85" s="1">
        <v>42307</v>
      </c>
      <c r="C85" s="30">
        <f>B85-B84</f>
        <v>30</v>
      </c>
      <c r="E85" s="8">
        <f>ROUND(G84*$M$3*(B85-B83),0)</f>
        <v>11893</v>
      </c>
      <c r="F85" s="8"/>
      <c r="G85" s="8">
        <f t="shared" si="1"/>
        <v>1430561</v>
      </c>
    </row>
    <row r="86" spans="1:21" x14ac:dyDescent="0.25">
      <c r="B86" s="1">
        <v>42307</v>
      </c>
      <c r="C86" s="1"/>
      <c r="E86" s="8"/>
      <c r="F86" s="8">
        <v>14810</v>
      </c>
      <c r="G86" s="8">
        <f t="shared" si="1"/>
        <v>1415751</v>
      </c>
    </row>
    <row r="87" spans="1:21" x14ac:dyDescent="0.25">
      <c r="A87" s="28"/>
      <c r="B87" s="29">
        <v>42338</v>
      </c>
      <c r="C87" s="30">
        <f>B87-B86</f>
        <v>31</v>
      </c>
      <c r="D87" s="28"/>
      <c r="E87" s="10">
        <f>ROUND(G86*$M$3*(B87-B85),0)</f>
        <v>12265</v>
      </c>
      <c r="F87" s="10"/>
      <c r="G87" s="10">
        <f t="shared" si="1"/>
        <v>1428016</v>
      </c>
    </row>
    <row r="88" spans="1:21" x14ac:dyDescent="0.25">
      <c r="A88" s="28"/>
      <c r="B88" s="29">
        <v>42338</v>
      </c>
      <c r="C88" s="29"/>
      <c r="D88" s="28"/>
      <c r="E88" s="10"/>
      <c r="F88" s="10">
        <v>14810</v>
      </c>
      <c r="G88" s="10">
        <f t="shared" si="1"/>
        <v>1413206</v>
      </c>
    </row>
    <row r="89" spans="1:21" x14ac:dyDescent="0.25">
      <c r="B89" s="1">
        <v>42368</v>
      </c>
      <c r="C89" s="30">
        <f>B89-B88</f>
        <v>30</v>
      </c>
      <c r="E89" s="8">
        <f>ROUND(G88*$M$3*(B89-B87),0)</f>
        <v>11848</v>
      </c>
      <c r="F89" s="8"/>
      <c r="G89" s="8">
        <f t="shared" si="1"/>
        <v>1425054</v>
      </c>
    </row>
    <row r="90" spans="1:21" x14ac:dyDescent="0.25">
      <c r="B90" s="1">
        <v>42368</v>
      </c>
      <c r="C90" s="1"/>
      <c r="E90" s="8"/>
      <c r="F90" s="8">
        <v>14810</v>
      </c>
      <c r="G90" s="8">
        <f t="shared" si="1"/>
        <v>1410244</v>
      </c>
    </row>
    <row r="91" spans="1:21" x14ac:dyDescent="0.25">
      <c r="A91" s="28"/>
      <c r="B91" s="29">
        <v>42399</v>
      </c>
      <c r="C91" s="30">
        <f>B91-B90</f>
        <v>31</v>
      </c>
      <c r="D91" s="28"/>
      <c r="E91" s="10">
        <f>ROUND(G90*$M$3*(B91-B89),0)</f>
        <v>12217</v>
      </c>
      <c r="F91" s="10"/>
      <c r="G91" s="10">
        <f t="shared" si="1"/>
        <v>1422461</v>
      </c>
    </row>
    <row r="92" spans="1:21" x14ac:dyDescent="0.25">
      <c r="A92" s="28"/>
      <c r="B92" s="29">
        <v>42399</v>
      </c>
      <c r="C92" s="29"/>
      <c r="D92" s="28"/>
      <c r="E92" s="10"/>
      <c r="F92" s="10">
        <v>14810</v>
      </c>
      <c r="G92" s="10">
        <f t="shared" si="1"/>
        <v>1407651</v>
      </c>
    </row>
    <row r="93" spans="1:21" x14ac:dyDescent="0.25">
      <c r="B93" s="1">
        <v>42428</v>
      </c>
      <c r="C93" s="30">
        <f>B93-B92</f>
        <v>29</v>
      </c>
      <c r="E93" s="8">
        <f>ROUND(G92*$M$3*(B93-B91),0)</f>
        <v>11408</v>
      </c>
      <c r="F93" s="8"/>
      <c r="G93" s="8">
        <f t="shared" si="1"/>
        <v>1419059</v>
      </c>
    </row>
    <row r="94" spans="1:21" x14ac:dyDescent="0.25">
      <c r="B94" s="1">
        <v>42428</v>
      </c>
      <c r="C94" s="1"/>
      <c r="E94" s="8"/>
      <c r="F94" s="8">
        <v>14810</v>
      </c>
      <c r="G94" s="8">
        <f t="shared" si="1"/>
        <v>1404249</v>
      </c>
    </row>
    <row r="95" spans="1:21" x14ac:dyDescent="0.25">
      <c r="A95" s="28"/>
      <c r="B95" s="29">
        <v>42458</v>
      </c>
      <c r="C95" s="30">
        <f>B95-B94</f>
        <v>30</v>
      </c>
      <c r="D95" s="28"/>
      <c r="E95" s="10">
        <f>ROUND(G94*$M$3*(B95-B93),0)</f>
        <v>11773</v>
      </c>
      <c r="F95" s="10"/>
      <c r="G95" s="10">
        <f t="shared" si="1"/>
        <v>1416022</v>
      </c>
      <c r="Q95" t="s">
        <v>39</v>
      </c>
      <c r="S95" t="s">
        <v>61</v>
      </c>
    </row>
    <row r="96" spans="1:21" x14ac:dyDescent="0.25">
      <c r="A96" s="28"/>
      <c r="B96" s="29">
        <v>42458</v>
      </c>
      <c r="C96" s="29"/>
      <c r="D96" s="28"/>
      <c r="E96" s="10"/>
      <c r="F96" s="10">
        <v>14810</v>
      </c>
      <c r="G96" s="10">
        <f t="shared" si="1"/>
        <v>1401212</v>
      </c>
      <c r="Q96" s="8">
        <f>SUM(E73:E96)</f>
        <v>144814</v>
      </c>
      <c r="R96" s="8">
        <f>SUM(F73:F96)</f>
        <v>177720</v>
      </c>
      <c r="S96" s="8">
        <f>R96-Q96</f>
        <v>32906</v>
      </c>
      <c r="U96">
        <v>34033</v>
      </c>
    </row>
    <row r="97" spans="1:22" x14ac:dyDescent="0.25">
      <c r="B97" s="1">
        <v>42490</v>
      </c>
      <c r="C97" s="30">
        <f>B97-B96</f>
        <v>32</v>
      </c>
      <c r="E97" s="8">
        <f>ROUND(G96*$M$3*(B97-B95),0)</f>
        <v>12530</v>
      </c>
      <c r="F97" s="8"/>
      <c r="G97" s="8">
        <f t="shared" si="1"/>
        <v>1413742</v>
      </c>
      <c r="Q97" s="8">
        <f>SUM(E91:E96)</f>
        <v>35398</v>
      </c>
      <c r="R97" s="8">
        <f>SUM(F91:F96)</f>
        <v>44430</v>
      </c>
      <c r="U97">
        <v>7884</v>
      </c>
    </row>
    <row r="98" spans="1:22" x14ac:dyDescent="0.25">
      <c r="B98" s="1">
        <v>42490</v>
      </c>
      <c r="C98" s="1"/>
      <c r="E98" s="8"/>
      <c r="F98" s="8">
        <v>14810</v>
      </c>
      <c r="G98" s="8">
        <f t="shared" si="1"/>
        <v>1398932</v>
      </c>
      <c r="Q98" s="8">
        <f>Q96-Q97</f>
        <v>109416</v>
      </c>
      <c r="R98" s="8">
        <f>R96-R97</f>
        <v>133290</v>
      </c>
      <c r="S98" s="8">
        <f>R98-Q98</f>
        <v>23874</v>
      </c>
      <c r="U98">
        <v>44350</v>
      </c>
    </row>
    <row r="99" spans="1:22" x14ac:dyDescent="0.25">
      <c r="A99" s="28"/>
      <c r="B99" s="29">
        <v>42520</v>
      </c>
      <c r="C99" s="30">
        <f>B99-B98</f>
        <v>30</v>
      </c>
      <c r="D99" s="28"/>
      <c r="E99" s="10">
        <f>ROUND(G98*$M$3*(B99-B97),0)</f>
        <v>11728</v>
      </c>
      <c r="F99" s="10"/>
      <c r="G99" s="10">
        <f t="shared" si="1"/>
        <v>1410660</v>
      </c>
      <c r="U99">
        <f>SUM(U96:U98)</f>
        <v>86267</v>
      </c>
      <c r="V99">
        <f>U99-150000</f>
        <v>-63733</v>
      </c>
    </row>
    <row r="100" spans="1:22" x14ac:dyDescent="0.25">
      <c r="A100" s="28"/>
      <c r="B100" s="29">
        <v>42520</v>
      </c>
      <c r="C100" s="29"/>
      <c r="D100" s="28"/>
      <c r="E100" s="10"/>
      <c r="F100" s="10">
        <v>14810</v>
      </c>
      <c r="G100" s="10">
        <f t="shared" si="1"/>
        <v>1395850</v>
      </c>
    </row>
    <row r="101" spans="1:22" x14ac:dyDescent="0.25">
      <c r="B101" s="1">
        <v>42551</v>
      </c>
      <c r="C101" s="30">
        <f>B101-B100</f>
        <v>31</v>
      </c>
      <c r="E101" s="8">
        <f>ROUND(G100*$M$3*(B101-B99),0)</f>
        <v>12092</v>
      </c>
      <c r="F101" s="8"/>
      <c r="G101" s="8">
        <f t="shared" si="1"/>
        <v>1407942</v>
      </c>
    </row>
    <row r="102" spans="1:22" x14ac:dyDescent="0.25">
      <c r="B102" s="1">
        <v>42551</v>
      </c>
      <c r="C102" s="1"/>
      <c r="E102" s="8"/>
      <c r="F102" s="8">
        <v>14810</v>
      </c>
      <c r="G102" s="8">
        <f t="shared" si="1"/>
        <v>1393132</v>
      </c>
    </row>
    <row r="103" spans="1:22" x14ac:dyDescent="0.25">
      <c r="A103" s="28"/>
      <c r="B103" s="29">
        <v>42581</v>
      </c>
      <c r="C103" s="30">
        <f>B103-B102</f>
        <v>30</v>
      </c>
      <c r="D103" s="28"/>
      <c r="E103" s="10">
        <f>ROUND(G102*$M$3*(B103-B101),0)</f>
        <v>11679</v>
      </c>
      <c r="F103" s="10"/>
      <c r="G103" s="10">
        <f t="shared" si="1"/>
        <v>1404811</v>
      </c>
    </row>
    <row r="104" spans="1:22" x14ac:dyDescent="0.25">
      <c r="A104" s="28"/>
      <c r="B104" s="29">
        <v>42581</v>
      </c>
      <c r="C104" s="29"/>
      <c r="D104" s="28"/>
      <c r="E104" s="10"/>
      <c r="F104" s="10">
        <v>14810</v>
      </c>
      <c r="G104" s="10">
        <f t="shared" si="1"/>
        <v>1390001</v>
      </c>
    </row>
    <row r="105" spans="1:22" x14ac:dyDescent="0.25">
      <c r="B105" s="1">
        <v>42612</v>
      </c>
      <c r="C105" s="30">
        <f>B105-B104</f>
        <v>31</v>
      </c>
      <c r="E105" s="8">
        <f>ROUND(G104*$M$3*(B105-B103),0)</f>
        <v>12042</v>
      </c>
      <c r="F105" s="8"/>
      <c r="G105" s="8">
        <f t="shared" si="1"/>
        <v>1402043</v>
      </c>
    </row>
    <row r="106" spans="1:22" x14ac:dyDescent="0.25">
      <c r="B106" s="1">
        <v>42612</v>
      </c>
      <c r="C106" s="1"/>
      <c r="E106" s="8"/>
      <c r="F106" s="8">
        <v>14810</v>
      </c>
      <c r="G106" s="8">
        <f t="shared" si="1"/>
        <v>1387233</v>
      </c>
    </row>
    <row r="107" spans="1:22" x14ac:dyDescent="0.25">
      <c r="A107" s="28"/>
      <c r="B107" s="29">
        <v>42643</v>
      </c>
      <c r="C107" s="30">
        <f>B107-B106</f>
        <v>31</v>
      </c>
      <c r="D107" s="28"/>
      <c r="E107" s="10">
        <f>ROUND(G106*$M$3*(B107-B105),0)</f>
        <v>12018</v>
      </c>
      <c r="F107" s="10"/>
      <c r="G107" s="10">
        <f t="shared" si="1"/>
        <v>1399251</v>
      </c>
    </row>
    <row r="108" spans="1:22" x14ac:dyDescent="0.25">
      <c r="A108" s="28"/>
      <c r="B108" s="29">
        <v>42643</v>
      </c>
      <c r="C108" s="29"/>
      <c r="D108" s="28"/>
      <c r="E108" s="10"/>
      <c r="F108" s="10">
        <v>14810</v>
      </c>
      <c r="G108" s="10">
        <f t="shared" si="1"/>
        <v>1384441</v>
      </c>
    </row>
    <row r="109" spans="1:22" x14ac:dyDescent="0.25">
      <c r="B109" s="1">
        <v>42673</v>
      </c>
      <c r="C109" s="30">
        <f>B109-B108</f>
        <v>30</v>
      </c>
      <c r="E109" s="8">
        <f>ROUND(G108*$M$3*(B109-B107),0)</f>
        <v>11607</v>
      </c>
      <c r="F109" s="8"/>
      <c r="G109" s="8">
        <f t="shared" si="1"/>
        <v>1396048</v>
      </c>
    </row>
    <row r="110" spans="1:22" x14ac:dyDescent="0.25">
      <c r="B110" s="1">
        <v>42673</v>
      </c>
      <c r="C110" s="1"/>
      <c r="E110" s="8"/>
      <c r="F110" s="8">
        <v>14810</v>
      </c>
      <c r="G110" s="8">
        <f t="shared" si="1"/>
        <v>1381238</v>
      </c>
    </row>
    <row r="111" spans="1:22" x14ac:dyDescent="0.25">
      <c r="A111" s="28"/>
      <c r="B111" s="29">
        <v>42703</v>
      </c>
      <c r="C111" s="30">
        <f>B111-B110</f>
        <v>30</v>
      </c>
      <c r="D111" s="28"/>
      <c r="E111" s="10">
        <f>ROUND(G110*$M$3*(B111-B109),0)</f>
        <v>11580</v>
      </c>
      <c r="F111" s="10"/>
      <c r="G111" s="10">
        <f t="shared" si="1"/>
        <v>1392818</v>
      </c>
    </row>
    <row r="112" spans="1:22" x14ac:dyDescent="0.25">
      <c r="A112" s="28"/>
      <c r="B112" s="29">
        <v>42703</v>
      </c>
      <c r="C112" s="29"/>
      <c r="D112" s="28"/>
      <c r="E112" s="10"/>
      <c r="F112" s="10">
        <v>14810</v>
      </c>
      <c r="G112" s="10">
        <f t="shared" si="1"/>
        <v>1378008</v>
      </c>
    </row>
    <row r="113" spans="1:19" x14ac:dyDescent="0.25">
      <c r="B113" s="1">
        <v>42734</v>
      </c>
      <c r="C113" s="30">
        <f>B113-B112</f>
        <v>31</v>
      </c>
      <c r="E113" s="8">
        <f>ROUND(G112*$M$3*(B113-B111),0)</f>
        <v>11938</v>
      </c>
      <c r="F113" s="8"/>
      <c r="G113" s="8">
        <f t="shared" si="1"/>
        <v>1389946</v>
      </c>
    </row>
    <row r="114" spans="1:19" x14ac:dyDescent="0.25">
      <c r="B114" s="1">
        <v>42734</v>
      </c>
      <c r="C114" s="1"/>
      <c r="E114" s="8"/>
      <c r="F114" s="8">
        <v>14810</v>
      </c>
      <c r="G114" s="8">
        <f t="shared" si="1"/>
        <v>1375136</v>
      </c>
    </row>
    <row r="115" spans="1:19" x14ac:dyDescent="0.25">
      <c r="A115" s="28"/>
      <c r="B115" s="29">
        <v>42765</v>
      </c>
      <c r="C115" s="30">
        <f>B115-B114</f>
        <v>31</v>
      </c>
      <c r="D115" s="28"/>
      <c r="E115" s="10">
        <f>ROUND(G114*$M$3*(B115-B113),0)</f>
        <v>11913</v>
      </c>
      <c r="F115" s="10"/>
      <c r="G115" s="10">
        <f t="shared" si="1"/>
        <v>1387049</v>
      </c>
    </row>
    <row r="116" spans="1:19" x14ac:dyDescent="0.25">
      <c r="A116" s="28"/>
      <c r="B116" s="29">
        <v>42765</v>
      </c>
      <c r="C116" s="29"/>
      <c r="D116" s="28"/>
      <c r="E116" s="10"/>
      <c r="F116" s="10">
        <v>14810</v>
      </c>
      <c r="G116" s="10">
        <f t="shared" si="1"/>
        <v>1372239</v>
      </c>
    </row>
    <row r="117" spans="1:19" x14ac:dyDescent="0.25">
      <c r="B117" s="1">
        <v>42794</v>
      </c>
      <c r="C117" s="30">
        <f>B117-B116</f>
        <v>29</v>
      </c>
      <c r="E117" s="8">
        <f>ROUND(G116*$M$3*(B117-B115),0)</f>
        <v>11121</v>
      </c>
      <c r="F117" s="8"/>
      <c r="G117" s="8">
        <f t="shared" si="1"/>
        <v>1383360</v>
      </c>
    </row>
    <row r="118" spans="1:19" x14ac:dyDescent="0.25">
      <c r="B118" s="1">
        <v>42794</v>
      </c>
      <c r="C118" s="1"/>
      <c r="E118" s="8"/>
      <c r="F118" s="8">
        <v>14810</v>
      </c>
      <c r="G118" s="8">
        <f t="shared" si="1"/>
        <v>1368550</v>
      </c>
    </row>
    <row r="119" spans="1:19" x14ac:dyDescent="0.25">
      <c r="A119" s="28"/>
      <c r="B119" s="29">
        <v>42823</v>
      </c>
      <c r="C119" s="30">
        <f>B119-B118</f>
        <v>29</v>
      </c>
      <c r="D119" s="28"/>
      <c r="E119" s="10">
        <f>ROUND(G118*$M$3*(B119-B117),0)</f>
        <v>11091</v>
      </c>
      <c r="F119" s="10"/>
      <c r="G119" s="10">
        <f t="shared" si="1"/>
        <v>1379641</v>
      </c>
      <c r="Q119" t="s">
        <v>39</v>
      </c>
      <c r="S119" t="s">
        <v>61</v>
      </c>
    </row>
    <row r="120" spans="1:19" x14ac:dyDescent="0.25">
      <c r="A120" s="28"/>
      <c r="B120" s="29">
        <v>42823</v>
      </c>
      <c r="C120" s="29"/>
      <c r="D120" s="28"/>
      <c r="E120" s="10"/>
      <c r="F120" s="10">
        <v>14810</v>
      </c>
      <c r="G120" s="10">
        <f t="shared" si="1"/>
        <v>1364831</v>
      </c>
      <c r="Q120" s="8">
        <f>SUM(E97:E120)</f>
        <v>141339</v>
      </c>
      <c r="R120" s="8">
        <f>SUM(F97:F120)</f>
        <v>177720</v>
      </c>
      <c r="S120" s="8">
        <f>R120-Q120</f>
        <v>36381</v>
      </c>
    </row>
    <row r="121" spans="1:19" x14ac:dyDescent="0.25">
      <c r="B121" s="1">
        <v>42855</v>
      </c>
      <c r="C121" s="30">
        <f>B121-B120</f>
        <v>32</v>
      </c>
      <c r="E121" s="8">
        <f>ROUND(G120*$M$3*(B121-B119),0)</f>
        <v>12205</v>
      </c>
      <c r="F121" s="8"/>
      <c r="G121" s="8">
        <f t="shared" si="1"/>
        <v>1377036</v>
      </c>
    </row>
    <row r="122" spans="1:19" x14ac:dyDescent="0.25">
      <c r="B122" s="1">
        <v>42855</v>
      </c>
      <c r="C122" s="1"/>
      <c r="E122" s="8"/>
      <c r="F122" s="8">
        <v>14810</v>
      </c>
      <c r="G122" s="8">
        <f t="shared" si="1"/>
        <v>1362226</v>
      </c>
    </row>
    <row r="123" spans="1:19" x14ac:dyDescent="0.25">
      <c r="A123" s="28"/>
      <c r="B123" s="29">
        <v>42885</v>
      </c>
      <c r="C123" s="30">
        <f>B123-B122</f>
        <v>30</v>
      </c>
      <c r="D123" s="28"/>
      <c r="E123" s="10">
        <f>ROUND(G122*$M$3*(B123-B121),0)</f>
        <v>11420</v>
      </c>
      <c r="F123" s="10"/>
      <c r="G123" s="10">
        <f t="shared" si="1"/>
        <v>1373646</v>
      </c>
    </row>
    <row r="124" spans="1:19" x14ac:dyDescent="0.25">
      <c r="A124" s="28"/>
      <c r="B124" s="29">
        <v>42885</v>
      </c>
      <c r="C124" s="29"/>
      <c r="D124" s="28"/>
      <c r="E124" s="10"/>
      <c r="F124" s="10">
        <v>14810</v>
      </c>
      <c r="G124" s="10">
        <f t="shared" si="1"/>
        <v>1358836</v>
      </c>
    </row>
    <row r="125" spans="1:19" x14ac:dyDescent="0.25">
      <c r="B125" s="1">
        <v>42916</v>
      </c>
      <c r="C125" s="30">
        <f>B125-B124</f>
        <v>31</v>
      </c>
      <c r="E125" s="8">
        <f>ROUND(G124*$M$3*(B125-B123),0)</f>
        <v>11772</v>
      </c>
      <c r="F125" s="8"/>
      <c r="G125" s="8">
        <f t="shared" si="1"/>
        <v>1370608</v>
      </c>
    </row>
    <row r="126" spans="1:19" x14ac:dyDescent="0.25">
      <c r="B126" s="1">
        <v>42916</v>
      </c>
      <c r="C126" s="1"/>
      <c r="E126" s="8"/>
      <c r="F126" s="8">
        <v>14810</v>
      </c>
      <c r="G126" s="8">
        <f t="shared" si="1"/>
        <v>1355798</v>
      </c>
    </row>
    <row r="127" spans="1:19" x14ac:dyDescent="0.25">
      <c r="A127" s="28"/>
      <c r="B127" s="29">
        <v>42946</v>
      </c>
      <c r="C127" s="30">
        <f>B127-B126</f>
        <v>30</v>
      </c>
      <c r="D127" s="28"/>
      <c r="E127" s="10">
        <f>ROUND(G126*$M$3*(B127-B125),0)</f>
        <v>11366</v>
      </c>
      <c r="F127" s="10"/>
      <c r="G127" s="10">
        <f t="shared" si="1"/>
        <v>1367164</v>
      </c>
    </row>
    <row r="128" spans="1:19" x14ac:dyDescent="0.25">
      <c r="A128" s="28"/>
      <c r="B128" s="29">
        <v>42946</v>
      </c>
      <c r="C128" s="29"/>
      <c r="D128" s="28"/>
      <c r="E128" s="10"/>
      <c r="F128" s="10">
        <v>14810</v>
      </c>
      <c r="G128" s="10">
        <f t="shared" si="1"/>
        <v>1352354</v>
      </c>
    </row>
    <row r="129" spans="1:7" x14ac:dyDescent="0.25">
      <c r="B129" s="1">
        <v>42977</v>
      </c>
      <c r="C129" s="30">
        <f>B129-B128</f>
        <v>31</v>
      </c>
      <c r="E129" s="8">
        <f>ROUND(G128*$M$3*(B129-B127),0)</f>
        <v>11715</v>
      </c>
      <c r="F129" s="8"/>
      <c r="G129" s="8">
        <f t="shared" ref="G129:G160" si="2">G128+E129-F129</f>
        <v>1364069</v>
      </c>
    </row>
    <row r="130" spans="1:7" x14ac:dyDescent="0.25">
      <c r="B130" s="1">
        <v>42977</v>
      </c>
      <c r="C130" s="1"/>
      <c r="E130" s="8"/>
      <c r="F130" s="8">
        <v>14810</v>
      </c>
      <c r="G130" s="8">
        <f t="shared" si="2"/>
        <v>1349259</v>
      </c>
    </row>
    <row r="131" spans="1:7" x14ac:dyDescent="0.25">
      <c r="A131" s="28"/>
      <c r="B131" s="29">
        <v>43008</v>
      </c>
      <c r="C131" s="30">
        <f>B131-B130</f>
        <v>31</v>
      </c>
      <c r="D131" s="28"/>
      <c r="E131" s="10">
        <f>ROUND(G130*$M$3*(B131-B129),0)</f>
        <v>11689</v>
      </c>
      <c r="F131" s="10"/>
      <c r="G131" s="10">
        <f t="shared" si="2"/>
        <v>1360948</v>
      </c>
    </row>
    <row r="132" spans="1:7" x14ac:dyDescent="0.25">
      <c r="A132" s="28"/>
      <c r="B132" s="29">
        <v>43008</v>
      </c>
      <c r="C132" s="29"/>
      <c r="D132" s="28"/>
      <c r="E132" s="10"/>
      <c r="F132" s="10">
        <v>14810</v>
      </c>
      <c r="G132" s="10">
        <f t="shared" si="2"/>
        <v>1346138</v>
      </c>
    </row>
    <row r="133" spans="1:7" x14ac:dyDescent="0.25">
      <c r="B133" s="1">
        <v>43038</v>
      </c>
      <c r="C133" s="30">
        <f>B133-B132</f>
        <v>30</v>
      </c>
      <c r="E133" s="8">
        <f>ROUND(G132*$M$3*(B133-B131),0)</f>
        <v>11285</v>
      </c>
      <c r="F133" s="8"/>
      <c r="G133" s="8">
        <f t="shared" si="2"/>
        <v>1357423</v>
      </c>
    </row>
    <row r="134" spans="1:7" x14ac:dyDescent="0.25">
      <c r="B134" s="1">
        <v>43038</v>
      </c>
      <c r="C134" s="1"/>
      <c r="E134" s="8"/>
      <c r="F134" s="8">
        <v>14810</v>
      </c>
      <c r="G134" s="8">
        <f t="shared" si="2"/>
        <v>1342613</v>
      </c>
    </row>
    <row r="135" spans="1:7" x14ac:dyDescent="0.25">
      <c r="A135" s="28"/>
      <c r="B135" s="29">
        <v>43068</v>
      </c>
      <c r="C135" s="30">
        <f>B135-B134</f>
        <v>30</v>
      </c>
      <c r="D135" s="28"/>
      <c r="E135" s="10">
        <f>ROUND(G134*$M$3*(B135-B133),0)</f>
        <v>11256</v>
      </c>
      <c r="F135" s="10"/>
      <c r="G135" s="10">
        <f t="shared" si="2"/>
        <v>1353869</v>
      </c>
    </row>
    <row r="136" spans="1:7" x14ac:dyDescent="0.25">
      <c r="A136" s="28"/>
      <c r="B136" s="29">
        <v>43068</v>
      </c>
      <c r="C136" s="29"/>
      <c r="D136" s="28"/>
      <c r="E136" s="10"/>
      <c r="F136" s="10">
        <v>14810</v>
      </c>
      <c r="G136" s="10">
        <f t="shared" si="2"/>
        <v>1339059</v>
      </c>
    </row>
    <row r="137" spans="1:7" x14ac:dyDescent="0.25">
      <c r="B137" s="1">
        <v>43099</v>
      </c>
      <c r="C137" s="30">
        <f>B137-B136</f>
        <v>31</v>
      </c>
      <c r="E137" s="8">
        <f>ROUND(G136*$M$3*(B137-B135),0)</f>
        <v>11600</v>
      </c>
      <c r="F137" s="8"/>
      <c r="G137" s="8">
        <f t="shared" si="2"/>
        <v>1350659</v>
      </c>
    </row>
    <row r="138" spans="1:7" x14ac:dyDescent="0.25">
      <c r="B138" s="1">
        <v>43099</v>
      </c>
      <c r="C138" s="1"/>
      <c r="E138" s="8"/>
      <c r="F138" s="8">
        <v>14810</v>
      </c>
      <c r="G138" s="8">
        <f t="shared" si="2"/>
        <v>1335849</v>
      </c>
    </row>
    <row r="139" spans="1:7" x14ac:dyDescent="0.25">
      <c r="A139" s="28"/>
      <c r="B139" s="29">
        <v>43130</v>
      </c>
      <c r="C139" s="30">
        <f>B139-B138</f>
        <v>31</v>
      </c>
      <c r="D139" s="28"/>
      <c r="E139" s="10">
        <f>ROUND(G138*$M$3*(B139-B137),0)</f>
        <v>11572</v>
      </c>
      <c r="F139" s="10"/>
      <c r="G139" s="10">
        <f t="shared" si="2"/>
        <v>1347421</v>
      </c>
    </row>
    <row r="140" spans="1:7" x14ac:dyDescent="0.25">
      <c r="A140" s="28"/>
      <c r="B140" s="29">
        <v>43130</v>
      </c>
      <c r="C140" s="29"/>
      <c r="D140" s="28"/>
      <c r="E140" s="10"/>
      <c r="F140" s="10">
        <v>14810</v>
      </c>
      <c r="G140" s="10">
        <f t="shared" si="2"/>
        <v>1332611</v>
      </c>
    </row>
    <row r="141" spans="1:7" x14ac:dyDescent="0.25">
      <c r="B141" s="1">
        <v>43159</v>
      </c>
      <c r="C141" s="30">
        <f>B141-B140</f>
        <v>29</v>
      </c>
      <c r="E141" s="8">
        <f>ROUND(G140*$M$3*(B141-B139),0)</f>
        <v>10800</v>
      </c>
      <c r="F141" s="8"/>
      <c r="G141" s="8">
        <f t="shared" si="2"/>
        <v>1343411</v>
      </c>
    </row>
    <row r="142" spans="1:7" x14ac:dyDescent="0.25">
      <c r="B142" s="1">
        <v>43159</v>
      </c>
      <c r="C142" s="1"/>
      <c r="E142" s="8"/>
      <c r="F142" s="8">
        <v>14810</v>
      </c>
      <c r="G142" s="8">
        <f t="shared" si="2"/>
        <v>1328601</v>
      </c>
    </row>
    <row r="143" spans="1:7" x14ac:dyDescent="0.25">
      <c r="A143" s="28"/>
      <c r="B143" s="29">
        <v>43188</v>
      </c>
      <c r="C143" s="30">
        <f>B143-B142</f>
        <v>29</v>
      </c>
      <c r="D143" s="28"/>
      <c r="E143" s="10">
        <f>ROUND(G142*$M$3*(B143-B141),0)</f>
        <v>10767</v>
      </c>
      <c r="F143" s="10"/>
      <c r="G143" s="10">
        <f t="shared" si="2"/>
        <v>1339368</v>
      </c>
    </row>
    <row r="144" spans="1:7" x14ac:dyDescent="0.25">
      <c r="A144" s="28"/>
      <c r="B144" s="29">
        <v>43188</v>
      </c>
      <c r="C144" s="29"/>
      <c r="D144" s="28"/>
      <c r="E144" s="10"/>
      <c r="F144" s="10">
        <v>14810</v>
      </c>
      <c r="G144" s="10">
        <f t="shared" si="2"/>
        <v>1324558</v>
      </c>
    </row>
    <row r="145" spans="1:7" x14ac:dyDescent="0.25">
      <c r="B145" s="1">
        <v>43220</v>
      </c>
      <c r="C145" s="30">
        <f>B145-B144</f>
        <v>32</v>
      </c>
      <c r="E145" s="8">
        <f>ROUND(G144*$M$3*(B145-B143),0)</f>
        <v>11845</v>
      </c>
      <c r="F145" s="8"/>
      <c r="G145" s="8">
        <f t="shared" si="2"/>
        <v>1336403</v>
      </c>
    </row>
    <row r="146" spans="1:7" x14ac:dyDescent="0.25">
      <c r="B146" s="1">
        <v>43220</v>
      </c>
      <c r="C146" s="1"/>
      <c r="E146" s="8"/>
      <c r="F146" s="8">
        <v>14810</v>
      </c>
      <c r="G146" s="8">
        <f t="shared" si="2"/>
        <v>1321593</v>
      </c>
    </row>
    <row r="147" spans="1:7" x14ac:dyDescent="0.25">
      <c r="A147" s="28"/>
      <c r="B147" s="29">
        <v>43250</v>
      </c>
      <c r="C147" s="30">
        <f>B147-B146</f>
        <v>30</v>
      </c>
      <c r="D147" s="28"/>
      <c r="E147" s="10">
        <f>ROUND(G146*$M$3*(B147-B145),0)</f>
        <v>11080</v>
      </c>
      <c r="F147" s="10"/>
      <c r="G147" s="10">
        <f t="shared" si="2"/>
        <v>1332673</v>
      </c>
    </row>
    <row r="148" spans="1:7" x14ac:dyDescent="0.25">
      <c r="A148" s="28"/>
      <c r="B148" s="29">
        <v>43250</v>
      </c>
      <c r="C148" s="29"/>
      <c r="D148" s="28"/>
      <c r="E148" s="10"/>
      <c r="F148" s="10">
        <v>14810</v>
      </c>
      <c r="G148" s="10">
        <f t="shared" si="2"/>
        <v>1317863</v>
      </c>
    </row>
    <row r="149" spans="1:7" x14ac:dyDescent="0.25">
      <c r="B149" s="1">
        <v>43281</v>
      </c>
      <c r="C149" s="30">
        <f>B149-B148</f>
        <v>31</v>
      </c>
      <c r="E149" s="8">
        <f>ROUND(G148*$M$3*(B149-B147),0)</f>
        <v>11417</v>
      </c>
      <c r="F149" s="8"/>
      <c r="G149" s="8">
        <f t="shared" si="2"/>
        <v>1329280</v>
      </c>
    </row>
    <row r="150" spans="1:7" x14ac:dyDescent="0.25">
      <c r="B150" s="1">
        <v>43281</v>
      </c>
      <c r="C150" s="1"/>
      <c r="E150" s="8"/>
      <c r="F150" s="8">
        <v>14810</v>
      </c>
      <c r="G150" s="8">
        <f t="shared" si="2"/>
        <v>1314470</v>
      </c>
    </row>
    <row r="151" spans="1:7" x14ac:dyDescent="0.25">
      <c r="A151" s="28"/>
      <c r="B151" s="29">
        <v>43311</v>
      </c>
      <c r="C151" s="30">
        <f>B151-B150</f>
        <v>30</v>
      </c>
      <c r="D151" s="28"/>
      <c r="E151" s="10">
        <f>ROUND(G150*$M$3*(B151-B149),0)</f>
        <v>11020</v>
      </c>
      <c r="F151" s="10"/>
      <c r="G151" s="10">
        <f t="shared" si="2"/>
        <v>1325490</v>
      </c>
    </row>
    <row r="152" spans="1:7" x14ac:dyDescent="0.25">
      <c r="A152" s="28"/>
      <c r="B152" s="29">
        <v>43311</v>
      </c>
      <c r="C152" s="29"/>
      <c r="D152" s="28"/>
      <c r="E152" s="10"/>
      <c r="F152" s="10">
        <v>14810</v>
      </c>
      <c r="G152" s="10">
        <f t="shared" si="2"/>
        <v>1310680</v>
      </c>
    </row>
    <row r="153" spans="1:7" x14ac:dyDescent="0.25">
      <c r="B153" s="1">
        <v>43342</v>
      </c>
      <c r="C153" s="30">
        <f>B153-B152</f>
        <v>31</v>
      </c>
      <c r="E153" s="8">
        <f>ROUND(G152*$M$3*(B153-B151),0)</f>
        <v>11354</v>
      </c>
      <c r="F153" s="8"/>
      <c r="G153" s="8">
        <f t="shared" si="2"/>
        <v>1322034</v>
      </c>
    </row>
    <row r="154" spans="1:7" x14ac:dyDescent="0.25">
      <c r="B154" s="1">
        <v>43342</v>
      </c>
      <c r="C154" s="1"/>
      <c r="E154" s="8"/>
      <c r="F154" s="8">
        <v>14810</v>
      </c>
      <c r="G154" s="8">
        <f t="shared" si="2"/>
        <v>1307224</v>
      </c>
    </row>
    <row r="155" spans="1:7" x14ac:dyDescent="0.25">
      <c r="A155" s="28"/>
      <c r="B155" s="29">
        <v>43373</v>
      </c>
      <c r="C155" s="30">
        <f>B155-B154</f>
        <v>31</v>
      </c>
      <c r="D155" s="28"/>
      <c r="E155" s="10">
        <f>ROUND(G154*$M$3*(B155-B153),0)</f>
        <v>11324</v>
      </c>
      <c r="F155" s="10"/>
      <c r="G155" s="10">
        <f t="shared" si="2"/>
        <v>1318548</v>
      </c>
    </row>
    <row r="156" spans="1:7" x14ac:dyDescent="0.25">
      <c r="A156" s="28"/>
      <c r="B156" s="29">
        <v>43373</v>
      </c>
      <c r="C156" s="29"/>
      <c r="D156" s="28"/>
      <c r="E156" s="10"/>
      <c r="F156" s="10">
        <v>14810</v>
      </c>
      <c r="G156" s="10">
        <f t="shared" si="2"/>
        <v>1303738</v>
      </c>
    </row>
    <row r="157" spans="1:7" x14ac:dyDescent="0.25">
      <c r="B157" s="1">
        <v>43403</v>
      </c>
      <c r="C157" s="30">
        <f>B157-B156</f>
        <v>30</v>
      </c>
      <c r="E157" s="8">
        <f>ROUND(G156*$M$3*(B157-B155),0)</f>
        <v>10930</v>
      </c>
      <c r="F157" s="8"/>
      <c r="G157" s="8">
        <f t="shared" si="2"/>
        <v>1314668</v>
      </c>
    </row>
    <row r="158" spans="1:7" x14ac:dyDescent="0.25">
      <c r="B158" s="1">
        <v>43403</v>
      </c>
      <c r="C158" s="1"/>
      <c r="E158" s="8"/>
      <c r="F158" s="8">
        <v>14810</v>
      </c>
      <c r="G158" s="8">
        <f t="shared" si="2"/>
        <v>1299858</v>
      </c>
    </row>
    <row r="159" spans="1:7" x14ac:dyDescent="0.25">
      <c r="A159" s="28"/>
      <c r="B159" s="29">
        <v>43433</v>
      </c>
      <c r="C159" s="30">
        <f>B159-B158</f>
        <v>30</v>
      </c>
      <c r="D159" s="28"/>
      <c r="E159" s="10">
        <f>ROUND(G158*$M$3*(B159-B157),0)</f>
        <v>10897</v>
      </c>
      <c r="F159" s="10"/>
      <c r="G159" s="10">
        <f t="shared" si="2"/>
        <v>1310755</v>
      </c>
    </row>
    <row r="160" spans="1:7" x14ac:dyDescent="0.25">
      <c r="A160" s="28"/>
      <c r="B160" s="29">
        <v>43433</v>
      </c>
      <c r="C160" s="29"/>
      <c r="D160" s="28"/>
      <c r="E160" s="10"/>
      <c r="F160" s="10">
        <v>14810</v>
      </c>
      <c r="G160" s="10">
        <f t="shared" si="2"/>
        <v>1295945</v>
      </c>
    </row>
    <row r="161" spans="1:7" x14ac:dyDescent="0.25">
      <c r="B161" s="1">
        <v>43464</v>
      </c>
      <c r="C161" s="30">
        <f>B161-B160</f>
        <v>31</v>
      </c>
      <c r="E161" s="8">
        <f>ROUND(G160*$M$3*(B161-B159),0)</f>
        <v>11227</v>
      </c>
      <c r="F161" s="8"/>
      <c r="G161" s="8">
        <f t="shared" ref="G161:G172" si="3">G160+E161-F161</f>
        <v>1307172</v>
      </c>
    </row>
    <row r="162" spans="1:7" x14ac:dyDescent="0.25">
      <c r="B162" s="1">
        <v>43464</v>
      </c>
      <c r="C162" s="1"/>
      <c r="E162" s="8"/>
      <c r="F162" s="8">
        <v>14810</v>
      </c>
      <c r="G162" s="8">
        <f t="shared" si="3"/>
        <v>1292362</v>
      </c>
    </row>
    <row r="163" spans="1:7" x14ac:dyDescent="0.25">
      <c r="A163" s="28"/>
      <c r="B163" s="29">
        <v>43495</v>
      </c>
      <c r="C163" s="30">
        <f>B163-B162</f>
        <v>31</v>
      </c>
      <c r="D163" s="28"/>
      <c r="E163" s="10">
        <f>ROUND(G162*$M$3*(B163-B161),0)</f>
        <v>11196</v>
      </c>
      <c r="F163" s="10"/>
      <c r="G163" s="10">
        <f t="shared" si="3"/>
        <v>1303558</v>
      </c>
    </row>
    <row r="164" spans="1:7" x14ac:dyDescent="0.25">
      <c r="A164" s="28"/>
      <c r="B164" s="29">
        <v>43495</v>
      </c>
      <c r="C164" s="29"/>
      <c r="D164" s="28"/>
      <c r="E164" s="10"/>
      <c r="F164" s="10">
        <v>14810</v>
      </c>
      <c r="G164" s="10">
        <f t="shared" si="3"/>
        <v>1288748</v>
      </c>
    </row>
    <row r="165" spans="1:7" x14ac:dyDescent="0.25">
      <c r="B165" s="1">
        <v>43524</v>
      </c>
      <c r="C165" s="30">
        <f>B165-B164</f>
        <v>29</v>
      </c>
      <c r="E165" s="8">
        <f>ROUND(G164*$M$3*(B165-B163),0)</f>
        <v>10444</v>
      </c>
      <c r="F165" s="8"/>
      <c r="G165" s="8">
        <f t="shared" si="3"/>
        <v>1299192</v>
      </c>
    </row>
    <row r="166" spans="1:7" x14ac:dyDescent="0.25">
      <c r="B166" s="1">
        <v>43524</v>
      </c>
      <c r="C166" s="1"/>
      <c r="E166" s="8"/>
      <c r="F166" s="8">
        <v>14810</v>
      </c>
      <c r="G166" s="8">
        <f t="shared" si="3"/>
        <v>1284382</v>
      </c>
    </row>
    <row r="167" spans="1:7" x14ac:dyDescent="0.25">
      <c r="A167" s="28"/>
      <c r="B167" s="29">
        <v>43553</v>
      </c>
      <c r="C167" s="30">
        <f>B167-B166</f>
        <v>29</v>
      </c>
      <c r="D167" s="28"/>
      <c r="E167" s="10">
        <f>ROUND(G166*$M$3*(B167-B165),0)</f>
        <v>10409</v>
      </c>
      <c r="F167" s="10"/>
      <c r="G167" s="10">
        <f t="shared" si="3"/>
        <v>1294791</v>
      </c>
    </row>
    <row r="168" spans="1:7" x14ac:dyDescent="0.25">
      <c r="A168" s="28"/>
      <c r="B168" s="29">
        <v>43553</v>
      </c>
      <c r="C168" s="29"/>
      <c r="D168" s="28"/>
      <c r="E168" s="10"/>
      <c r="F168" s="10">
        <v>14810</v>
      </c>
      <c r="G168" s="10">
        <f t="shared" si="3"/>
        <v>1279981</v>
      </c>
    </row>
    <row r="169" spans="1:7" x14ac:dyDescent="0.25">
      <c r="B169" s="1">
        <v>43585</v>
      </c>
      <c r="C169" s="30">
        <f>B169-B168</f>
        <v>32</v>
      </c>
      <c r="E169" s="8">
        <f>ROUND(G168*$M$3*(B169-B167),0)</f>
        <v>11446</v>
      </c>
      <c r="F169" s="8"/>
      <c r="G169" s="8">
        <f t="shared" si="3"/>
        <v>1291427</v>
      </c>
    </row>
    <row r="170" spans="1:7" x14ac:dyDescent="0.25">
      <c r="B170" s="1">
        <v>43585</v>
      </c>
      <c r="C170" s="1"/>
      <c r="E170" s="8"/>
      <c r="F170" s="8">
        <v>14810</v>
      </c>
      <c r="G170" s="8">
        <f t="shared" si="3"/>
        <v>1276617</v>
      </c>
    </row>
    <row r="171" spans="1:7" x14ac:dyDescent="0.25">
      <c r="A171" s="28"/>
      <c r="B171" s="29">
        <v>43615</v>
      </c>
      <c r="C171" s="30">
        <f>B171-B170</f>
        <v>30</v>
      </c>
      <c r="D171" s="28"/>
      <c r="E171" s="10">
        <f>ROUND(G170*$M$3*(B171-B169),0)</f>
        <v>10703</v>
      </c>
      <c r="F171" s="10"/>
      <c r="G171" s="10">
        <f t="shared" si="3"/>
        <v>1287320</v>
      </c>
    </row>
    <row r="172" spans="1:7" x14ac:dyDescent="0.25">
      <c r="A172" s="28"/>
      <c r="B172" s="29">
        <v>43615</v>
      </c>
      <c r="C172" s="29"/>
      <c r="D172" s="28"/>
      <c r="E172" s="10"/>
      <c r="F172" s="10">
        <v>14810</v>
      </c>
      <c r="G172" s="10">
        <f t="shared" si="3"/>
        <v>1272510</v>
      </c>
    </row>
    <row r="173" spans="1:7" x14ac:dyDescent="0.25">
      <c r="B173" s="1">
        <v>43646</v>
      </c>
      <c r="C173" s="30">
        <f>B173-B172</f>
        <v>31</v>
      </c>
      <c r="E173" s="8">
        <f>ROUND(G172*$M$3*(B173-B171),0)</f>
        <v>11024</v>
      </c>
      <c r="F173" s="8"/>
      <c r="G173" s="8">
        <f t="shared" ref="G173:G200" si="4">G172+E173-F173</f>
        <v>1283534</v>
      </c>
    </row>
    <row r="174" spans="1:7" x14ac:dyDescent="0.25">
      <c r="B174" s="1">
        <v>43646</v>
      </c>
      <c r="C174" s="1"/>
      <c r="E174" s="8"/>
      <c r="F174" s="8">
        <v>14810</v>
      </c>
      <c r="G174" s="8">
        <f t="shared" si="4"/>
        <v>1268724</v>
      </c>
    </row>
    <row r="175" spans="1:7" x14ac:dyDescent="0.25">
      <c r="B175" s="1">
        <v>43676</v>
      </c>
      <c r="C175" s="30">
        <f>B175-B174</f>
        <v>30</v>
      </c>
      <c r="E175" s="10">
        <f>ROUND(G174*$M$3*(B175-B173),0)</f>
        <v>10636</v>
      </c>
      <c r="F175" s="10"/>
      <c r="G175" s="8">
        <f t="shared" si="4"/>
        <v>1279360</v>
      </c>
    </row>
    <row r="176" spans="1:7" x14ac:dyDescent="0.25">
      <c r="B176" s="1">
        <v>43676</v>
      </c>
      <c r="C176" s="1"/>
      <c r="E176" s="10"/>
      <c r="F176" s="10">
        <v>14810</v>
      </c>
      <c r="G176" s="8">
        <f t="shared" si="4"/>
        <v>1264550</v>
      </c>
    </row>
    <row r="177" spans="2:7" x14ac:dyDescent="0.25">
      <c r="B177" s="1">
        <v>43707</v>
      </c>
      <c r="C177" s="30">
        <f>B177-B176</f>
        <v>31</v>
      </c>
      <c r="E177" s="8"/>
      <c r="F177" s="8"/>
      <c r="G177" s="8">
        <f t="shared" si="4"/>
        <v>1264550</v>
      </c>
    </row>
    <row r="178" spans="2:7" x14ac:dyDescent="0.25">
      <c r="B178" s="1"/>
      <c r="C178" s="1"/>
      <c r="E178" s="8"/>
      <c r="F178" s="8"/>
      <c r="G178" s="8">
        <f t="shared" si="4"/>
        <v>1264550</v>
      </c>
    </row>
    <row r="179" spans="2:7" x14ac:dyDescent="0.25">
      <c r="B179" s="1"/>
      <c r="C179" s="1"/>
      <c r="E179" s="8"/>
      <c r="F179" s="8"/>
      <c r="G179" s="8">
        <f t="shared" si="4"/>
        <v>1264550</v>
      </c>
    </row>
    <row r="180" spans="2:7" x14ac:dyDescent="0.25">
      <c r="B180" s="1"/>
      <c r="C180" s="1"/>
      <c r="E180" s="8"/>
      <c r="F180" s="8"/>
      <c r="G180" s="8">
        <f t="shared" si="4"/>
        <v>1264550</v>
      </c>
    </row>
    <row r="181" spans="2:7" x14ac:dyDescent="0.25">
      <c r="B181" s="1"/>
      <c r="C181" s="1"/>
      <c r="E181" s="8"/>
      <c r="F181" s="8"/>
      <c r="G181" s="8">
        <f t="shared" si="4"/>
        <v>1264550</v>
      </c>
    </row>
    <row r="182" spans="2:7" x14ac:dyDescent="0.25">
      <c r="B182" s="1"/>
      <c r="C182" s="1"/>
      <c r="E182" s="8"/>
      <c r="F182" s="8"/>
      <c r="G182" s="8">
        <f t="shared" si="4"/>
        <v>1264550</v>
      </c>
    </row>
    <row r="183" spans="2:7" x14ac:dyDescent="0.25">
      <c r="B183" s="1"/>
      <c r="C183" s="1"/>
      <c r="E183" s="8"/>
      <c r="F183" s="8"/>
      <c r="G183" s="8">
        <f t="shared" si="4"/>
        <v>1264550</v>
      </c>
    </row>
    <row r="184" spans="2:7" x14ac:dyDescent="0.25">
      <c r="B184" s="1"/>
      <c r="C184" s="1"/>
      <c r="E184" s="8"/>
      <c r="F184" s="8"/>
      <c r="G184" s="8">
        <f t="shared" si="4"/>
        <v>1264550</v>
      </c>
    </row>
    <row r="185" spans="2:7" x14ac:dyDescent="0.25">
      <c r="B185" s="1"/>
      <c r="C185" s="1"/>
      <c r="E185" s="8"/>
      <c r="F185" s="8"/>
      <c r="G185" s="8">
        <f t="shared" si="4"/>
        <v>1264550</v>
      </c>
    </row>
    <row r="186" spans="2:7" x14ac:dyDescent="0.25">
      <c r="B186" s="1"/>
      <c r="C186" s="1"/>
      <c r="E186" s="8"/>
      <c r="F186" s="8"/>
      <c r="G186" s="8">
        <f t="shared" si="4"/>
        <v>1264550</v>
      </c>
    </row>
    <row r="187" spans="2:7" x14ac:dyDescent="0.25">
      <c r="B187" s="1"/>
      <c r="C187" s="1"/>
      <c r="E187" s="8"/>
      <c r="F187" s="8"/>
      <c r="G187" s="8">
        <f t="shared" si="4"/>
        <v>1264550</v>
      </c>
    </row>
    <row r="188" spans="2:7" x14ac:dyDescent="0.25">
      <c r="B188" s="1"/>
      <c r="C188" s="1"/>
      <c r="E188" s="8"/>
      <c r="F188" s="8"/>
      <c r="G188" s="8">
        <f t="shared" si="4"/>
        <v>1264550</v>
      </c>
    </row>
    <row r="189" spans="2:7" x14ac:dyDescent="0.25">
      <c r="B189" s="1"/>
      <c r="C189" s="1"/>
      <c r="E189" s="8"/>
      <c r="F189" s="8"/>
      <c r="G189" s="8">
        <f t="shared" si="4"/>
        <v>1264550</v>
      </c>
    </row>
    <row r="190" spans="2:7" x14ac:dyDescent="0.25">
      <c r="B190" s="1"/>
      <c r="C190" s="1"/>
      <c r="E190" s="8"/>
      <c r="F190" s="8"/>
      <c r="G190" s="8">
        <f t="shared" si="4"/>
        <v>1264550</v>
      </c>
    </row>
    <row r="191" spans="2:7" x14ac:dyDescent="0.25">
      <c r="B191" s="1"/>
      <c r="C191" s="1"/>
      <c r="E191" s="8"/>
      <c r="F191" s="8"/>
      <c r="G191" s="8">
        <f t="shared" si="4"/>
        <v>1264550</v>
      </c>
    </row>
    <row r="192" spans="2:7" x14ac:dyDescent="0.25">
      <c r="B192" s="1"/>
      <c r="C192" s="1"/>
      <c r="E192" s="8"/>
      <c r="F192" s="8"/>
      <c r="G192" s="8">
        <f t="shared" si="4"/>
        <v>1264550</v>
      </c>
    </row>
    <row r="193" spans="2:7" x14ac:dyDescent="0.25">
      <c r="B193" s="1"/>
      <c r="C193" s="1"/>
      <c r="E193" s="8"/>
      <c r="F193" s="8"/>
      <c r="G193" s="8">
        <f t="shared" si="4"/>
        <v>1264550</v>
      </c>
    </row>
    <row r="194" spans="2:7" x14ac:dyDescent="0.25">
      <c r="B194" s="1"/>
      <c r="C194" s="1"/>
      <c r="E194" s="8"/>
      <c r="F194" s="8"/>
      <c r="G194" s="8">
        <f t="shared" si="4"/>
        <v>1264550</v>
      </c>
    </row>
    <row r="195" spans="2:7" x14ac:dyDescent="0.25">
      <c r="B195" s="1"/>
      <c r="C195" s="1"/>
      <c r="E195" s="8"/>
      <c r="F195" s="8"/>
      <c r="G195" s="8">
        <f t="shared" si="4"/>
        <v>1264550</v>
      </c>
    </row>
    <row r="196" spans="2:7" x14ac:dyDescent="0.25">
      <c r="B196" s="1"/>
      <c r="C196" s="1"/>
      <c r="E196" s="8"/>
      <c r="F196" s="8"/>
      <c r="G196" s="8">
        <f t="shared" si="4"/>
        <v>1264550</v>
      </c>
    </row>
    <row r="197" spans="2:7" x14ac:dyDescent="0.25">
      <c r="B197" s="1"/>
      <c r="C197" s="1"/>
      <c r="E197" s="8"/>
      <c r="F197" s="8"/>
      <c r="G197" s="8">
        <f t="shared" si="4"/>
        <v>1264550</v>
      </c>
    </row>
    <row r="198" spans="2:7" x14ac:dyDescent="0.25">
      <c r="B198" s="1"/>
      <c r="C198" s="1"/>
      <c r="E198" s="8"/>
      <c r="F198" s="8"/>
      <c r="G198" s="8">
        <f t="shared" si="4"/>
        <v>1264550</v>
      </c>
    </row>
    <row r="199" spans="2:7" x14ac:dyDescent="0.25">
      <c r="B199" s="1"/>
      <c r="C199" s="1"/>
      <c r="E199" s="8"/>
      <c r="F199" s="8"/>
      <c r="G199" s="8">
        <f t="shared" si="4"/>
        <v>1264550</v>
      </c>
    </row>
    <row r="200" spans="2:7" x14ac:dyDescent="0.25">
      <c r="B200" s="1"/>
      <c r="C200" s="1"/>
      <c r="E200" s="8"/>
      <c r="F200" s="8"/>
      <c r="G200" s="8">
        <f t="shared" si="4"/>
        <v>1264550</v>
      </c>
    </row>
    <row r="201" spans="2:7" x14ac:dyDescent="0.25">
      <c r="E201" s="8"/>
      <c r="F201" s="8"/>
      <c r="G201" s="8"/>
    </row>
    <row r="202" spans="2:7" x14ac:dyDescent="0.25">
      <c r="E202" s="8"/>
      <c r="F202" s="8"/>
      <c r="G202" s="8"/>
    </row>
    <row r="203" spans="2:7" x14ac:dyDescent="0.25">
      <c r="E203" s="8"/>
      <c r="F203" s="8"/>
      <c r="G203" s="8"/>
    </row>
    <row r="204" spans="2:7" x14ac:dyDescent="0.25">
      <c r="E204" s="8"/>
      <c r="F204" s="8"/>
      <c r="G204" s="8"/>
    </row>
    <row r="205" spans="2:7" x14ac:dyDescent="0.25">
      <c r="E205" s="8"/>
      <c r="F205" s="8"/>
      <c r="G205" s="8"/>
    </row>
    <row r="206" spans="2:7" x14ac:dyDescent="0.25">
      <c r="E206" s="8"/>
      <c r="F206" s="8"/>
      <c r="G206" s="8"/>
    </row>
    <row r="207" spans="2:7" x14ac:dyDescent="0.25">
      <c r="E207" s="8"/>
      <c r="F207" s="8"/>
      <c r="G207" s="8"/>
    </row>
    <row r="208" spans="2:7" x14ac:dyDescent="0.25">
      <c r="E208" s="8"/>
      <c r="F208" s="8"/>
      <c r="G208" s="8"/>
    </row>
    <row r="209" spans="5:7" x14ac:dyDescent="0.25">
      <c r="E209" s="8"/>
      <c r="F209" s="8"/>
      <c r="G209" s="8"/>
    </row>
    <row r="210" spans="5:7" x14ac:dyDescent="0.25">
      <c r="E210" s="8"/>
      <c r="F210" s="8"/>
      <c r="G210" s="8"/>
    </row>
    <row r="211" spans="5:7" x14ac:dyDescent="0.25">
      <c r="E211" s="8"/>
      <c r="F211" s="8"/>
      <c r="G211" s="8"/>
    </row>
    <row r="212" spans="5:7" x14ac:dyDescent="0.25">
      <c r="E212" s="8"/>
      <c r="F212" s="8"/>
      <c r="G212" s="8"/>
    </row>
    <row r="213" spans="5:7" x14ac:dyDescent="0.25">
      <c r="E213" s="8"/>
      <c r="F213" s="8"/>
      <c r="G213" s="8"/>
    </row>
    <row r="214" spans="5:7" x14ac:dyDescent="0.25">
      <c r="E214" s="8"/>
      <c r="F214" s="8"/>
      <c r="G214" s="8"/>
    </row>
    <row r="215" spans="5:7" x14ac:dyDescent="0.25">
      <c r="E215" s="8"/>
      <c r="F215" s="8"/>
      <c r="G215" s="8"/>
    </row>
    <row r="216" spans="5:7" x14ac:dyDescent="0.25">
      <c r="E216" s="8"/>
      <c r="F216" s="8"/>
      <c r="G216" s="8"/>
    </row>
    <row r="217" spans="5:7" x14ac:dyDescent="0.25">
      <c r="E217" s="8"/>
      <c r="F217" s="8"/>
      <c r="G217" s="8"/>
    </row>
    <row r="218" spans="5:7" x14ac:dyDescent="0.25">
      <c r="E218" s="8"/>
      <c r="F218" s="8"/>
      <c r="G218" s="8"/>
    </row>
    <row r="219" spans="5:7" x14ac:dyDescent="0.25">
      <c r="E219" s="8"/>
      <c r="F219" s="8"/>
      <c r="G219" s="8"/>
    </row>
    <row r="220" spans="5:7" x14ac:dyDescent="0.25">
      <c r="E220" s="8"/>
      <c r="F220" s="8"/>
      <c r="G220" s="8"/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"/>
  <sheetViews>
    <sheetView workbookViewId="0">
      <selection activeCell="B13" sqref="B13"/>
    </sheetView>
  </sheetViews>
  <sheetFormatPr defaultRowHeight="15" x14ac:dyDescent="0.25"/>
  <cols>
    <col min="1" max="1" width="10.42578125" bestFit="1" customWidth="1"/>
    <col min="2" max="2" width="18.28515625" bestFit="1" customWidth="1"/>
  </cols>
  <sheetData>
    <row r="1" spans="1:11" x14ac:dyDescent="0.25">
      <c r="A1" t="s">
        <v>42</v>
      </c>
    </row>
    <row r="4" spans="1:11" x14ac:dyDescent="0.25">
      <c r="A4" t="s">
        <v>1</v>
      </c>
      <c r="B4" t="s">
        <v>43</v>
      </c>
      <c r="D4" t="s">
        <v>34</v>
      </c>
      <c r="E4" t="s">
        <v>35</v>
      </c>
      <c r="F4" t="s">
        <v>36</v>
      </c>
    </row>
    <row r="5" spans="1:11" x14ac:dyDescent="0.25">
      <c r="A5" s="1">
        <v>41242</v>
      </c>
      <c r="B5" t="s">
        <v>41</v>
      </c>
      <c r="D5">
        <v>309280</v>
      </c>
      <c r="F5">
        <f>D5-E5</f>
        <v>309280</v>
      </c>
    </row>
    <row r="6" spans="1:11" x14ac:dyDescent="0.25">
      <c r="A6" s="13">
        <v>42368</v>
      </c>
      <c r="B6" t="s">
        <v>39</v>
      </c>
      <c r="D6">
        <f>F5*10.2/1200</f>
        <v>2628.88</v>
      </c>
      <c r="F6">
        <f>F5+D6-E6</f>
        <v>311908.88</v>
      </c>
    </row>
    <row r="7" spans="1:11" x14ac:dyDescent="0.25">
      <c r="A7" s="13">
        <v>42034</v>
      </c>
      <c r="D7">
        <f>F6*10.2/1200</f>
        <v>2651.2254800000001</v>
      </c>
      <c r="F7">
        <f>F6+D7-E7</f>
        <v>314560.10548000003</v>
      </c>
    </row>
    <row r="8" spans="1:11" x14ac:dyDescent="0.25">
      <c r="A8" s="13">
        <v>42063</v>
      </c>
      <c r="D8">
        <f>F7*10.2/1200</f>
        <v>2673.76089658</v>
      </c>
      <c r="F8">
        <f>F7+D8-E8</f>
        <v>317233.86637658003</v>
      </c>
    </row>
    <row r="9" spans="1:11" x14ac:dyDescent="0.25">
      <c r="A9" s="13">
        <v>42063</v>
      </c>
      <c r="B9" t="s">
        <v>44</v>
      </c>
      <c r="D9">
        <v>309280</v>
      </c>
      <c r="F9">
        <f>F8+D9-E9</f>
        <v>626513.86637657997</v>
      </c>
    </row>
    <row r="10" spans="1:11" x14ac:dyDescent="0.25">
      <c r="A10" s="13">
        <v>42093</v>
      </c>
      <c r="B10" t="s">
        <v>39</v>
      </c>
      <c r="D10">
        <f>F9*10.2/1200</f>
        <v>5325.367864200929</v>
      </c>
      <c r="F10">
        <f>F9+D10-E10</f>
        <v>631839.23424078093</v>
      </c>
      <c r="J10">
        <v>619060</v>
      </c>
      <c r="K10">
        <f>F10-J10</f>
        <v>12779.234240780934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01"/>
  <sheetViews>
    <sheetView topLeftCell="A94" workbookViewId="0">
      <selection activeCell="G9" sqref="G9"/>
    </sheetView>
  </sheetViews>
  <sheetFormatPr defaultRowHeight="15" x14ac:dyDescent="0.25"/>
  <cols>
    <col min="3" max="4" width="12.5703125" bestFit="1" customWidth="1"/>
    <col min="5" max="5" width="10.42578125" bestFit="1" customWidth="1"/>
    <col min="6" max="6" width="10.42578125" customWidth="1"/>
    <col min="7" max="7" width="12.5703125" bestFit="1" customWidth="1"/>
    <col min="8" max="8" width="10.42578125" bestFit="1" customWidth="1"/>
    <col min="9" max="9" width="10" bestFit="1" customWidth="1"/>
    <col min="10" max="13" width="10" customWidth="1"/>
    <col min="14" max="14" width="10.42578125" bestFit="1" customWidth="1"/>
    <col min="15" max="15" width="11.5703125" bestFit="1" customWidth="1"/>
    <col min="16" max="18" width="11.5703125" customWidth="1"/>
    <col min="22" max="22" width="10.42578125" bestFit="1" customWidth="1"/>
  </cols>
  <sheetData>
    <row r="1" spans="1:25" x14ac:dyDescent="0.25">
      <c r="G1" s="42" t="s">
        <v>51</v>
      </c>
      <c r="H1" s="42"/>
    </row>
    <row r="2" spans="1:25" x14ac:dyDescent="0.25">
      <c r="A2" t="s">
        <v>48</v>
      </c>
      <c r="C2" s="19">
        <f>SUM(O7:O201)</f>
        <v>1449500</v>
      </c>
      <c r="G2" s="21" t="s">
        <v>52</v>
      </c>
      <c r="H2" s="21" t="s">
        <v>53</v>
      </c>
    </row>
    <row r="3" spans="1:25" x14ac:dyDescent="0.25">
      <c r="G3" s="20">
        <v>0.10199999999999999</v>
      </c>
      <c r="H3" s="14">
        <f>G3/365</f>
        <v>2.794520547945205E-4</v>
      </c>
    </row>
    <row r="4" spans="1:25" x14ac:dyDescent="0.25">
      <c r="G4" s="20"/>
      <c r="H4" s="14"/>
    </row>
    <row r="5" spans="1:25" x14ac:dyDescent="0.25">
      <c r="A5" s="40" t="s">
        <v>0</v>
      </c>
      <c r="B5" s="40" t="s">
        <v>19</v>
      </c>
      <c r="C5" s="39" t="s">
        <v>36</v>
      </c>
      <c r="D5" s="39"/>
      <c r="E5" s="39" t="s">
        <v>39</v>
      </c>
      <c r="F5" s="39"/>
      <c r="G5" s="39"/>
      <c r="H5" s="39" t="s">
        <v>49</v>
      </c>
      <c r="I5" s="39"/>
      <c r="J5" s="43" t="s">
        <v>59</v>
      </c>
      <c r="K5" s="45"/>
      <c r="L5" s="43" t="s">
        <v>60</v>
      </c>
      <c r="M5" s="45"/>
      <c r="N5" s="39" t="s">
        <v>41</v>
      </c>
      <c r="O5" s="39"/>
      <c r="P5" s="43" t="s">
        <v>54</v>
      </c>
      <c r="Q5" s="44"/>
      <c r="R5" s="45"/>
      <c r="S5" s="39" t="s">
        <v>50</v>
      </c>
      <c r="T5" s="39"/>
      <c r="U5" t="s">
        <v>55</v>
      </c>
      <c r="V5" t="s">
        <v>56</v>
      </c>
      <c r="X5" t="s">
        <v>58</v>
      </c>
    </row>
    <row r="6" spans="1:25" x14ac:dyDescent="0.25">
      <c r="A6" s="41"/>
      <c r="B6" s="41"/>
      <c r="C6" s="22" t="s">
        <v>1</v>
      </c>
      <c r="D6" s="22" t="s">
        <v>2</v>
      </c>
      <c r="E6" s="22" t="s">
        <v>1</v>
      </c>
      <c r="F6" s="22" t="s">
        <v>57</v>
      </c>
      <c r="G6" s="22" t="s">
        <v>2</v>
      </c>
      <c r="H6" s="22" t="s">
        <v>1</v>
      </c>
      <c r="I6" s="22" t="s">
        <v>2</v>
      </c>
      <c r="J6" s="22" t="s">
        <v>57</v>
      </c>
      <c r="K6" s="22" t="s">
        <v>2</v>
      </c>
      <c r="L6" s="22" t="s">
        <v>57</v>
      </c>
      <c r="M6" s="22" t="s">
        <v>2</v>
      </c>
      <c r="N6" s="22" t="s">
        <v>1</v>
      </c>
      <c r="O6" s="22" t="s">
        <v>2</v>
      </c>
      <c r="P6" s="22" t="s">
        <v>1</v>
      </c>
      <c r="Q6" s="22" t="s">
        <v>57</v>
      </c>
      <c r="R6" s="22" t="s">
        <v>2</v>
      </c>
      <c r="S6" s="22" t="s">
        <v>1</v>
      </c>
      <c r="T6" s="22" t="s">
        <v>2</v>
      </c>
      <c r="U6" s="24" t="s">
        <v>2</v>
      </c>
      <c r="V6" s="24" t="s">
        <v>1</v>
      </c>
      <c r="W6" s="24" t="s">
        <v>2</v>
      </c>
      <c r="X6" s="24" t="s">
        <v>1</v>
      </c>
      <c r="Y6" s="24" t="s">
        <v>2</v>
      </c>
    </row>
    <row r="7" spans="1:25" x14ac:dyDescent="0.25">
      <c r="A7" s="15">
        <v>1</v>
      </c>
      <c r="B7" s="16">
        <v>41214</v>
      </c>
      <c r="C7" s="17">
        <v>41243</v>
      </c>
      <c r="D7" s="18">
        <f>G7+O7-I7-T7</f>
        <v>309799</v>
      </c>
      <c r="E7" s="17"/>
      <c r="F7" s="17"/>
      <c r="G7" s="18">
        <f>R7</f>
        <v>519</v>
      </c>
      <c r="H7" s="17"/>
      <c r="I7" s="18">
        <v>0</v>
      </c>
      <c r="J7" s="25"/>
      <c r="K7" s="18"/>
      <c r="L7" s="18"/>
      <c r="M7" s="18"/>
      <c r="N7" s="17">
        <v>41237</v>
      </c>
      <c r="O7" s="18">
        <v>309280</v>
      </c>
      <c r="P7" s="17">
        <v>41243</v>
      </c>
      <c r="Q7" s="17"/>
      <c r="R7" s="18">
        <f>ROUND((P7-N7)*$H$3*O7,0)</f>
        <v>519</v>
      </c>
      <c r="S7" s="17"/>
      <c r="T7" s="18">
        <v>0</v>
      </c>
      <c r="U7" s="18"/>
      <c r="V7" s="17"/>
      <c r="W7" s="18"/>
    </row>
    <row r="8" spans="1:25" x14ac:dyDescent="0.25">
      <c r="A8" s="15">
        <v>2</v>
      </c>
      <c r="B8" s="16">
        <v>41244</v>
      </c>
      <c r="C8" s="17">
        <v>41273</v>
      </c>
      <c r="D8" s="18">
        <f>D7+G8+O8-I8-T8</f>
        <v>312396</v>
      </c>
      <c r="E8" s="17">
        <v>41273</v>
      </c>
      <c r="F8" s="25">
        <f>C8-C7</f>
        <v>30</v>
      </c>
      <c r="G8" s="18">
        <f t="shared" ref="G8:G39" si="0">ROUND(IF(O8=0,(F8*$H$3*D7)+U8+W8,R8+U8+W8+(N8-C7)*$H$3*D7),0)</f>
        <v>2597</v>
      </c>
      <c r="H8" s="17"/>
      <c r="I8" s="18">
        <v>0</v>
      </c>
      <c r="J8" s="25"/>
      <c r="K8" s="18"/>
      <c r="L8" s="18"/>
      <c r="M8" s="18"/>
      <c r="N8" s="17"/>
      <c r="O8" s="18"/>
      <c r="P8" s="17"/>
      <c r="Q8" s="17"/>
      <c r="R8" s="18"/>
      <c r="S8" s="17"/>
      <c r="T8" s="18"/>
      <c r="U8" s="18"/>
      <c r="V8" s="17"/>
      <c r="W8" s="18"/>
    </row>
    <row r="9" spans="1:25" x14ac:dyDescent="0.25">
      <c r="A9" s="15">
        <v>3</v>
      </c>
      <c r="B9" s="16">
        <v>41275</v>
      </c>
      <c r="C9" s="17">
        <v>41304</v>
      </c>
      <c r="D9" s="18">
        <f>D8+G9+O9-I9-T9</f>
        <v>315102</v>
      </c>
      <c r="E9" s="17">
        <v>41304</v>
      </c>
      <c r="F9" s="25">
        <f t="shared" ref="F9:F72" si="1">C9-C8</f>
        <v>31</v>
      </c>
      <c r="G9" s="18">
        <f t="shared" si="0"/>
        <v>2706</v>
      </c>
      <c r="H9" s="17"/>
      <c r="I9" s="18">
        <v>0</v>
      </c>
      <c r="J9" s="25"/>
      <c r="K9" s="18"/>
      <c r="L9" s="18"/>
      <c r="M9" s="18"/>
      <c r="N9" s="17"/>
      <c r="O9" s="18"/>
      <c r="P9" s="17"/>
      <c r="Q9" s="17"/>
      <c r="R9" s="18"/>
      <c r="S9" s="17"/>
      <c r="T9" s="18"/>
      <c r="U9" s="18"/>
      <c r="V9" s="17"/>
      <c r="W9" s="18"/>
    </row>
    <row r="10" spans="1:25" x14ac:dyDescent="0.25">
      <c r="A10" s="15">
        <v>4</v>
      </c>
      <c r="B10" s="16">
        <v>41306</v>
      </c>
      <c r="C10" s="17">
        <v>41333</v>
      </c>
      <c r="D10" s="18">
        <f>D9+G10+O10-I10-T10</f>
        <v>626930</v>
      </c>
      <c r="E10" s="17">
        <v>41333</v>
      </c>
      <c r="F10" s="25">
        <f t="shared" si="1"/>
        <v>29</v>
      </c>
      <c r="G10" s="18">
        <f t="shared" si="0"/>
        <v>2548</v>
      </c>
      <c r="H10" s="17"/>
      <c r="I10" s="18">
        <v>0</v>
      </c>
      <c r="J10" s="25"/>
      <c r="K10" s="18"/>
      <c r="L10" s="18"/>
      <c r="M10" s="18"/>
      <c r="N10" s="17">
        <v>41330</v>
      </c>
      <c r="O10" s="18">
        <v>309280</v>
      </c>
      <c r="P10" s="17">
        <v>41333</v>
      </c>
      <c r="Q10" s="25">
        <f>IF(O10=0,0,E10-N10)</f>
        <v>3</v>
      </c>
      <c r="R10" s="18">
        <f>ROUND(Q10*$H$3*O10,0)</f>
        <v>259</v>
      </c>
      <c r="S10" s="17"/>
      <c r="T10" s="18"/>
      <c r="U10" s="18"/>
      <c r="V10" s="17"/>
      <c r="W10" s="18"/>
    </row>
    <row r="11" spans="1:25" x14ac:dyDescent="0.25">
      <c r="A11" s="15">
        <v>5</v>
      </c>
      <c r="B11" s="16">
        <v>41334</v>
      </c>
      <c r="C11" s="17">
        <v>41363</v>
      </c>
      <c r="D11" s="23">
        <v>619060</v>
      </c>
      <c r="E11" s="17">
        <v>41363</v>
      </c>
      <c r="F11" s="25">
        <f t="shared" si="1"/>
        <v>30</v>
      </c>
      <c r="G11" s="18">
        <f t="shared" si="0"/>
        <v>5256</v>
      </c>
      <c r="H11" s="17"/>
      <c r="I11" s="18">
        <v>0</v>
      </c>
      <c r="J11" s="25"/>
      <c r="K11" s="18"/>
      <c r="L11" s="18"/>
      <c r="M11" s="18"/>
      <c r="N11" s="17"/>
      <c r="O11" s="18"/>
      <c r="P11" s="17"/>
      <c r="Q11" s="25">
        <f t="shared" ref="Q11:Q19" si="2">IF(O11=0,0,E11-N11)</f>
        <v>0</v>
      </c>
      <c r="R11" s="18">
        <f t="shared" ref="R11:R19" si="3">ROUND(Q11*$H$3*O11,0)</f>
        <v>0</v>
      </c>
      <c r="S11" s="17"/>
      <c r="T11" s="18"/>
      <c r="U11" s="18"/>
      <c r="V11" s="17"/>
      <c r="W11" s="18"/>
    </row>
    <row r="12" spans="1:25" x14ac:dyDescent="0.25">
      <c r="A12" s="15">
        <v>6</v>
      </c>
      <c r="B12" s="16">
        <v>41365</v>
      </c>
      <c r="C12" s="17">
        <v>41394</v>
      </c>
      <c r="D12" s="18">
        <f t="shared" ref="D12:D43" si="4">D11+G12+O12-I12-T12</f>
        <v>619060</v>
      </c>
      <c r="E12" s="17">
        <v>41394</v>
      </c>
      <c r="F12" s="25">
        <f t="shared" si="1"/>
        <v>31</v>
      </c>
      <c r="G12" s="18">
        <f t="shared" si="0"/>
        <v>5390</v>
      </c>
      <c r="H12" s="17">
        <v>41394</v>
      </c>
      <c r="I12" s="18">
        <v>5390</v>
      </c>
      <c r="J12" s="25">
        <f t="shared" ref="J12:J15" si="5">IF(H12=0,C12-C11,H12-C11)</f>
        <v>31</v>
      </c>
      <c r="K12" s="18">
        <f>ROUND(J12*$H$3*D11,0)</f>
        <v>5363</v>
      </c>
      <c r="L12" s="18">
        <f>IF(H12=0,0,C12-H12)</f>
        <v>0</v>
      </c>
      <c r="M12" s="18">
        <f>ROUND(L12*$H$3*(D11-I12),0)</f>
        <v>0</v>
      </c>
      <c r="N12" s="17"/>
      <c r="O12" s="18"/>
      <c r="P12" s="17"/>
      <c r="Q12" s="25">
        <f t="shared" si="2"/>
        <v>0</v>
      </c>
      <c r="R12" s="18">
        <f t="shared" si="3"/>
        <v>0</v>
      </c>
      <c r="S12" s="17"/>
      <c r="T12" s="18"/>
      <c r="U12" s="23">
        <v>27</v>
      </c>
      <c r="V12" s="17"/>
      <c r="W12" s="18"/>
    </row>
    <row r="13" spans="1:25" x14ac:dyDescent="0.25">
      <c r="A13" s="15">
        <v>7</v>
      </c>
      <c r="B13" s="16">
        <v>41395</v>
      </c>
      <c r="C13" s="17">
        <v>41424</v>
      </c>
      <c r="D13" s="18">
        <f t="shared" si="4"/>
        <v>933130</v>
      </c>
      <c r="E13" s="17">
        <v>41424</v>
      </c>
      <c r="F13" s="25">
        <f t="shared" si="1"/>
        <v>30</v>
      </c>
      <c r="G13" s="18">
        <f t="shared" si="0"/>
        <v>5476</v>
      </c>
      <c r="H13" s="17">
        <v>41424</v>
      </c>
      <c r="I13" s="18">
        <v>686</v>
      </c>
      <c r="J13" s="25">
        <f t="shared" si="5"/>
        <v>30</v>
      </c>
      <c r="K13" s="18">
        <f t="shared" ref="K13:K76" si="6">ROUND(J13*$H$3*D12,0)</f>
        <v>5190</v>
      </c>
      <c r="L13" s="18">
        <f t="shared" ref="L13:L76" si="7">IF(H13=0,0,C13-H13)</f>
        <v>0</v>
      </c>
      <c r="M13" s="18">
        <f t="shared" ref="M13:M76" si="8">ROUND(L13*$H$3*(D12-I13),0)</f>
        <v>0</v>
      </c>
      <c r="N13" s="17">
        <v>41421</v>
      </c>
      <c r="O13" s="18">
        <v>309280</v>
      </c>
      <c r="P13" s="17">
        <v>41424</v>
      </c>
      <c r="Q13" s="25">
        <f t="shared" si="2"/>
        <v>3</v>
      </c>
      <c r="R13" s="18">
        <f t="shared" si="3"/>
        <v>259</v>
      </c>
      <c r="S13" s="17"/>
      <c r="T13" s="18"/>
      <c r="U13" s="23">
        <v>546</v>
      </c>
      <c r="V13" s="17"/>
      <c r="W13" s="18"/>
    </row>
    <row r="14" spans="1:25" x14ac:dyDescent="0.25">
      <c r="A14" s="15">
        <v>8</v>
      </c>
      <c r="B14" s="16">
        <v>41426</v>
      </c>
      <c r="C14" s="17">
        <v>41455</v>
      </c>
      <c r="D14" s="18">
        <f t="shared" si="4"/>
        <v>941262</v>
      </c>
      <c r="E14" s="17">
        <v>41455</v>
      </c>
      <c r="F14" s="25">
        <f t="shared" si="1"/>
        <v>31</v>
      </c>
      <c r="G14" s="18">
        <f t="shared" si="0"/>
        <v>8132</v>
      </c>
      <c r="H14" s="17"/>
      <c r="I14" s="18"/>
      <c r="J14" s="25">
        <f t="shared" si="5"/>
        <v>31</v>
      </c>
      <c r="K14" s="18">
        <f t="shared" si="6"/>
        <v>8084</v>
      </c>
      <c r="L14" s="18">
        <f t="shared" si="7"/>
        <v>0</v>
      </c>
      <c r="M14" s="18">
        <f t="shared" si="8"/>
        <v>0</v>
      </c>
      <c r="N14" s="17"/>
      <c r="O14" s="18"/>
      <c r="P14" s="17"/>
      <c r="Q14" s="25">
        <f t="shared" si="2"/>
        <v>0</v>
      </c>
      <c r="R14" s="18">
        <f t="shared" si="3"/>
        <v>0</v>
      </c>
      <c r="S14" s="17"/>
      <c r="T14" s="18"/>
      <c r="U14" s="23">
        <v>40</v>
      </c>
      <c r="V14" s="17">
        <v>41455</v>
      </c>
      <c r="W14" s="18">
        <v>8</v>
      </c>
    </row>
    <row r="15" spans="1:25" x14ac:dyDescent="0.25">
      <c r="A15" s="15">
        <v>9</v>
      </c>
      <c r="B15" s="16">
        <v>41456</v>
      </c>
      <c r="C15" s="17">
        <v>41485</v>
      </c>
      <c r="D15" s="18">
        <f t="shared" si="4"/>
        <v>936149</v>
      </c>
      <c r="E15" s="17">
        <v>41485</v>
      </c>
      <c r="F15" s="25">
        <f t="shared" si="1"/>
        <v>30</v>
      </c>
      <c r="G15" s="18">
        <f t="shared" si="0"/>
        <v>7809</v>
      </c>
      <c r="H15" s="17">
        <v>41485</v>
      </c>
      <c r="I15" s="18">
        <v>12922</v>
      </c>
      <c r="J15" s="25">
        <f t="shared" si="5"/>
        <v>30</v>
      </c>
      <c r="K15" s="18">
        <f t="shared" si="6"/>
        <v>7891</v>
      </c>
      <c r="L15" s="18">
        <f t="shared" si="7"/>
        <v>0</v>
      </c>
      <c r="M15" s="18">
        <f t="shared" si="8"/>
        <v>0</v>
      </c>
      <c r="N15" s="17"/>
      <c r="O15" s="18"/>
      <c r="P15" s="17"/>
      <c r="Q15" s="25">
        <f t="shared" si="2"/>
        <v>0</v>
      </c>
      <c r="R15" s="18">
        <f t="shared" si="3"/>
        <v>0</v>
      </c>
      <c r="S15" s="17"/>
      <c r="T15" s="18"/>
      <c r="U15" s="23">
        <v>-103</v>
      </c>
      <c r="V15" s="17">
        <v>42215</v>
      </c>
      <c r="W15" s="18">
        <v>21</v>
      </c>
    </row>
    <row r="16" spans="1:25" x14ac:dyDescent="0.25">
      <c r="A16" s="15">
        <v>10</v>
      </c>
      <c r="B16" s="16">
        <v>41487</v>
      </c>
      <c r="C16" s="17">
        <v>41516</v>
      </c>
      <c r="D16" s="18">
        <f t="shared" si="4"/>
        <v>1233481</v>
      </c>
      <c r="E16" s="17">
        <v>41516</v>
      </c>
      <c r="F16" s="25">
        <f t="shared" si="1"/>
        <v>31</v>
      </c>
      <c r="G16" s="18">
        <f t="shared" si="0"/>
        <v>8155</v>
      </c>
      <c r="H16" s="17">
        <v>41491</v>
      </c>
      <c r="I16" s="18">
        <f>103+20000</f>
        <v>20103</v>
      </c>
      <c r="J16" s="25">
        <f>IF(H16=0,C16-C15,H16-C15)</f>
        <v>6</v>
      </c>
      <c r="K16" s="18">
        <f t="shared" si="6"/>
        <v>1570</v>
      </c>
      <c r="L16" s="18">
        <f t="shared" si="7"/>
        <v>25</v>
      </c>
      <c r="M16" s="18">
        <f t="shared" si="8"/>
        <v>6400</v>
      </c>
      <c r="N16" s="17">
        <v>41512</v>
      </c>
      <c r="O16" s="18">
        <v>309280</v>
      </c>
      <c r="P16" s="17">
        <v>41516</v>
      </c>
      <c r="Q16" s="25">
        <f t="shared" si="2"/>
        <v>4</v>
      </c>
      <c r="R16" s="18">
        <f t="shared" si="3"/>
        <v>346</v>
      </c>
      <c r="S16" s="17"/>
      <c r="T16" s="18"/>
      <c r="U16" s="23">
        <v>744</v>
      </c>
      <c r="V16" s="17">
        <v>41516</v>
      </c>
      <c r="W16" s="18">
        <v>2</v>
      </c>
    </row>
    <row r="17" spans="1:23" x14ac:dyDescent="0.25">
      <c r="A17" s="15">
        <v>11</v>
      </c>
      <c r="B17" s="16">
        <v>41518</v>
      </c>
      <c r="C17" s="17">
        <v>41547</v>
      </c>
      <c r="D17" s="18">
        <f t="shared" si="4"/>
        <v>1237620</v>
      </c>
      <c r="E17" s="17">
        <v>41547</v>
      </c>
      <c r="F17" s="25">
        <f t="shared" si="1"/>
        <v>31</v>
      </c>
      <c r="G17" s="18">
        <f t="shared" si="0"/>
        <v>10722</v>
      </c>
      <c r="H17" s="17">
        <v>41547</v>
      </c>
      <c r="I17" s="18">
        <v>6583</v>
      </c>
      <c r="J17" s="25">
        <f t="shared" ref="J17:J80" si="9">IF(H17=0,C17-C16,H17-C16)</f>
        <v>31</v>
      </c>
      <c r="K17" s="18">
        <f t="shared" si="6"/>
        <v>10686</v>
      </c>
      <c r="L17" s="18">
        <f t="shared" si="7"/>
        <v>0</v>
      </c>
      <c r="M17" s="18">
        <f t="shared" si="8"/>
        <v>0</v>
      </c>
      <c r="N17" s="17"/>
      <c r="O17" s="18"/>
      <c r="P17" s="17"/>
      <c r="Q17" s="25">
        <f t="shared" si="2"/>
        <v>0</v>
      </c>
      <c r="R17" s="18">
        <f t="shared" si="3"/>
        <v>0</v>
      </c>
      <c r="S17" s="17"/>
      <c r="T17" s="18"/>
      <c r="U17" s="18">
        <v>36</v>
      </c>
      <c r="V17" s="17"/>
      <c r="W17" s="18"/>
    </row>
    <row r="18" spans="1:23" x14ac:dyDescent="0.25">
      <c r="A18" s="15">
        <v>12</v>
      </c>
      <c r="B18" s="16">
        <v>41548</v>
      </c>
      <c r="C18" s="17">
        <v>41577</v>
      </c>
      <c r="D18" s="18">
        <f t="shared" si="4"/>
        <v>1237620</v>
      </c>
      <c r="E18" s="17">
        <v>41577</v>
      </c>
      <c r="F18" s="25">
        <f t="shared" si="1"/>
        <v>30</v>
      </c>
      <c r="G18" s="18">
        <f t="shared" si="0"/>
        <v>10427</v>
      </c>
      <c r="H18" s="17">
        <v>41577</v>
      </c>
      <c r="I18" s="18">
        <v>10427</v>
      </c>
      <c r="J18" s="25">
        <f t="shared" si="9"/>
        <v>30</v>
      </c>
      <c r="K18" s="18">
        <f t="shared" si="6"/>
        <v>10376</v>
      </c>
      <c r="L18" s="18">
        <f t="shared" si="7"/>
        <v>0</v>
      </c>
      <c r="M18" s="18">
        <f t="shared" si="8"/>
        <v>0</v>
      </c>
      <c r="N18" s="17"/>
      <c r="O18" s="18"/>
      <c r="P18" s="17"/>
      <c r="Q18" s="25">
        <f t="shared" si="2"/>
        <v>0</v>
      </c>
      <c r="R18" s="18">
        <f t="shared" si="3"/>
        <v>0</v>
      </c>
      <c r="S18" s="17"/>
      <c r="T18" s="18"/>
      <c r="U18" s="18">
        <v>51</v>
      </c>
      <c r="V18" s="17"/>
      <c r="W18" s="18"/>
    </row>
    <row r="19" spans="1:23" x14ac:dyDescent="0.25">
      <c r="A19" s="15">
        <v>13</v>
      </c>
      <c r="B19" s="16">
        <v>41579</v>
      </c>
      <c r="C19" s="17">
        <v>41608</v>
      </c>
      <c r="D19" s="18">
        <f t="shared" si="4"/>
        <v>1450000</v>
      </c>
      <c r="E19" s="17">
        <v>41608</v>
      </c>
      <c r="F19" s="25">
        <f t="shared" si="1"/>
        <v>31</v>
      </c>
      <c r="G19" s="18">
        <f t="shared" si="0"/>
        <v>11013</v>
      </c>
      <c r="H19" s="17"/>
      <c r="I19" s="18">
        <v>11013</v>
      </c>
      <c r="J19" s="25">
        <f t="shared" si="9"/>
        <v>31</v>
      </c>
      <c r="K19" s="18">
        <f t="shared" si="6"/>
        <v>10722</v>
      </c>
      <c r="L19" s="18">
        <f t="shared" si="7"/>
        <v>0</v>
      </c>
      <c r="M19" s="18">
        <f t="shared" si="8"/>
        <v>0</v>
      </c>
      <c r="N19" s="17">
        <v>41604</v>
      </c>
      <c r="O19" s="18">
        <v>212380</v>
      </c>
      <c r="P19" s="17">
        <v>41608</v>
      </c>
      <c r="Q19" s="25">
        <f t="shared" si="2"/>
        <v>4</v>
      </c>
      <c r="R19" s="18">
        <f t="shared" si="3"/>
        <v>237</v>
      </c>
      <c r="S19" s="17"/>
      <c r="T19" s="18"/>
      <c r="U19" s="18">
        <v>1438</v>
      </c>
      <c r="V19" s="17"/>
      <c r="W19" s="18"/>
    </row>
    <row r="20" spans="1:23" x14ac:dyDescent="0.25">
      <c r="A20" s="15">
        <v>14</v>
      </c>
      <c r="B20" s="16">
        <v>41609</v>
      </c>
      <c r="C20" s="17">
        <v>41638</v>
      </c>
      <c r="D20" s="18">
        <f t="shared" si="4"/>
        <v>1438987</v>
      </c>
      <c r="E20" s="17">
        <v>41638</v>
      </c>
      <c r="F20" s="25">
        <f t="shared" si="1"/>
        <v>30</v>
      </c>
      <c r="G20" s="18">
        <f t="shared" si="0"/>
        <v>12223</v>
      </c>
      <c r="H20" s="17">
        <v>41638</v>
      </c>
      <c r="I20" s="18">
        <f>10047+2176+11013</f>
        <v>23236</v>
      </c>
      <c r="J20" s="25">
        <f t="shared" si="9"/>
        <v>30</v>
      </c>
      <c r="K20" s="18">
        <f t="shared" si="6"/>
        <v>12156</v>
      </c>
      <c r="L20" s="18">
        <f t="shared" si="7"/>
        <v>0</v>
      </c>
      <c r="M20" s="18">
        <f t="shared" si="8"/>
        <v>0</v>
      </c>
      <c r="N20" s="17"/>
      <c r="O20" s="18"/>
      <c r="P20" s="17"/>
      <c r="Q20" s="17"/>
      <c r="R20" s="18"/>
      <c r="S20" s="17"/>
      <c r="T20" s="18"/>
      <c r="U20" s="18">
        <v>66</v>
      </c>
      <c r="V20" s="17"/>
      <c r="W20" s="18">
        <v>1</v>
      </c>
    </row>
    <row r="21" spans="1:23" x14ac:dyDescent="0.25">
      <c r="A21" s="15">
        <v>15</v>
      </c>
      <c r="B21" s="16">
        <v>41640</v>
      </c>
      <c r="C21" s="17">
        <v>41669</v>
      </c>
      <c r="D21" s="18">
        <f t="shared" si="4"/>
        <v>1438892</v>
      </c>
      <c r="E21" s="17">
        <v>41669</v>
      </c>
      <c r="F21" s="25">
        <f t="shared" si="1"/>
        <v>31</v>
      </c>
      <c r="G21" s="18">
        <f t="shared" si="0"/>
        <v>12509</v>
      </c>
      <c r="H21" s="17">
        <v>41669</v>
      </c>
      <c r="I21" s="18">
        <v>12604</v>
      </c>
      <c r="J21" s="25">
        <f t="shared" si="9"/>
        <v>31</v>
      </c>
      <c r="K21" s="18">
        <f t="shared" si="6"/>
        <v>12466</v>
      </c>
      <c r="L21" s="18">
        <f t="shared" si="7"/>
        <v>0</v>
      </c>
      <c r="M21" s="18">
        <f t="shared" si="8"/>
        <v>0</v>
      </c>
      <c r="N21" s="17"/>
      <c r="O21" s="18"/>
      <c r="P21" s="17"/>
      <c r="Q21" s="17"/>
      <c r="R21" s="18"/>
      <c r="S21" s="17"/>
      <c r="T21" s="18"/>
      <c r="U21" s="18">
        <v>43</v>
      </c>
      <c r="V21" s="17"/>
      <c r="W21" s="18"/>
    </row>
    <row r="22" spans="1:23" x14ac:dyDescent="0.25">
      <c r="A22" s="15">
        <v>16</v>
      </c>
      <c r="B22" s="16">
        <v>41671</v>
      </c>
      <c r="C22" s="17">
        <v>41698</v>
      </c>
      <c r="D22" s="18">
        <f t="shared" si="4"/>
        <v>1449826</v>
      </c>
      <c r="E22" s="17">
        <v>41698</v>
      </c>
      <c r="F22" s="25">
        <f t="shared" si="1"/>
        <v>29</v>
      </c>
      <c r="G22" s="18">
        <f t="shared" si="0"/>
        <v>11661</v>
      </c>
      <c r="H22" s="17">
        <v>41698</v>
      </c>
      <c r="I22" s="18">
        <v>727</v>
      </c>
      <c r="J22" s="25">
        <f t="shared" si="9"/>
        <v>29</v>
      </c>
      <c r="K22" s="18">
        <f t="shared" si="6"/>
        <v>11661</v>
      </c>
      <c r="L22" s="18">
        <f t="shared" si="7"/>
        <v>0</v>
      </c>
      <c r="M22" s="18">
        <f t="shared" si="8"/>
        <v>0</v>
      </c>
      <c r="N22" s="17"/>
      <c r="O22" s="18"/>
      <c r="P22" s="17"/>
      <c r="Q22" s="17"/>
      <c r="R22" s="18"/>
      <c r="S22" s="17"/>
      <c r="T22" s="18"/>
      <c r="U22" s="18"/>
      <c r="V22" s="17"/>
      <c r="W22" s="18"/>
    </row>
    <row r="23" spans="1:23" x14ac:dyDescent="0.25">
      <c r="A23" s="15">
        <v>17</v>
      </c>
      <c r="B23" s="16">
        <v>41699</v>
      </c>
      <c r="C23" s="17">
        <v>41728</v>
      </c>
      <c r="D23" s="18">
        <f t="shared" si="4"/>
        <v>1461999</v>
      </c>
      <c r="E23" s="17">
        <v>41728</v>
      </c>
      <c r="F23" s="25">
        <f t="shared" si="1"/>
        <v>30</v>
      </c>
      <c r="G23" s="18">
        <f t="shared" si="0"/>
        <v>12173</v>
      </c>
      <c r="H23" s="17"/>
      <c r="I23" s="18"/>
      <c r="J23" s="25">
        <f t="shared" si="9"/>
        <v>30</v>
      </c>
      <c r="K23" s="18">
        <f t="shared" si="6"/>
        <v>12155</v>
      </c>
      <c r="L23" s="18">
        <f t="shared" si="7"/>
        <v>0</v>
      </c>
      <c r="M23" s="18">
        <f t="shared" si="8"/>
        <v>0</v>
      </c>
      <c r="N23" s="17"/>
      <c r="O23" s="18"/>
      <c r="P23" s="17"/>
      <c r="Q23" s="17"/>
      <c r="R23" s="18"/>
      <c r="S23" s="17"/>
      <c r="T23" s="18"/>
      <c r="U23" s="18"/>
      <c r="V23" s="17"/>
      <c r="W23" s="18">
        <v>18</v>
      </c>
    </row>
    <row r="24" spans="1:23" x14ac:dyDescent="0.25">
      <c r="A24" s="15">
        <v>18</v>
      </c>
      <c r="B24" s="16">
        <v>41730</v>
      </c>
      <c r="C24" s="17">
        <v>41759</v>
      </c>
      <c r="D24" s="18">
        <f t="shared" si="4"/>
        <v>1459594</v>
      </c>
      <c r="E24" s="17">
        <v>41759</v>
      </c>
      <c r="F24" s="25">
        <f t="shared" si="1"/>
        <v>31</v>
      </c>
      <c r="G24" s="18">
        <f t="shared" si="0"/>
        <v>12595</v>
      </c>
      <c r="H24" s="17">
        <v>41737</v>
      </c>
      <c r="I24" s="18">
        <v>15000</v>
      </c>
      <c r="J24" s="25">
        <f t="shared" si="9"/>
        <v>9</v>
      </c>
      <c r="K24" s="18">
        <f t="shared" si="6"/>
        <v>3677</v>
      </c>
      <c r="L24" s="18">
        <f t="shared" si="7"/>
        <v>22</v>
      </c>
      <c r="M24" s="18">
        <f t="shared" si="8"/>
        <v>8896</v>
      </c>
      <c r="N24" s="17"/>
      <c r="O24" s="18"/>
      <c r="P24" s="17"/>
      <c r="Q24" s="17"/>
      <c r="R24" s="18"/>
      <c r="S24" s="17"/>
      <c r="T24" s="18"/>
      <c r="U24" s="18">
        <v>-70</v>
      </c>
      <c r="V24" s="17"/>
      <c r="W24" s="18"/>
    </row>
    <row r="25" spans="1:23" x14ac:dyDescent="0.25">
      <c r="A25" s="15">
        <v>19</v>
      </c>
      <c r="B25" s="16">
        <v>41760</v>
      </c>
      <c r="C25" s="17">
        <v>41789</v>
      </c>
      <c r="D25" s="18">
        <f t="shared" si="4"/>
        <v>1471831</v>
      </c>
      <c r="E25" s="17">
        <v>41789</v>
      </c>
      <c r="F25" s="25">
        <f t="shared" si="1"/>
        <v>30</v>
      </c>
      <c r="G25" s="18">
        <f t="shared" si="0"/>
        <v>12237</v>
      </c>
      <c r="H25" s="17"/>
      <c r="I25" s="18"/>
      <c r="J25" s="25">
        <f t="shared" si="9"/>
        <v>30</v>
      </c>
      <c r="K25" s="18">
        <f t="shared" si="6"/>
        <v>12237</v>
      </c>
      <c r="L25" s="18">
        <f t="shared" si="7"/>
        <v>0</v>
      </c>
      <c r="M25" s="18">
        <f t="shared" si="8"/>
        <v>0</v>
      </c>
      <c r="N25" s="17"/>
      <c r="O25" s="18"/>
      <c r="P25" s="17"/>
      <c r="Q25" s="17"/>
      <c r="R25" s="18"/>
      <c r="S25" s="17"/>
      <c r="T25" s="18"/>
      <c r="U25" s="18"/>
      <c r="V25" s="17"/>
      <c r="W25" s="18"/>
    </row>
    <row r="26" spans="1:23" x14ac:dyDescent="0.25">
      <c r="A26" s="15">
        <v>20</v>
      </c>
      <c r="B26" s="16">
        <v>41791</v>
      </c>
      <c r="C26" s="17">
        <v>41820</v>
      </c>
      <c r="D26" s="18">
        <f t="shared" si="4"/>
        <v>1484581</v>
      </c>
      <c r="E26" s="17">
        <v>41820</v>
      </c>
      <c r="F26" s="25">
        <f t="shared" si="1"/>
        <v>31</v>
      </c>
      <c r="G26" s="18">
        <f t="shared" si="0"/>
        <v>12750</v>
      </c>
      <c r="H26" s="17"/>
      <c r="I26" s="18"/>
      <c r="J26" s="25">
        <f t="shared" si="9"/>
        <v>31</v>
      </c>
      <c r="K26" s="18">
        <f t="shared" si="6"/>
        <v>12750</v>
      </c>
      <c r="L26" s="18">
        <f t="shared" si="7"/>
        <v>0</v>
      </c>
      <c r="M26" s="18">
        <f t="shared" si="8"/>
        <v>0</v>
      </c>
      <c r="N26" s="17"/>
      <c r="O26" s="18"/>
      <c r="P26" s="17"/>
      <c r="Q26" s="17"/>
      <c r="R26" s="18"/>
      <c r="S26" s="17"/>
      <c r="T26" s="18"/>
      <c r="U26" s="18"/>
      <c r="V26" s="17"/>
      <c r="W26" s="18"/>
    </row>
    <row r="27" spans="1:23" x14ac:dyDescent="0.25">
      <c r="A27" s="15">
        <v>21</v>
      </c>
      <c r="B27" s="16">
        <v>41821</v>
      </c>
      <c r="C27" s="17">
        <v>41850</v>
      </c>
      <c r="D27" s="18">
        <f t="shared" si="4"/>
        <v>1497027</v>
      </c>
      <c r="E27" s="17">
        <v>41850</v>
      </c>
      <c r="F27" s="25">
        <f t="shared" si="1"/>
        <v>30</v>
      </c>
      <c r="G27" s="18">
        <f t="shared" si="0"/>
        <v>12446</v>
      </c>
      <c r="H27" s="17"/>
      <c r="I27" s="18"/>
      <c r="J27" s="25">
        <f t="shared" si="9"/>
        <v>30</v>
      </c>
      <c r="K27" s="18">
        <f t="shared" si="6"/>
        <v>12446</v>
      </c>
      <c r="L27" s="18">
        <f t="shared" si="7"/>
        <v>0</v>
      </c>
      <c r="M27" s="18">
        <f t="shared" si="8"/>
        <v>0</v>
      </c>
      <c r="N27" s="17"/>
      <c r="O27" s="18"/>
      <c r="P27" s="17"/>
      <c r="Q27" s="17"/>
      <c r="R27" s="18"/>
      <c r="S27" s="17"/>
      <c r="T27" s="18"/>
      <c r="U27" s="18"/>
      <c r="V27" s="17"/>
      <c r="W27" s="18"/>
    </row>
    <row r="28" spans="1:23" x14ac:dyDescent="0.25">
      <c r="A28" s="15">
        <v>22</v>
      </c>
      <c r="B28" s="16">
        <v>41852</v>
      </c>
      <c r="C28" s="17">
        <v>41881</v>
      </c>
      <c r="D28" s="18">
        <f t="shared" si="4"/>
        <v>1509996</v>
      </c>
      <c r="E28" s="17">
        <v>41881</v>
      </c>
      <c r="F28" s="25">
        <f t="shared" si="1"/>
        <v>31</v>
      </c>
      <c r="G28" s="18">
        <f t="shared" si="0"/>
        <v>12969</v>
      </c>
      <c r="H28" s="17"/>
      <c r="I28" s="18"/>
      <c r="J28" s="25">
        <f t="shared" si="9"/>
        <v>31</v>
      </c>
      <c r="K28" s="18">
        <f t="shared" si="6"/>
        <v>12969</v>
      </c>
      <c r="L28" s="18">
        <f t="shared" si="7"/>
        <v>0</v>
      </c>
      <c r="M28" s="18">
        <f t="shared" si="8"/>
        <v>0</v>
      </c>
      <c r="N28" s="17"/>
      <c r="O28" s="18"/>
      <c r="P28" s="17"/>
      <c r="Q28" s="17"/>
      <c r="R28" s="18"/>
      <c r="S28" s="17"/>
      <c r="T28" s="18"/>
      <c r="U28" s="18"/>
      <c r="V28" s="17"/>
      <c r="W28" s="18"/>
    </row>
    <row r="29" spans="1:23" x14ac:dyDescent="0.25">
      <c r="A29" s="15">
        <v>23</v>
      </c>
      <c r="B29" s="16">
        <v>41883</v>
      </c>
      <c r="C29" s="17">
        <v>41912</v>
      </c>
      <c r="D29" s="18">
        <f t="shared" si="4"/>
        <v>1523077</v>
      </c>
      <c r="E29" s="17">
        <v>41912</v>
      </c>
      <c r="F29" s="25">
        <f t="shared" si="1"/>
        <v>31</v>
      </c>
      <c r="G29" s="18">
        <f t="shared" si="0"/>
        <v>13081</v>
      </c>
      <c r="H29" s="17"/>
      <c r="I29" s="18"/>
      <c r="J29" s="25">
        <f t="shared" si="9"/>
        <v>31</v>
      </c>
      <c r="K29" s="18">
        <f t="shared" si="6"/>
        <v>13081</v>
      </c>
      <c r="L29" s="18">
        <f t="shared" si="7"/>
        <v>0</v>
      </c>
      <c r="M29" s="18">
        <f t="shared" si="8"/>
        <v>0</v>
      </c>
      <c r="N29" s="17"/>
      <c r="O29" s="18"/>
      <c r="P29" s="17"/>
      <c r="Q29" s="17"/>
      <c r="R29" s="18"/>
      <c r="S29" s="17"/>
      <c r="T29" s="18"/>
      <c r="U29" s="18"/>
      <c r="V29" s="17"/>
      <c r="W29" s="18"/>
    </row>
    <row r="30" spans="1:23" x14ac:dyDescent="0.25">
      <c r="A30" s="15">
        <v>24</v>
      </c>
      <c r="B30" s="16">
        <v>41913</v>
      </c>
      <c r="C30" s="17">
        <v>41942</v>
      </c>
      <c r="D30" s="18">
        <f t="shared" si="4"/>
        <v>1535846</v>
      </c>
      <c r="E30" s="17">
        <v>41942</v>
      </c>
      <c r="F30" s="25">
        <f t="shared" si="1"/>
        <v>30</v>
      </c>
      <c r="G30" s="18">
        <f t="shared" si="0"/>
        <v>12769</v>
      </c>
      <c r="H30" s="17"/>
      <c r="I30" s="18"/>
      <c r="J30" s="25">
        <f t="shared" si="9"/>
        <v>30</v>
      </c>
      <c r="K30" s="18">
        <f t="shared" si="6"/>
        <v>12769</v>
      </c>
      <c r="L30" s="18">
        <f t="shared" si="7"/>
        <v>0</v>
      </c>
      <c r="M30" s="18">
        <f t="shared" si="8"/>
        <v>0</v>
      </c>
      <c r="N30" s="17"/>
      <c r="O30" s="18"/>
      <c r="P30" s="17"/>
      <c r="Q30" s="17"/>
      <c r="R30" s="18"/>
      <c r="S30" s="17"/>
      <c r="T30" s="18"/>
      <c r="U30" s="18"/>
      <c r="V30" s="17"/>
      <c r="W30" s="18"/>
    </row>
    <row r="31" spans="1:23" x14ac:dyDescent="0.25">
      <c r="A31" s="15">
        <v>25</v>
      </c>
      <c r="B31" s="16">
        <v>41944</v>
      </c>
      <c r="C31" s="17">
        <v>41973</v>
      </c>
      <c r="D31" s="18">
        <f t="shared" si="4"/>
        <v>1549151</v>
      </c>
      <c r="E31" s="17">
        <v>41973</v>
      </c>
      <c r="F31" s="25">
        <f t="shared" si="1"/>
        <v>31</v>
      </c>
      <c r="G31" s="18">
        <f t="shared" si="0"/>
        <v>13305</v>
      </c>
      <c r="H31" s="17"/>
      <c r="I31" s="18"/>
      <c r="J31" s="25">
        <f t="shared" si="9"/>
        <v>31</v>
      </c>
      <c r="K31" s="18">
        <f t="shared" si="6"/>
        <v>13305</v>
      </c>
      <c r="L31" s="18">
        <f t="shared" si="7"/>
        <v>0</v>
      </c>
      <c r="M31" s="18">
        <f t="shared" si="8"/>
        <v>0</v>
      </c>
      <c r="N31" s="17"/>
      <c r="O31" s="18"/>
      <c r="P31" s="17"/>
      <c r="Q31" s="17"/>
      <c r="R31" s="18"/>
      <c r="S31" s="17"/>
      <c r="T31" s="18"/>
      <c r="U31" s="18"/>
      <c r="V31" s="17"/>
      <c r="W31" s="18"/>
    </row>
    <row r="32" spans="1:23" x14ac:dyDescent="0.25">
      <c r="A32" s="15">
        <v>26</v>
      </c>
      <c r="B32" s="16">
        <v>41974</v>
      </c>
      <c r="C32" s="17">
        <v>42003</v>
      </c>
      <c r="D32" s="18">
        <f t="shared" si="4"/>
        <v>1562138</v>
      </c>
      <c r="E32" s="17">
        <v>42003</v>
      </c>
      <c r="F32" s="25">
        <f t="shared" si="1"/>
        <v>30</v>
      </c>
      <c r="G32" s="18">
        <f t="shared" si="0"/>
        <v>12987</v>
      </c>
      <c r="H32" s="17"/>
      <c r="I32" s="18"/>
      <c r="J32" s="25">
        <f t="shared" si="9"/>
        <v>30</v>
      </c>
      <c r="K32" s="18">
        <f t="shared" si="6"/>
        <v>12987</v>
      </c>
      <c r="L32" s="18">
        <f t="shared" si="7"/>
        <v>0</v>
      </c>
      <c r="M32" s="18">
        <f t="shared" si="8"/>
        <v>0</v>
      </c>
      <c r="N32" s="17"/>
      <c r="O32" s="18"/>
      <c r="P32" s="17"/>
      <c r="Q32" s="17"/>
      <c r="R32" s="18"/>
      <c r="S32" s="17"/>
      <c r="T32" s="18"/>
      <c r="U32" s="18"/>
      <c r="V32" s="17"/>
      <c r="W32" s="18"/>
    </row>
    <row r="33" spans="1:23" x14ac:dyDescent="0.25">
      <c r="A33" s="15">
        <v>27</v>
      </c>
      <c r="B33" s="16">
        <v>42005</v>
      </c>
      <c r="C33" s="17">
        <v>42034</v>
      </c>
      <c r="D33" s="18">
        <f t="shared" si="4"/>
        <v>1575671</v>
      </c>
      <c r="E33" s="17">
        <v>42034</v>
      </c>
      <c r="F33" s="25">
        <f t="shared" si="1"/>
        <v>31</v>
      </c>
      <c r="G33" s="18">
        <f t="shared" si="0"/>
        <v>13533</v>
      </c>
      <c r="H33" s="17"/>
      <c r="I33" s="18"/>
      <c r="J33" s="25">
        <f t="shared" si="9"/>
        <v>31</v>
      </c>
      <c r="K33" s="18">
        <f t="shared" si="6"/>
        <v>13533</v>
      </c>
      <c r="L33" s="18">
        <f t="shared" si="7"/>
        <v>0</v>
      </c>
      <c r="M33" s="18">
        <f t="shared" si="8"/>
        <v>0</v>
      </c>
      <c r="N33" s="17"/>
      <c r="O33" s="18"/>
      <c r="P33" s="17"/>
      <c r="Q33" s="17"/>
      <c r="R33" s="18"/>
      <c r="S33" s="17"/>
      <c r="T33" s="18"/>
      <c r="U33" s="18"/>
      <c r="V33" s="17"/>
      <c r="W33" s="18"/>
    </row>
    <row r="34" spans="1:23" x14ac:dyDescent="0.25">
      <c r="A34" s="15">
        <v>28</v>
      </c>
      <c r="B34" s="16">
        <v>42036</v>
      </c>
      <c r="C34" s="17">
        <v>42063</v>
      </c>
      <c r="D34" s="18">
        <f t="shared" si="4"/>
        <v>1588440</v>
      </c>
      <c r="E34" s="17">
        <v>42063</v>
      </c>
      <c r="F34" s="25">
        <f t="shared" si="1"/>
        <v>29</v>
      </c>
      <c r="G34" s="18">
        <f t="shared" si="0"/>
        <v>12769</v>
      </c>
      <c r="H34" s="17"/>
      <c r="I34" s="18"/>
      <c r="J34" s="25">
        <f t="shared" si="9"/>
        <v>29</v>
      </c>
      <c r="K34" s="18">
        <f t="shared" si="6"/>
        <v>12769</v>
      </c>
      <c r="L34" s="18">
        <f t="shared" si="7"/>
        <v>0</v>
      </c>
      <c r="M34" s="18">
        <f t="shared" si="8"/>
        <v>0</v>
      </c>
      <c r="N34" s="17"/>
      <c r="O34" s="18"/>
      <c r="P34" s="17"/>
      <c r="Q34" s="17"/>
      <c r="R34" s="18"/>
      <c r="S34" s="17"/>
      <c r="T34" s="18"/>
      <c r="U34" s="18"/>
      <c r="V34" s="17"/>
      <c r="W34" s="18"/>
    </row>
    <row r="35" spans="1:23" x14ac:dyDescent="0.25">
      <c r="A35" s="15">
        <v>29</v>
      </c>
      <c r="B35" s="16">
        <v>42064</v>
      </c>
      <c r="C35" s="17">
        <v>42093</v>
      </c>
      <c r="D35" s="18">
        <f t="shared" si="4"/>
        <v>1601757</v>
      </c>
      <c r="E35" s="17">
        <v>42093</v>
      </c>
      <c r="F35" s="25">
        <f t="shared" si="1"/>
        <v>30</v>
      </c>
      <c r="G35" s="18">
        <f t="shared" si="0"/>
        <v>13317</v>
      </c>
      <c r="H35" s="17"/>
      <c r="I35" s="18"/>
      <c r="J35" s="25">
        <f t="shared" si="9"/>
        <v>30</v>
      </c>
      <c r="K35" s="18">
        <f t="shared" si="6"/>
        <v>13317</v>
      </c>
      <c r="L35" s="18">
        <f t="shared" si="7"/>
        <v>0</v>
      </c>
      <c r="M35" s="18">
        <f t="shared" si="8"/>
        <v>0</v>
      </c>
      <c r="N35" s="17"/>
      <c r="O35" s="18"/>
      <c r="P35" s="17"/>
      <c r="Q35" s="17"/>
      <c r="R35" s="18"/>
      <c r="S35" s="17"/>
      <c r="T35" s="18"/>
      <c r="U35" s="18"/>
      <c r="V35" s="17"/>
      <c r="W35" s="18"/>
    </row>
    <row r="36" spans="1:23" x14ac:dyDescent="0.25">
      <c r="A36" s="15">
        <v>30</v>
      </c>
      <c r="B36" s="16">
        <v>42095</v>
      </c>
      <c r="C36" s="17">
        <v>42124</v>
      </c>
      <c r="D36" s="18">
        <f t="shared" si="4"/>
        <v>1615633</v>
      </c>
      <c r="E36" s="17">
        <v>42124</v>
      </c>
      <c r="F36" s="25">
        <f t="shared" si="1"/>
        <v>31</v>
      </c>
      <c r="G36" s="18">
        <f t="shared" si="0"/>
        <v>13876</v>
      </c>
      <c r="H36" s="17"/>
      <c r="I36" s="18"/>
      <c r="J36" s="25">
        <f t="shared" si="9"/>
        <v>31</v>
      </c>
      <c r="K36" s="18">
        <f t="shared" si="6"/>
        <v>13876</v>
      </c>
      <c r="L36" s="18">
        <f t="shared" si="7"/>
        <v>0</v>
      </c>
      <c r="M36" s="18">
        <f t="shared" si="8"/>
        <v>0</v>
      </c>
      <c r="N36" s="17"/>
      <c r="O36" s="18"/>
      <c r="P36" s="17"/>
      <c r="Q36" s="17"/>
      <c r="R36" s="18"/>
      <c r="S36" s="17"/>
      <c r="T36" s="18"/>
      <c r="U36" s="18"/>
      <c r="V36" s="17"/>
      <c r="W36" s="18"/>
    </row>
    <row r="37" spans="1:23" x14ac:dyDescent="0.25">
      <c r="A37" s="15">
        <v>31</v>
      </c>
      <c r="B37" s="16">
        <v>42125</v>
      </c>
      <c r="C37" s="17">
        <v>42154</v>
      </c>
      <c r="D37" s="18">
        <f t="shared" si="4"/>
        <v>1629178</v>
      </c>
      <c r="E37" s="17">
        <v>42154</v>
      </c>
      <c r="F37" s="25">
        <f t="shared" si="1"/>
        <v>30</v>
      </c>
      <c r="G37" s="18">
        <f t="shared" si="0"/>
        <v>13545</v>
      </c>
      <c r="H37" s="17"/>
      <c r="I37" s="18"/>
      <c r="J37" s="25">
        <f t="shared" si="9"/>
        <v>30</v>
      </c>
      <c r="K37" s="18">
        <f t="shared" si="6"/>
        <v>13545</v>
      </c>
      <c r="L37" s="18">
        <f t="shared" si="7"/>
        <v>0</v>
      </c>
      <c r="M37" s="18">
        <f t="shared" si="8"/>
        <v>0</v>
      </c>
      <c r="N37" s="17"/>
      <c r="O37" s="18"/>
      <c r="P37" s="17"/>
      <c r="Q37" s="17"/>
      <c r="R37" s="18"/>
      <c r="S37" s="17"/>
      <c r="T37" s="18"/>
      <c r="U37" s="18"/>
      <c r="V37" s="17"/>
      <c r="W37" s="18"/>
    </row>
    <row r="38" spans="1:23" x14ac:dyDescent="0.25">
      <c r="A38" s="15">
        <v>32</v>
      </c>
      <c r="B38" s="16">
        <v>42156</v>
      </c>
      <c r="C38" s="17">
        <v>42185</v>
      </c>
      <c r="D38" s="18">
        <f t="shared" si="4"/>
        <v>1643292</v>
      </c>
      <c r="E38" s="17">
        <v>42185</v>
      </c>
      <c r="F38" s="25">
        <f t="shared" si="1"/>
        <v>31</v>
      </c>
      <c r="G38" s="18">
        <f t="shared" si="0"/>
        <v>14114</v>
      </c>
      <c r="H38" s="17"/>
      <c r="I38" s="18"/>
      <c r="J38" s="25">
        <f t="shared" si="9"/>
        <v>31</v>
      </c>
      <c r="K38" s="18">
        <f t="shared" si="6"/>
        <v>14114</v>
      </c>
      <c r="L38" s="18">
        <f t="shared" si="7"/>
        <v>0</v>
      </c>
      <c r="M38" s="18">
        <f t="shared" si="8"/>
        <v>0</v>
      </c>
      <c r="N38" s="17"/>
      <c r="O38" s="18"/>
      <c r="P38" s="17"/>
      <c r="Q38" s="17"/>
      <c r="R38" s="18"/>
      <c r="S38" s="17"/>
      <c r="T38" s="18"/>
      <c r="U38" s="18"/>
      <c r="V38" s="17"/>
      <c r="W38" s="18"/>
    </row>
    <row r="39" spans="1:23" x14ac:dyDescent="0.25">
      <c r="A39" s="15">
        <v>33</v>
      </c>
      <c r="B39" s="16">
        <v>42186</v>
      </c>
      <c r="C39" s="17">
        <v>42215</v>
      </c>
      <c r="D39" s="18">
        <f t="shared" si="4"/>
        <v>1657069</v>
      </c>
      <c r="E39" s="17">
        <v>42215</v>
      </c>
      <c r="F39" s="25">
        <f t="shared" si="1"/>
        <v>30</v>
      </c>
      <c r="G39" s="18">
        <f t="shared" si="0"/>
        <v>13777</v>
      </c>
      <c r="H39" s="17"/>
      <c r="I39" s="18"/>
      <c r="J39" s="25">
        <f t="shared" si="9"/>
        <v>30</v>
      </c>
      <c r="K39" s="18">
        <f t="shared" si="6"/>
        <v>13777</v>
      </c>
      <c r="L39" s="18">
        <f t="shared" si="7"/>
        <v>0</v>
      </c>
      <c r="M39" s="18">
        <f t="shared" si="8"/>
        <v>0</v>
      </c>
      <c r="N39" s="17"/>
      <c r="O39" s="18"/>
      <c r="P39" s="17"/>
      <c r="Q39" s="17"/>
      <c r="R39" s="18"/>
      <c r="S39" s="17"/>
      <c r="T39" s="18"/>
      <c r="U39" s="18"/>
      <c r="V39" s="17"/>
      <c r="W39" s="18"/>
    </row>
    <row r="40" spans="1:23" x14ac:dyDescent="0.25">
      <c r="A40" s="15">
        <v>34</v>
      </c>
      <c r="B40" s="16">
        <v>42217</v>
      </c>
      <c r="C40" s="17">
        <v>42246</v>
      </c>
      <c r="D40" s="18">
        <f t="shared" si="4"/>
        <v>1671424</v>
      </c>
      <c r="E40" s="17">
        <v>42246</v>
      </c>
      <c r="F40" s="25">
        <f t="shared" si="1"/>
        <v>31</v>
      </c>
      <c r="G40" s="18">
        <f t="shared" ref="G40:G71" si="10">ROUND(IF(O40=0,(F40*$H$3*D39)+U40+W40,R40+U40+W40+(N40-C39)*$H$3*D39),0)</f>
        <v>14355</v>
      </c>
      <c r="H40" s="17"/>
      <c r="I40" s="18"/>
      <c r="J40" s="25">
        <f t="shared" si="9"/>
        <v>31</v>
      </c>
      <c r="K40" s="18">
        <f t="shared" si="6"/>
        <v>14355</v>
      </c>
      <c r="L40" s="18">
        <f t="shared" si="7"/>
        <v>0</v>
      </c>
      <c r="M40" s="18">
        <f t="shared" si="8"/>
        <v>0</v>
      </c>
      <c r="N40" s="17"/>
      <c r="O40" s="18"/>
      <c r="P40" s="17"/>
      <c r="Q40" s="17"/>
      <c r="R40" s="18"/>
      <c r="S40" s="17"/>
      <c r="T40" s="18"/>
      <c r="U40" s="18"/>
      <c r="V40" s="17"/>
      <c r="W40" s="18"/>
    </row>
    <row r="41" spans="1:23" x14ac:dyDescent="0.25">
      <c r="A41" s="15">
        <v>35</v>
      </c>
      <c r="B41" s="16">
        <v>42248</v>
      </c>
      <c r="C41" s="17">
        <v>42277</v>
      </c>
      <c r="D41" s="18">
        <f t="shared" si="4"/>
        <v>1685904</v>
      </c>
      <c r="E41" s="17">
        <v>42277</v>
      </c>
      <c r="F41" s="25">
        <f t="shared" si="1"/>
        <v>31</v>
      </c>
      <c r="G41" s="18">
        <f t="shared" si="10"/>
        <v>14480</v>
      </c>
      <c r="H41" s="17"/>
      <c r="I41" s="18"/>
      <c r="J41" s="25">
        <f t="shared" si="9"/>
        <v>31</v>
      </c>
      <c r="K41" s="18">
        <f t="shared" si="6"/>
        <v>14480</v>
      </c>
      <c r="L41" s="18">
        <f t="shared" si="7"/>
        <v>0</v>
      </c>
      <c r="M41" s="18">
        <f t="shared" si="8"/>
        <v>0</v>
      </c>
      <c r="N41" s="17"/>
      <c r="O41" s="18"/>
      <c r="P41" s="17"/>
      <c r="Q41" s="17"/>
      <c r="R41" s="18"/>
      <c r="S41" s="17"/>
      <c r="T41" s="18"/>
      <c r="U41" s="18"/>
      <c r="V41" s="17"/>
      <c r="W41" s="18"/>
    </row>
    <row r="42" spans="1:23" x14ac:dyDescent="0.25">
      <c r="A42" s="15">
        <v>36</v>
      </c>
      <c r="B42" s="16">
        <v>42278</v>
      </c>
      <c r="C42" s="17">
        <v>42307</v>
      </c>
      <c r="D42" s="18">
        <f t="shared" si="4"/>
        <v>1700038</v>
      </c>
      <c r="E42" s="17">
        <v>42307</v>
      </c>
      <c r="F42" s="25">
        <f t="shared" si="1"/>
        <v>30</v>
      </c>
      <c r="G42" s="18">
        <f t="shared" si="10"/>
        <v>14134</v>
      </c>
      <c r="H42" s="17"/>
      <c r="I42" s="18"/>
      <c r="J42" s="25">
        <f t="shared" si="9"/>
        <v>30</v>
      </c>
      <c r="K42" s="18">
        <f t="shared" si="6"/>
        <v>14134</v>
      </c>
      <c r="L42" s="18">
        <f t="shared" si="7"/>
        <v>0</v>
      </c>
      <c r="M42" s="18">
        <f t="shared" si="8"/>
        <v>0</v>
      </c>
      <c r="N42" s="17"/>
      <c r="O42" s="18"/>
      <c r="P42" s="17"/>
      <c r="Q42" s="17"/>
      <c r="R42" s="18"/>
      <c r="S42" s="17"/>
      <c r="T42" s="18"/>
      <c r="U42" s="18"/>
      <c r="V42" s="17"/>
      <c r="W42" s="18"/>
    </row>
    <row r="43" spans="1:23" x14ac:dyDescent="0.25">
      <c r="A43" s="15">
        <v>37</v>
      </c>
      <c r="B43" s="16">
        <v>42309</v>
      </c>
      <c r="C43" s="17">
        <v>42338</v>
      </c>
      <c r="D43" s="18">
        <f t="shared" si="4"/>
        <v>1714765</v>
      </c>
      <c r="E43" s="17">
        <v>42338</v>
      </c>
      <c r="F43" s="25">
        <f t="shared" si="1"/>
        <v>31</v>
      </c>
      <c r="G43" s="18">
        <f t="shared" si="10"/>
        <v>14727</v>
      </c>
      <c r="H43" s="17"/>
      <c r="I43" s="18"/>
      <c r="J43" s="25">
        <f t="shared" si="9"/>
        <v>31</v>
      </c>
      <c r="K43" s="18">
        <f t="shared" si="6"/>
        <v>14727</v>
      </c>
      <c r="L43" s="18">
        <f t="shared" si="7"/>
        <v>0</v>
      </c>
      <c r="M43" s="18">
        <f t="shared" si="8"/>
        <v>0</v>
      </c>
      <c r="N43" s="17"/>
      <c r="O43" s="18"/>
      <c r="P43" s="17"/>
      <c r="Q43" s="17"/>
      <c r="R43" s="18"/>
      <c r="S43" s="17"/>
      <c r="T43" s="18"/>
      <c r="U43" s="18"/>
      <c r="V43" s="17"/>
      <c r="W43" s="18"/>
    </row>
    <row r="44" spans="1:23" x14ac:dyDescent="0.25">
      <c r="A44" s="15">
        <v>38</v>
      </c>
      <c r="B44" s="16">
        <v>42339</v>
      </c>
      <c r="C44" s="17">
        <v>42368</v>
      </c>
      <c r="D44" s="18">
        <f t="shared" ref="D44:D75" si="11">D43+G44+O44-I44-T44</f>
        <v>1729141</v>
      </c>
      <c r="E44" s="17">
        <v>42368</v>
      </c>
      <c r="F44" s="25">
        <f t="shared" si="1"/>
        <v>30</v>
      </c>
      <c r="G44" s="18">
        <f t="shared" si="10"/>
        <v>14376</v>
      </c>
      <c r="H44" s="17"/>
      <c r="I44" s="18"/>
      <c r="J44" s="25">
        <f t="shared" si="9"/>
        <v>30</v>
      </c>
      <c r="K44" s="18">
        <f t="shared" si="6"/>
        <v>14376</v>
      </c>
      <c r="L44" s="18">
        <f t="shared" si="7"/>
        <v>0</v>
      </c>
      <c r="M44" s="18">
        <f t="shared" si="8"/>
        <v>0</v>
      </c>
      <c r="N44" s="17"/>
      <c r="O44" s="18"/>
      <c r="P44" s="17"/>
      <c r="Q44" s="17"/>
      <c r="R44" s="18"/>
      <c r="S44" s="17"/>
      <c r="T44" s="18"/>
      <c r="U44" s="18"/>
      <c r="V44" s="17"/>
      <c r="W44" s="18"/>
    </row>
    <row r="45" spans="1:23" x14ac:dyDescent="0.25">
      <c r="A45" s="15">
        <v>39</v>
      </c>
      <c r="B45" s="16">
        <v>42370</v>
      </c>
      <c r="C45" s="17">
        <v>42399</v>
      </c>
      <c r="D45" s="18">
        <f t="shared" si="11"/>
        <v>1744121</v>
      </c>
      <c r="E45" s="17">
        <v>42399</v>
      </c>
      <c r="F45" s="25">
        <f t="shared" si="1"/>
        <v>31</v>
      </c>
      <c r="G45" s="18">
        <f t="shared" si="10"/>
        <v>14980</v>
      </c>
      <c r="H45" s="17"/>
      <c r="I45" s="18"/>
      <c r="J45" s="25">
        <f t="shared" si="9"/>
        <v>31</v>
      </c>
      <c r="K45" s="18">
        <f t="shared" si="6"/>
        <v>14980</v>
      </c>
      <c r="L45" s="18">
        <f t="shared" si="7"/>
        <v>0</v>
      </c>
      <c r="M45" s="18">
        <f t="shared" si="8"/>
        <v>0</v>
      </c>
      <c r="N45" s="17"/>
      <c r="O45" s="18"/>
      <c r="P45" s="17"/>
      <c r="Q45" s="17"/>
      <c r="R45" s="18"/>
      <c r="S45" s="17"/>
      <c r="T45" s="18"/>
      <c r="U45" s="18"/>
      <c r="V45" s="17"/>
      <c r="W45" s="18"/>
    </row>
    <row r="46" spans="1:23" x14ac:dyDescent="0.25">
      <c r="A46" s="15">
        <v>40</v>
      </c>
      <c r="B46" s="16">
        <v>42401</v>
      </c>
      <c r="C46" s="17">
        <v>42429</v>
      </c>
      <c r="D46" s="18">
        <f t="shared" si="11"/>
        <v>1758743</v>
      </c>
      <c r="E46" s="17">
        <v>42429</v>
      </c>
      <c r="F46" s="25">
        <f t="shared" si="1"/>
        <v>30</v>
      </c>
      <c r="G46" s="18">
        <f t="shared" si="10"/>
        <v>14622</v>
      </c>
      <c r="H46" s="17"/>
      <c r="I46" s="18"/>
      <c r="J46" s="25">
        <f t="shared" si="9"/>
        <v>30</v>
      </c>
      <c r="K46" s="18">
        <f t="shared" si="6"/>
        <v>14622</v>
      </c>
      <c r="L46" s="18">
        <f t="shared" si="7"/>
        <v>0</v>
      </c>
      <c r="M46" s="18">
        <f t="shared" si="8"/>
        <v>0</v>
      </c>
      <c r="N46" s="17"/>
      <c r="O46" s="18"/>
      <c r="P46" s="17"/>
      <c r="Q46" s="17"/>
      <c r="R46" s="18"/>
      <c r="S46" s="17"/>
      <c r="T46" s="18"/>
      <c r="U46" s="18"/>
      <c r="V46" s="17"/>
      <c r="W46" s="18"/>
    </row>
    <row r="47" spans="1:23" x14ac:dyDescent="0.25">
      <c r="A47" s="15">
        <v>41</v>
      </c>
      <c r="B47" s="16">
        <v>42430</v>
      </c>
      <c r="C47" s="17">
        <v>42459</v>
      </c>
      <c r="D47" s="18">
        <f t="shared" si="11"/>
        <v>1773488</v>
      </c>
      <c r="E47" s="17">
        <v>42459</v>
      </c>
      <c r="F47" s="25">
        <f t="shared" si="1"/>
        <v>30</v>
      </c>
      <c r="G47" s="18">
        <f t="shared" si="10"/>
        <v>14745</v>
      </c>
      <c r="H47" s="17"/>
      <c r="I47" s="18"/>
      <c r="J47" s="25">
        <f t="shared" si="9"/>
        <v>30</v>
      </c>
      <c r="K47" s="18">
        <f t="shared" si="6"/>
        <v>14745</v>
      </c>
      <c r="L47" s="18">
        <f t="shared" si="7"/>
        <v>0</v>
      </c>
      <c r="M47" s="18">
        <f t="shared" si="8"/>
        <v>0</v>
      </c>
      <c r="N47" s="17"/>
      <c r="O47" s="18"/>
      <c r="P47" s="17"/>
      <c r="Q47" s="17"/>
      <c r="R47" s="18"/>
      <c r="S47" s="17"/>
      <c r="T47" s="18"/>
      <c r="U47" s="18"/>
      <c r="V47" s="17"/>
      <c r="W47" s="18"/>
    </row>
    <row r="48" spans="1:23" x14ac:dyDescent="0.25">
      <c r="A48" s="15">
        <v>42</v>
      </c>
      <c r="B48" s="16">
        <v>42461</v>
      </c>
      <c r="C48" s="17">
        <v>42490</v>
      </c>
      <c r="D48" s="18">
        <f t="shared" si="11"/>
        <v>1788852</v>
      </c>
      <c r="E48" s="17">
        <v>42490</v>
      </c>
      <c r="F48" s="25">
        <f t="shared" si="1"/>
        <v>31</v>
      </c>
      <c r="G48" s="18">
        <f t="shared" si="10"/>
        <v>15364</v>
      </c>
      <c r="H48" s="17"/>
      <c r="I48" s="18"/>
      <c r="J48" s="25">
        <f t="shared" si="9"/>
        <v>31</v>
      </c>
      <c r="K48" s="18">
        <f t="shared" si="6"/>
        <v>15364</v>
      </c>
      <c r="L48" s="18">
        <f t="shared" si="7"/>
        <v>0</v>
      </c>
      <c r="M48" s="18">
        <f t="shared" si="8"/>
        <v>0</v>
      </c>
      <c r="N48" s="17"/>
      <c r="O48" s="18"/>
      <c r="P48" s="17"/>
      <c r="Q48" s="17"/>
      <c r="R48" s="18"/>
      <c r="S48" s="17"/>
      <c r="T48" s="18"/>
      <c r="U48" s="18"/>
      <c r="V48" s="17"/>
      <c r="W48" s="18"/>
    </row>
    <row r="49" spans="1:23" x14ac:dyDescent="0.25">
      <c r="A49" s="15">
        <v>43</v>
      </c>
      <c r="B49" s="16">
        <v>42491</v>
      </c>
      <c r="C49" s="17">
        <v>42520</v>
      </c>
      <c r="D49" s="18">
        <f t="shared" si="11"/>
        <v>1803849</v>
      </c>
      <c r="E49" s="17">
        <v>42520</v>
      </c>
      <c r="F49" s="25">
        <f t="shared" si="1"/>
        <v>30</v>
      </c>
      <c r="G49" s="18">
        <f t="shared" si="10"/>
        <v>14997</v>
      </c>
      <c r="H49" s="17"/>
      <c r="I49" s="18"/>
      <c r="J49" s="25">
        <f t="shared" si="9"/>
        <v>30</v>
      </c>
      <c r="K49" s="18">
        <f t="shared" si="6"/>
        <v>14997</v>
      </c>
      <c r="L49" s="18">
        <f t="shared" si="7"/>
        <v>0</v>
      </c>
      <c r="M49" s="18">
        <f t="shared" si="8"/>
        <v>0</v>
      </c>
      <c r="N49" s="17"/>
      <c r="O49" s="18"/>
      <c r="P49" s="17"/>
      <c r="Q49" s="17"/>
      <c r="R49" s="18"/>
      <c r="S49" s="17"/>
      <c r="T49" s="18"/>
      <c r="U49" s="18"/>
      <c r="V49" s="17"/>
      <c r="W49" s="18"/>
    </row>
    <row r="50" spans="1:23" x14ac:dyDescent="0.25">
      <c r="A50" s="15">
        <v>44</v>
      </c>
      <c r="B50" s="16">
        <v>42522</v>
      </c>
      <c r="C50" s="17">
        <v>42551</v>
      </c>
      <c r="D50" s="18">
        <f t="shared" si="11"/>
        <v>1819476</v>
      </c>
      <c r="E50" s="17">
        <v>42551</v>
      </c>
      <c r="F50" s="25">
        <f t="shared" si="1"/>
        <v>31</v>
      </c>
      <c r="G50" s="18">
        <f t="shared" si="10"/>
        <v>15627</v>
      </c>
      <c r="H50" s="17"/>
      <c r="I50" s="18"/>
      <c r="J50" s="25">
        <f t="shared" si="9"/>
        <v>31</v>
      </c>
      <c r="K50" s="18">
        <f t="shared" si="6"/>
        <v>15627</v>
      </c>
      <c r="L50" s="18">
        <f t="shared" si="7"/>
        <v>0</v>
      </c>
      <c r="M50" s="18">
        <f t="shared" si="8"/>
        <v>0</v>
      </c>
      <c r="N50" s="17"/>
      <c r="O50" s="18"/>
      <c r="P50" s="17"/>
      <c r="Q50" s="17"/>
      <c r="R50" s="18"/>
      <c r="S50" s="17"/>
      <c r="T50" s="18"/>
      <c r="U50" s="18"/>
      <c r="V50" s="17"/>
      <c r="W50" s="18"/>
    </row>
    <row r="51" spans="1:23" x14ac:dyDescent="0.25">
      <c r="A51" s="15">
        <v>45</v>
      </c>
      <c r="B51" s="16">
        <v>42552</v>
      </c>
      <c r="C51" s="17">
        <v>42581</v>
      </c>
      <c r="D51" s="18">
        <f t="shared" si="11"/>
        <v>1834730</v>
      </c>
      <c r="E51" s="17">
        <v>42581</v>
      </c>
      <c r="F51" s="25">
        <f t="shared" si="1"/>
        <v>30</v>
      </c>
      <c r="G51" s="18">
        <f t="shared" si="10"/>
        <v>15254</v>
      </c>
      <c r="H51" s="17"/>
      <c r="I51" s="18"/>
      <c r="J51" s="25">
        <f t="shared" si="9"/>
        <v>30</v>
      </c>
      <c r="K51" s="18">
        <f t="shared" si="6"/>
        <v>15254</v>
      </c>
      <c r="L51" s="18">
        <f t="shared" si="7"/>
        <v>0</v>
      </c>
      <c r="M51" s="18">
        <f t="shared" si="8"/>
        <v>0</v>
      </c>
      <c r="N51" s="17"/>
      <c r="O51" s="18"/>
      <c r="P51" s="17"/>
      <c r="Q51" s="17"/>
      <c r="R51" s="18"/>
      <c r="S51" s="17"/>
      <c r="T51" s="18"/>
      <c r="U51" s="18"/>
      <c r="V51" s="17"/>
      <c r="W51" s="18"/>
    </row>
    <row r="52" spans="1:23" x14ac:dyDescent="0.25">
      <c r="A52" s="15">
        <v>46</v>
      </c>
      <c r="B52" s="16">
        <v>42583</v>
      </c>
      <c r="C52" s="17">
        <v>42612</v>
      </c>
      <c r="D52" s="18">
        <f t="shared" si="11"/>
        <v>1850624</v>
      </c>
      <c r="E52" s="17">
        <v>42612</v>
      </c>
      <c r="F52" s="25">
        <f t="shared" si="1"/>
        <v>31</v>
      </c>
      <c r="G52" s="18">
        <f t="shared" si="10"/>
        <v>15894</v>
      </c>
      <c r="H52" s="17"/>
      <c r="I52" s="18"/>
      <c r="J52" s="25">
        <f t="shared" si="9"/>
        <v>31</v>
      </c>
      <c r="K52" s="18">
        <f t="shared" si="6"/>
        <v>15894</v>
      </c>
      <c r="L52" s="18">
        <f t="shared" si="7"/>
        <v>0</v>
      </c>
      <c r="M52" s="18">
        <f t="shared" si="8"/>
        <v>0</v>
      </c>
      <c r="N52" s="17"/>
      <c r="O52" s="18"/>
      <c r="P52" s="17"/>
      <c r="Q52" s="17"/>
      <c r="R52" s="18"/>
      <c r="S52" s="17"/>
      <c r="T52" s="18"/>
      <c r="U52" s="18"/>
      <c r="V52" s="17"/>
      <c r="W52" s="18"/>
    </row>
    <row r="53" spans="1:23" x14ac:dyDescent="0.25">
      <c r="A53" s="15">
        <v>47</v>
      </c>
      <c r="B53" s="16">
        <v>42614</v>
      </c>
      <c r="C53" s="17">
        <v>42643</v>
      </c>
      <c r="D53" s="18">
        <f t="shared" si="11"/>
        <v>1866656</v>
      </c>
      <c r="E53" s="17">
        <v>42643</v>
      </c>
      <c r="F53" s="25">
        <f t="shared" si="1"/>
        <v>31</v>
      </c>
      <c r="G53" s="18">
        <f t="shared" si="10"/>
        <v>16032</v>
      </c>
      <c r="H53" s="17"/>
      <c r="I53" s="18"/>
      <c r="J53" s="25">
        <f t="shared" si="9"/>
        <v>31</v>
      </c>
      <c r="K53" s="18">
        <f t="shared" si="6"/>
        <v>16032</v>
      </c>
      <c r="L53" s="18">
        <f t="shared" si="7"/>
        <v>0</v>
      </c>
      <c r="M53" s="18">
        <f t="shared" si="8"/>
        <v>0</v>
      </c>
      <c r="N53" s="17"/>
      <c r="O53" s="18"/>
      <c r="P53" s="17"/>
      <c r="Q53" s="17"/>
      <c r="R53" s="18"/>
      <c r="S53" s="17"/>
      <c r="T53" s="18"/>
      <c r="U53" s="18"/>
      <c r="V53" s="17"/>
      <c r="W53" s="18"/>
    </row>
    <row r="54" spans="1:23" x14ac:dyDescent="0.25">
      <c r="A54" s="15">
        <v>48</v>
      </c>
      <c r="B54" s="16">
        <v>42644</v>
      </c>
      <c r="C54" s="17">
        <v>42673</v>
      </c>
      <c r="D54" s="18">
        <f t="shared" si="11"/>
        <v>1882305</v>
      </c>
      <c r="E54" s="17">
        <v>42673</v>
      </c>
      <c r="F54" s="25">
        <f t="shared" si="1"/>
        <v>30</v>
      </c>
      <c r="G54" s="18">
        <f t="shared" si="10"/>
        <v>15649</v>
      </c>
      <c r="H54" s="17"/>
      <c r="I54" s="18"/>
      <c r="J54" s="25">
        <f t="shared" si="9"/>
        <v>30</v>
      </c>
      <c r="K54" s="18">
        <f t="shared" si="6"/>
        <v>15649</v>
      </c>
      <c r="L54" s="18">
        <f t="shared" si="7"/>
        <v>0</v>
      </c>
      <c r="M54" s="18">
        <f t="shared" si="8"/>
        <v>0</v>
      </c>
      <c r="N54" s="17"/>
      <c r="O54" s="18"/>
      <c r="P54" s="17"/>
      <c r="Q54" s="17"/>
      <c r="R54" s="18"/>
      <c r="S54" s="17"/>
      <c r="T54" s="18"/>
      <c r="U54" s="18"/>
      <c r="V54" s="17"/>
      <c r="W54" s="18"/>
    </row>
    <row r="55" spans="1:23" x14ac:dyDescent="0.25">
      <c r="A55" s="15">
        <v>49</v>
      </c>
      <c r="B55" s="16">
        <v>42675</v>
      </c>
      <c r="C55" s="17">
        <v>42704</v>
      </c>
      <c r="D55" s="18">
        <f t="shared" si="11"/>
        <v>1898611</v>
      </c>
      <c r="E55" s="17">
        <v>42704</v>
      </c>
      <c r="F55" s="25">
        <f t="shared" si="1"/>
        <v>31</v>
      </c>
      <c r="G55" s="18">
        <f t="shared" si="10"/>
        <v>16306</v>
      </c>
      <c r="H55" s="17"/>
      <c r="I55" s="18"/>
      <c r="J55" s="25">
        <f t="shared" si="9"/>
        <v>31</v>
      </c>
      <c r="K55" s="18">
        <f t="shared" si="6"/>
        <v>16306</v>
      </c>
      <c r="L55" s="18">
        <f t="shared" si="7"/>
        <v>0</v>
      </c>
      <c r="M55" s="18">
        <f t="shared" si="8"/>
        <v>0</v>
      </c>
      <c r="N55" s="17"/>
      <c r="O55" s="18"/>
      <c r="P55" s="17"/>
      <c r="Q55" s="17"/>
      <c r="R55" s="18"/>
      <c r="S55" s="17"/>
      <c r="T55" s="18"/>
      <c r="U55" s="18"/>
      <c r="V55" s="17"/>
      <c r="W55" s="18"/>
    </row>
    <row r="56" spans="1:23" x14ac:dyDescent="0.25">
      <c r="A56" s="15">
        <v>50</v>
      </c>
      <c r="B56" s="16">
        <v>42705</v>
      </c>
      <c r="C56" s="17">
        <v>42734</v>
      </c>
      <c r="D56" s="18">
        <f t="shared" si="11"/>
        <v>1914528</v>
      </c>
      <c r="E56" s="17">
        <v>42734</v>
      </c>
      <c r="F56" s="25">
        <f t="shared" si="1"/>
        <v>30</v>
      </c>
      <c r="G56" s="18">
        <f t="shared" si="10"/>
        <v>15917</v>
      </c>
      <c r="H56" s="17"/>
      <c r="I56" s="18"/>
      <c r="J56" s="25">
        <f t="shared" si="9"/>
        <v>30</v>
      </c>
      <c r="K56" s="18">
        <f t="shared" si="6"/>
        <v>15917</v>
      </c>
      <c r="L56" s="18">
        <f t="shared" si="7"/>
        <v>0</v>
      </c>
      <c r="M56" s="18">
        <f t="shared" si="8"/>
        <v>0</v>
      </c>
      <c r="N56" s="17"/>
      <c r="O56" s="18"/>
      <c r="P56" s="17"/>
      <c r="Q56" s="17"/>
      <c r="R56" s="18"/>
      <c r="S56" s="17"/>
      <c r="T56" s="18"/>
      <c r="U56" s="18"/>
      <c r="V56" s="17"/>
      <c r="W56" s="18"/>
    </row>
    <row r="57" spans="1:23" x14ac:dyDescent="0.25">
      <c r="A57" s="15">
        <v>51</v>
      </c>
      <c r="B57" s="16">
        <v>42736</v>
      </c>
      <c r="C57" s="17">
        <v>42765</v>
      </c>
      <c r="D57" s="18">
        <f t="shared" si="11"/>
        <v>1931114</v>
      </c>
      <c r="E57" s="17">
        <v>42765</v>
      </c>
      <c r="F57" s="25">
        <f t="shared" si="1"/>
        <v>31</v>
      </c>
      <c r="G57" s="18">
        <f t="shared" si="10"/>
        <v>16586</v>
      </c>
      <c r="H57" s="17"/>
      <c r="I57" s="18"/>
      <c r="J57" s="25">
        <f t="shared" si="9"/>
        <v>31</v>
      </c>
      <c r="K57" s="18">
        <f t="shared" si="6"/>
        <v>16586</v>
      </c>
      <c r="L57" s="18">
        <f t="shared" si="7"/>
        <v>0</v>
      </c>
      <c r="M57" s="18">
        <f t="shared" si="8"/>
        <v>0</v>
      </c>
      <c r="N57" s="17"/>
      <c r="O57" s="18"/>
      <c r="P57" s="17"/>
      <c r="Q57" s="17"/>
      <c r="R57" s="18"/>
      <c r="S57" s="17"/>
      <c r="T57" s="18"/>
      <c r="U57" s="18"/>
      <c r="V57" s="17"/>
      <c r="W57" s="18"/>
    </row>
    <row r="58" spans="1:23" x14ac:dyDescent="0.25">
      <c r="A58" s="15">
        <v>52</v>
      </c>
      <c r="B58" s="16">
        <v>42767</v>
      </c>
      <c r="C58" s="17">
        <v>42794</v>
      </c>
      <c r="D58" s="18">
        <f t="shared" si="11"/>
        <v>1946764</v>
      </c>
      <c r="E58" s="17">
        <v>42794</v>
      </c>
      <c r="F58" s="25">
        <f t="shared" si="1"/>
        <v>29</v>
      </c>
      <c r="G58" s="18">
        <f t="shared" si="10"/>
        <v>15650</v>
      </c>
      <c r="H58" s="17"/>
      <c r="I58" s="18"/>
      <c r="J58" s="25">
        <f t="shared" si="9"/>
        <v>29</v>
      </c>
      <c r="K58" s="18">
        <f t="shared" si="6"/>
        <v>15650</v>
      </c>
      <c r="L58" s="18">
        <f t="shared" si="7"/>
        <v>0</v>
      </c>
      <c r="M58" s="18">
        <f t="shared" si="8"/>
        <v>0</v>
      </c>
      <c r="N58" s="17"/>
      <c r="O58" s="18"/>
      <c r="P58" s="17"/>
      <c r="Q58" s="17"/>
      <c r="R58" s="18"/>
      <c r="S58" s="17"/>
      <c r="T58" s="18"/>
      <c r="U58" s="18"/>
      <c r="V58" s="17"/>
      <c r="W58" s="18"/>
    </row>
    <row r="59" spans="1:23" x14ac:dyDescent="0.25">
      <c r="A59" s="15">
        <v>53</v>
      </c>
      <c r="B59" s="16">
        <v>42795</v>
      </c>
      <c r="C59" s="17">
        <v>42824</v>
      </c>
      <c r="D59" s="18">
        <f t="shared" si="11"/>
        <v>1963085</v>
      </c>
      <c r="E59" s="17">
        <v>42824</v>
      </c>
      <c r="F59" s="25">
        <f t="shared" si="1"/>
        <v>30</v>
      </c>
      <c r="G59" s="18">
        <f t="shared" si="10"/>
        <v>16321</v>
      </c>
      <c r="H59" s="17"/>
      <c r="I59" s="18"/>
      <c r="J59" s="25">
        <f t="shared" si="9"/>
        <v>30</v>
      </c>
      <c r="K59" s="18">
        <f t="shared" si="6"/>
        <v>16321</v>
      </c>
      <c r="L59" s="18">
        <f t="shared" si="7"/>
        <v>0</v>
      </c>
      <c r="M59" s="18">
        <f t="shared" si="8"/>
        <v>0</v>
      </c>
      <c r="N59" s="17"/>
      <c r="O59" s="18"/>
      <c r="P59" s="17"/>
      <c r="Q59" s="17"/>
      <c r="R59" s="18"/>
      <c r="S59" s="17"/>
      <c r="T59" s="18"/>
      <c r="U59" s="18"/>
      <c r="V59" s="17"/>
      <c r="W59" s="18"/>
    </row>
    <row r="60" spans="1:23" x14ac:dyDescent="0.25">
      <c r="A60" s="15">
        <v>54</v>
      </c>
      <c r="B60" s="16">
        <v>42826</v>
      </c>
      <c r="C60" s="17">
        <v>42855</v>
      </c>
      <c r="D60" s="18">
        <f t="shared" si="11"/>
        <v>1980091</v>
      </c>
      <c r="E60" s="17">
        <v>42855</v>
      </c>
      <c r="F60" s="25">
        <f t="shared" si="1"/>
        <v>31</v>
      </c>
      <c r="G60" s="18">
        <f t="shared" si="10"/>
        <v>17006</v>
      </c>
      <c r="H60" s="17"/>
      <c r="I60" s="18"/>
      <c r="J60" s="25">
        <f t="shared" si="9"/>
        <v>31</v>
      </c>
      <c r="K60" s="18">
        <f t="shared" si="6"/>
        <v>17006</v>
      </c>
      <c r="L60" s="18">
        <f t="shared" si="7"/>
        <v>0</v>
      </c>
      <c r="M60" s="18">
        <f t="shared" si="8"/>
        <v>0</v>
      </c>
      <c r="N60" s="17"/>
      <c r="O60" s="18"/>
      <c r="P60" s="17"/>
      <c r="Q60" s="17"/>
      <c r="R60" s="18"/>
      <c r="S60" s="17"/>
      <c r="T60" s="18"/>
      <c r="U60" s="18"/>
      <c r="V60" s="17"/>
      <c r="W60" s="18"/>
    </row>
    <row r="61" spans="1:23" x14ac:dyDescent="0.25">
      <c r="A61" s="15">
        <v>55</v>
      </c>
      <c r="B61" s="16">
        <v>42856</v>
      </c>
      <c r="C61" s="17">
        <v>42885</v>
      </c>
      <c r="D61" s="18">
        <f t="shared" si="11"/>
        <v>1996691</v>
      </c>
      <c r="E61" s="17">
        <v>42885</v>
      </c>
      <c r="F61" s="25">
        <f t="shared" si="1"/>
        <v>30</v>
      </c>
      <c r="G61" s="18">
        <f t="shared" si="10"/>
        <v>16600</v>
      </c>
      <c r="H61" s="17"/>
      <c r="I61" s="18"/>
      <c r="J61" s="25">
        <f t="shared" si="9"/>
        <v>30</v>
      </c>
      <c r="K61" s="18">
        <f t="shared" si="6"/>
        <v>16600</v>
      </c>
      <c r="L61" s="18">
        <f t="shared" si="7"/>
        <v>0</v>
      </c>
      <c r="M61" s="18">
        <f t="shared" si="8"/>
        <v>0</v>
      </c>
      <c r="N61" s="17"/>
      <c r="O61" s="18"/>
      <c r="P61" s="17"/>
      <c r="Q61" s="17"/>
      <c r="R61" s="18"/>
      <c r="S61" s="17"/>
      <c r="T61" s="18"/>
      <c r="U61" s="18"/>
      <c r="V61" s="17"/>
      <c r="W61" s="18"/>
    </row>
    <row r="62" spans="1:23" x14ac:dyDescent="0.25">
      <c r="A62" s="15">
        <v>56</v>
      </c>
      <c r="B62" s="16">
        <v>42887</v>
      </c>
      <c r="C62" s="17">
        <v>42916</v>
      </c>
      <c r="D62" s="18">
        <f t="shared" si="11"/>
        <v>2013988</v>
      </c>
      <c r="E62" s="17">
        <v>42916</v>
      </c>
      <c r="F62" s="25">
        <f t="shared" si="1"/>
        <v>31</v>
      </c>
      <c r="G62" s="18">
        <f t="shared" si="10"/>
        <v>17297</v>
      </c>
      <c r="H62" s="17"/>
      <c r="I62" s="18"/>
      <c r="J62" s="25">
        <f t="shared" si="9"/>
        <v>31</v>
      </c>
      <c r="K62" s="18">
        <f t="shared" si="6"/>
        <v>17297</v>
      </c>
      <c r="L62" s="18">
        <f t="shared" si="7"/>
        <v>0</v>
      </c>
      <c r="M62" s="18">
        <f t="shared" si="8"/>
        <v>0</v>
      </c>
      <c r="N62" s="17"/>
      <c r="O62" s="18"/>
      <c r="P62" s="17"/>
      <c r="Q62" s="17"/>
      <c r="R62" s="18"/>
      <c r="S62" s="17"/>
      <c r="T62" s="18"/>
      <c r="U62" s="18"/>
      <c r="V62" s="17"/>
      <c r="W62" s="18"/>
    </row>
    <row r="63" spans="1:23" x14ac:dyDescent="0.25">
      <c r="A63" s="15">
        <v>57</v>
      </c>
      <c r="B63" s="16">
        <v>42917</v>
      </c>
      <c r="C63" s="17">
        <v>42946</v>
      </c>
      <c r="D63" s="18">
        <f t="shared" si="11"/>
        <v>2030872</v>
      </c>
      <c r="E63" s="17">
        <v>42946</v>
      </c>
      <c r="F63" s="25">
        <f t="shared" si="1"/>
        <v>30</v>
      </c>
      <c r="G63" s="18">
        <f t="shared" si="10"/>
        <v>16884</v>
      </c>
      <c r="H63" s="17"/>
      <c r="I63" s="18"/>
      <c r="J63" s="25">
        <f t="shared" si="9"/>
        <v>30</v>
      </c>
      <c r="K63" s="18">
        <f t="shared" si="6"/>
        <v>16884</v>
      </c>
      <c r="L63" s="18">
        <f t="shared" si="7"/>
        <v>0</v>
      </c>
      <c r="M63" s="18">
        <f t="shared" si="8"/>
        <v>0</v>
      </c>
      <c r="N63" s="17"/>
      <c r="O63" s="18"/>
      <c r="P63" s="17"/>
      <c r="Q63" s="17"/>
      <c r="R63" s="18"/>
      <c r="S63" s="17"/>
      <c r="T63" s="18"/>
      <c r="U63" s="18"/>
      <c r="V63" s="17"/>
      <c r="W63" s="18"/>
    </row>
    <row r="64" spans="1:23" x14ac:dyDescent="0.25">
      <c r="A64" s="15">
        <v>58</v>
      </c>
      <c r="B64" s="16">
        <v>42948</v>
      </c>
      <c r="C64" s="17">
        <v>42977</v>
      </c>
      <c r="D64" s="18">
        <f t="shared" si="11"/>
        <v>2048465</v>
      </c>
      <c r="E64" s="17">
        <v>42977</v>
      </c>
      <c r="F64" s="25">
        <f t="shared" si="1"/>
        <v>31</v>
      </c>
      <c r="G64" s="18">
        <f t="shared" si="10"/>
        <v>17593</v>
      </c>
      <c r="H64" s="17"/>
      <c r="I64" s="18"/>
      <c r="J64" s="25">
        <f t="shared" si="9"/>
        <v>31</v>
      </c>
      <c r="K64" s="18">
        <f t="shared" si="6"/>
        <v>17593</v>
      </c>
      <c r="L64" s="18">
        <f t="shared" si="7"/>
        <v>0</v>
      </c>
      <c r="M64" s="18">
        <f t="shared" si="8"/>
        <v>0</v>
      </c>
      <c r="N64" s="17"/>
      <c r="O64" s="18"/>
      <c r="P64" s="17"/>
      <c r="Q64" s="17"/>
      <c r="R64" s="18"/>
      <c r="S64" s="17"/>
      <c r="T64" s="18"/>
      <c r="U64" s="18"/>
      <c r="V64" s="17"/>
      <c r="W64" s="18"/>
    </row>
    <row r="65" spans="1:23" x14ac:dyDescent="0.25">
      <c r="A65" s="15">
        <v>59</v>
      </c>
      <c r="B65" s="16">
        <v>42979</v>
      </c>
      <c r="C65" s="17">
        <v>43008</v>
      </c>
      <c r="D65" s="18">
        <f t="shared" si="11"/>
        <v>2066211</v>
      </c>
      <c r="E65" s="17">
        <v>43008</v>
      </c>
      <c r="F65" s="25">
        <f t="shared" si="1"/>
        <v>31</v>
      </c>
      <c r="G65" s="18">
        <f t="shared" si="10"/>
        <v>17746</v>
      </c>
      <c r="H65" s="17"/>
      <c r="I65" s="18"/>
      <c r="J65" s="25">
        <f t="shared" si="9"/>
        <v>31</v>
      </c>
      <c r="K65" s="18">
        <f t="shared" si="6"/>
        <v>17746</v>
      </c>
      <c r="L65" s="18">
        <f t="shared" si="7"/>
        <v>0</v>
      </c>
      <c r="M65" s="18">
        <f t="shared" si="8"/>
        <v>0</v>
      </c>
      <c r="N65" s="17"/>
      <c r="O65" s="18"/>
      <c r="P65" s="17"/>
      <c r="Q65" s="17"/>
      <c r="R65" s="18"/>
      <c r="S65" s="17"/>
      <c r="T65" s="18"/>
      <c r="U65" s="18"/>
      <c r="V65" s="17"/>
      <c r="W65" s="18"/>
    </row>
    <row r="66" spans="1:23" x14ac:dyDescent="0.25">
      <c r="A66" s="15">
        <v>60</v>
      </c>
      <c r="B66" s="16">
        <v>43009</v>
      </c>
      <c r="C66" s="17">
        <v>43038</v>
      </c>
      <c r="D66" s="18">
        <f t="shared" si="11"/>
        <v>2083533</v>
      </c>
      <c r="E66" s="17">
        <v>43038</v>
      </c>
      <c r="F66" s="25">
        <f t="shared" si="1"/>
        <v>30</v>
      </c>
      <c r="G66" s="18">
        <f t="shared" si="10"/>
        <v>17322</v>
      </c>
      <c r="H66" s="17"/>
      <c r="I66" s="18"/>
      <c r="J66" s="25">
        <f t="shared" si="9"/>
        <v>30</v>
      </c>
      <c r="K66" s="18">
        <f t="shared" si="6"/>
        <v>17322</v>
      </c>
      <c r="L66" s="18">
        <f t="shared" si="7"/>
        <v>0</v>
      </c>
      <c r="M66" s="18">
        <f t="shared" si="8"/>
        <v>0</v>
      </c>
      <c r="N66" s="17"/>
      <c r="O66" s="18"/>
      <c r="P66" s="17"/>
      <c r="Q66" s="17"/>
      <c r="R66" s="18"/>
      <c r="S66" s="17"/>
      <c r="T66" s="18"/>
      <c r="U66" s="18"/>
      <c r="V66" s="17"/>
      <c r="W66" s="18"/>
    </row>
    <row r="67" spans="1:23" x14ac:dyDescent="0.25">
      <c r="A67" s="15">
        <v>61</v>
      </c>
      <c r="B67" s="16">
        <v>43040</v>
      </c>
      <c r="C67" s="17">
        <v>43069</v>
      </c>
      <c r="D67" s="18">
        <f t="shared" si="11"/>
        <v>2101583</v>
      </c>
      <c r="E67" s="17">
        <v>43069</v>
      </c>
      <c r="F67" s="25">
        <f t="shared" si="1"/>
        <v>31</v>
      </c>
      <c r="G67" s="18">
        <f t="shared" si="10"/>
        <v>18050</v>
      </c>
      <c r="H67" s="17"/>
      <c r="I67" s="18"/>
      <c r="J67" s="25">
        <f t="shared" si="9"/>
        <v>31</v>
      </c>
      <c r="K67" s="18">
        <f t="shared" si="6"/>
        <v>18050</v>
      </c>
      <c r="L67" s="18">
        <f t="shared" si="7"/>
        <v>0</v>
      </c>
      <c r="M67" s="18">
        <f t="shared" si="8"/>
        <v>0</v>
      </c>
      <c r="N67" s="17"/>
      <c r="O67" s="18"/>
      <c r="P67" s="17"/>
      <c r="Q67" s="17"/>
      <c r="R67" s="18"/>
      <c r="S67" s="17"/>
      <c r="T67" s="18"/>
      <c r="U67" s="18"/>
      <c r="V67" s="17"/>
      <c r="W67" s="18"/>
    </row>
    <row r="68" spans="1:23" x14ac:dyDescent="0.25">
      <c r="A68" s="15">
        <v>62</v>
      </c>
      <c r="B68" s="16">
        <v>43070</v>
      </c>
      <c r="C68" s="17">
        <v>43099</v>
      </c>
      <c r="D68" s="18">
        <f t="shared" si="11"/>
        <v>2119202</v>
      </c>
      <c r="E68" s="17">
        <v>43099</v>
      </c>
      <c r="F68" s="25">
        <f t="shared" si="1"/>
        <v>30</v>
      </c>
      <c r="G68" s="18">
        <f t="shared" si="10"/>
        <v>17619</v>
      </c>
      <c r="H68" s="17"/>
      <c r="I68" s="18"/>
      <c r="J68" s="25">
        <f t="shared" si="9"/>
        <v>30</v>
      </c>
      <c r="K68" s="18">
        <f t="shared" si="6"/>
        <v>17619</v>
      </c>
      <c r="L68" s="18">
        <f t="shared" si="7"/>
        <v>0</v>
      </c>
      <c r="M68" s="18">
        <f t="shared" si="8"/>
        <v>0</v>
      </c>
      <c r="N68" s="17"/>
      <c r="O68" s="18"/>
      <c r="P68" s="17"/>
      <c r="Q68" s="17"/>
      <c r="R68" s="18"/>
      <c r="S68" s="17"/>
      <c r="T68" s="18"/>
      <c r="U68" s="18"/>
      <c r="V68" s="17"/>
      <c r="W68" s="18"/>
    </row>
    <row r="69" spans="1:23" x14ac:dyDescent="0.25">
      <c r="A69" s="15">
        <v>63</v>
      </c>
      <c r="B69" s="16">
        <v>43101</v>
      </c>
      <c r="C69" s="17">
        <v>43130</v>
      </c>
      <c r="D69" s="18">
        <f t="shared" si="11"/>
        <v>2137561</v>
      </c>
      <c r="E69" s="17">
        <v>43130</v>
      </c>
      <c r="F69" s="25">
        <f t="shared" si="1"/>
        <v>31</v>
      </c>
      <c r="G69" s="18">
        <f t="shared" si="10"/>
        <v>18359</v>
      </c>
      <c r="H69" s="17"/>
      <c r="I69" s="18"/>
      <c r="J69" s="25">
        <f t="shared" si="9"/>
        <v>31</v>
      </c>
      <c r="K69" s="18">
        <f t="shared" si="6"/>
        <v>18359</v>
      </c>
      <c r="L69" s="18">
        <f t="shared" si="7"/>
        <v>0</v>
      </c>
      <c r="M69" s="18">
        <f t="shared" si="8"/>
        <v>0</v>
      </c>
      <c r="N69" s="17"/>
      <c r="O69" s="18"/>
      <c r="P69" s="17"/>
      <c r="Q69" s="17"/>
      <c r="R69" s="18"/>
      <c r="S69" s="17"/>
      <c r="T69" s="18"/>
      <c r="U69" s="18"/>
      <c r="V69" s="17"/>
      <c r="W69" s="18"/>
    </row>
    <row r="70" spans="1:23" x14ac:dyDescent="0.25">
      <c r="A70" s="15">
        <v>64</v>
      </c>
      <c r="B70" s="16">
        <v>43132</v>
      </c>
      <c r="C70" s="17">
        <v>43159</v>
      </c>
      <c r="D70" s="18">
        <f t="shared" si="11"/>
        <v>2154884</v>
      </c>
      <c r="E70" s="17">
        <v>43159</v>
      </c>
      <c r="F70" s="25">
        <f t="shared" si="1"/>
        <v>29</v>
      </c>
      <c r="G70" s="18">
        <f t="shared" si="10"/>
        <v>17323</v>
      </c>
      <c r="H70" s="17"/>
      <c r="I70" s="18"/>
      <c r="J70" s="25">
        <f t="shared" si="9"/>
        <v>29</v>
      </c>
      <c r="K70" s="18">
        <f t="shared" si="6"/>
        <v>17323</v>
      </c>
      <c r="L70" s="18">
        <f t="shared" si="7"/>
        <v>0</v>
      </c>
      <c r="M70" s="18">
        <f t="shared" si="8"/>
        <v>0</v>
      </c>
      <c r="N70" s="17"/>
      <c r="O70" s="18"/>
      <c r="P70" s="17"/>
      <c r="Q70" s="17"/>
      <c r="R70" s="18"/>
      <c r="S70" s="17"/>
      <c r="T70" s="18"/>
      <c r="U70" s="18"/>
      <c r="V70" s="17"/>
      <c r="W70" s="18"/>
    </row>
    <row r="71" spans="1:23" x14ac:dyDescent="0.25">
      <c r="A71" s="15">
        <v>65</v>
      </c>
      <c r="B71" s="16">
        <v>43160</v>
      </c>
      <c r="C71" s="17">
        <v>43189</v>
      </c>
      <c r="D71" s="18">
        <f t="shared" si="11"/>
        <v>2172950</v>
      </c>
      <c r="E71" s="17">
        <v>43189</v>
      </c>
      <c r="F71" s="25">
        <f t="shared" si="1"/>
        <v>30</v>
      </c>
      <c r="G71" s="18">
        <f t="shared" si="10"/>
        <v>18066</v>
      </c>
      <c r="H71" s="17"/>
      <c r="I71" s="18"/>
      <c r="J71" s="25">
        <f t="shared" si="9"/>
        <v>30</v>
      </c>
      <c r="K71" s="18">
        <f t="shared" si="6"/>
        <v>18066</v>
      </c>
      <c r="L71" s="18">
        <f t="shared" si="7"/>
        <v>0</v>
      </c>
      <c r="M71" s="18">
        <f t="shared" si="8"/>
        <v>0</v>
      </c>
      <c r="N71" s="17"/>
      <c r="O71" s="18"/>
      <c r="P71" s="17"/>
      <c r="Q71" s="17"/>
      <c r="R71" s="18"/>
      <c r="S71" s="17"/>
      <c r="T71" s="18"/>
      <c r="U71" s="18"/>
      <c r="V71" s="17"/>
      <c r="W71" s="18"/>
    </row>
    <row r="72" spans="1:23" x14ac:dyDescent="0.25">
      <c r="A72" s="15">
        <v>66</v>
      </c>
      <c r="B72" s="16">
        <v>43191</v>
      </c>
      <c r="C72" s="17">
        <v>43220</v>
      </c>
      <c r="D72" s="18">
        <f t="shared" si="11"/>
        <v>2191774</v>
      </c>
      <c r="E72" s="17">
        <v>43220</v>
      </c>
      <c r="F72" s="25">
        <f t="shared" si="1"/>
        <v>31</v>
      </c>
      <c r="G72" s="18">
        <f t="shared" ref="G72:G103" si="12">ROUND(IF(O72=0,(F72*$H$3*D71)+U72+W72,R72+U72+W72+(N72-C71)*$H$3*D71),0)</f>
        <v>18824</v>
      </c>
      <c r="H72" s="17"/>
      <c r="I72" s="18"/>
      <c r="J72" s="25">
        <f t="shared" si="9"/>
        <v>31</v>
      </c>
      <c r="K72" s="18">
        <f t="shared" si="6"/>
        <v>18824</v>
      </c>
      <c r="L72" s="18">
        <f t="shared" si="7"/>
        <v>0</v>
      </c>
      <c r="M72" s="18">
        <f t="shared" si="8"/>
        <v>0</v>
      </c>
      <c r="N72" s="17"/>
      <c r="O72" s="18"/>
      <c r="P72" s="17"/>
      <c r="Q72" s="17"/>
      <c r="R72" s="18"/>
      <c r="S72" s="17"/>
      <c r="T72" s="18"/>
      <c r="U72" s="18"/>
      <c r="V72" s="17"/>
      <c r="W72" s="18"/>
    </row>
    <row r="73" spans="1:23" x14ac:dyDescent="0.25">
      <c r="A73" s="15">
        <v>67</v>
      </c>
      <c r="B73" s="16">
        <v>43221</v>
      </c>
      <c r="C73" s="17">
        <v>43250</v>
      </c>
      <c r="D73" s="18">
        <f t="shared" si="11"/>
        <v>2210149</v>
      </c>
      <c r="E73" s="17">
        <v>43250</v>
      </c>
      <c r="F73" s="25">
        <f t="shared" ref="F73:F136" si="13">C73-C72</f>
        <v>30</v>
      </c>
      <c r="G73" s="18">
        <f t="shared" si="12"/>
        <v>18375</v>
      </c>
      <c r="H73" s="17"/>
      <c r="I73" s="18"/>
      <c r="J73" s="25">
        <f t="shared" si="9"/>
        <v>30</v>
      </c>
      <c r="K73" s="18">
        <f t="shared" si="6"/>
        <v>18375</v>
      </c>
      <c r="L73" s="18">
        <f t="shared" si="7"/>
        <v>0</v>
      </c>
      <c r="M73" s="18">
        <f t="shared" si="8"/>
        <v>0</v>
      </c>
      <c r="N73" s="17"/>
      <c r="O73" s="18"/>
      <c r="P73" s="17"/>
      <c r="Q73" s="17"/>
      <c r="R73" s="18"/>
      <c r="S73" s="17"/>
      <c r="T73" s="18"/>
      <c r="U73" s="18"/>
      <c r="V73" s="17"/>
      <c r="W73" s="18"/>
    </row>
    <row r="74" spans="1:23" x14ac:dyDescent="0.25">
      <c r="A74" s="15">
        <v>68</v>
      </c>
      <c r="B74" s="16">
        <v>43252</v>
      </c>
      <c r="C74" s="17">
        <v>43281</v>
      </c>
      <c r="D74" s="18">
        <f t="shared" si="11"/>
        <v>2229296</v>
      </c>
      <c r="E74" s="17">
        <v>43281</v>
      </c>
      <c r="F74" s="25">
        <f t="shared" si="13"/>
        <v>31</v>
      </c>
      <c r="G74" s="18">
        <f t="shared" si="12"/>
        <v>19147</v>
      </c>
      <c r="H74" s="17"/>
      <c r="I74" s="18"/>
      <c r="J74" s="25">
        <f t="shared" si="9"/>
        <v>31</v>
      </c>
      <c r="K74" s="18">
        <f t="shared" si="6"/>
        <v>19147</v>
      </c>
      <c r="L74" s="18">
        <f t="shared" si="7"/>
        <v>0</v>
      </c>
      <c r="M74" s="18">
        <f t="shared" si="8"/>
        <v>0</v>
      </c>
      <c r="N74" s="17"/>
      <c r="O74" s="18"/>
      <c r="P74" s="17"/>
      <c r="Q74" s="17"/>
      <c r="R74" s="18"/>
      <c r="S74" s="17"/>
      <c r="T74" s="18"/>
      <c r="U74" s="18"/>
      <c r="V74" s="17"/>
      <c r="W74" s="18"/>
    </row>
    <row r="75" spans="1:23" x14ac:dyDescent="0.25">
      <c r="A75" s="15">
        <v>69</v>
      </c>
      <c r="B75" s="16">
        <v>43282</v>
      </c>
      <c r="C75" s="17">
        <v>43311</v>
      </c>
      <c r="D75" s="18">
        <f t="shared" si="11"/>
        <v>2247985</v>
      </c>
      <c r="E75" s="17">
        <v>43311</v>
      </c>
      <c r="F75" s="25">
        <f t="shared" si="13"/>
        <v>30</v>
      </c>
      <c r="G75" s="18">
        <f t="shared" si="12"/>
        <v>18689</v>
      </c>
      <c r="H75" s="17"/>
      <c r="I75" s="18"/>
      <c r="J75" s="25">
        <f t="shared" si="9"/>
        <v>30</v>
      </c>
      <c r="K75" s="18">
        <f t="shared" si="6"/>
        <v>18689</v>
      </c>
      <c r="L75" s="18">
        <f t="shared" si="7"/>
        <v>0</v>
      </c>
      <c r="M75" s="18">
        <f t="shared" si="8"/>
        <v>0</v>
      </c>
      <c r="N75" s="17"/>
      <c r="O75" s="18"/>
      <c r="P75" s="17"/>
      <c r="Q75" s="17"/>
      <c r="R75" s="18"/>
      <c r="S75" s="17"/>
      <c r="T75" s="18"/>
      <c r="U75" s="18"/>
      <c r="V75" s="17"/>
      <c r="W75" s="18"/>
    </row>
    <row r="76" spans="1:23" x14ac:dyDescent="0.25">
      <c r="A76" s="15">
        <v>70</v>
      </c>
      <c r="B76" s="16">
        <v>43313</v>
      </c>
      <c r="C76" s="17">
        <v>43342</v>
      </c>
      <c r="D76" s="18">
        <f t="shared" ref="D76:D107" si="14">D75+G76+O76-I76-T76</f>
        <v>2267459</v>
      </c>
      <c r="E76" s="17">
        <v>43342</v>
      </c>
      <c r="F76" s="25">
        <f t="shared" si="13"/>
        <v>31</v>
      </c>
      <c r="G76" s="18">
        <f t="shared" si="12"/>
        <v>19474</v>
      </c>
      <c r="H76" s="17"/>
      <c r="I76" s="18"/>
      <c r="J76" s="25">
        <f t="shared" si="9"/>
        <v>31</v>
      </c>
      <c r="K76" s="18">
        <f t="shared" si="6"/>
        <v>19474</v>
      </c>
      <c r="L76" s="18">
        <f t="shared" si="7"/>
        <v>0</v>
      </c>
      <c r="M76" s="18">
        <f t="shared" si="8"/>
        <v>0</v>
      </c>
      <c r="N76" s="17"/>
      <c r="O76" s="18"/>
      <c r="P76" s="17"/>
      <c r="Q76" s="17"/>
      <c r="R76" s="18"/>
      <c r="S76" s="17"/>
      <c r="T76" s="18"/>
      <c r="U76" s="18"/>
      <c r="V76" s="17"/>
      <c r="W76" s="18"/>
    </row>
    <row r="77" spans="1:23" x14ac:dyDescent="0.25">
      <c r="A77" s="15">
        <v>71</v>
      </c>
      <c r="B77" s="16">
        <v>43344</v>
      </c>
      <c r="C77" s="17">
        <v>43373</v>
      </c>
      <c r="D77" s="18">
        <f t="shared" si="14"/>
        <v>2287102</v>
      </c>
      <c r="E77" s="17">
        <v>43373</v>
      </c>
      <c r="F77" s="25">
        <f t="shared" si="13"/>
        <v>31</v>
      </c>
      <c r="G77" s="18">
        <f t="shared" si="12"/>
        <v>19643</v>
      </c>
      <c r="H77" s="17"/>
      <c r="I77" s="18"/>
      <c r="J77" s="25">
        <f t="shared" si="9"/>
        <v>31</v>
      </c>
      <c r="K77" s="18">
        <f t="shared" ref="K77:K140" si="15">ROUND(J77*$H$3*D76,0)</f>
        <v>19643</v>
      </c>
      <c r="L77" s="18">
        <f t="shared" ref="L77:L140" si="16">IF(H77=0,0,C77-H77)</f>
        <v>0</v>
      </c>
      <c r="M77" s="18">
        <f t="shared" ref="M77:M140" si="17">ROUND(L77*$H$3*(D76-I77),0)</f>
        <v>0</v>
      </c>
      <c r="N77" s="17"/>
      <c r="O77" s="18"/>
      <c r="P77" s="17"/>
      <c r="Q77" s="17"/>
      <c r="R77" s="18"/>
      <c r="S77" s="17"/>
      <c r="T77" s="18"/>
      <c r="U77" s="18"/>
      <c r="V77" s="17"/>
      <c r="W77" s="18"/>
    </row>
    <row r="78" spans="1:23" x14ac:dyDescent="0.25">
      <c r="A78" s="15">
        <v>72</v>
      </c>
      <c r="B78" s="16">
        <v>43374</v>
      </c>
      <c r="C78" s="17">
        <v>43403</v>
      </c>
      <c r="D78" s="18">
        <f t="shared" si="14"/>
        <v>2306276</v>
      </c>
      <c r="E78" s="17">
        <v>43403</v>
      </c>
      <c r="F78" s="25">
        <f t="shared" si="13"/>
        <v>30</v>
      </c>
      <c r="G78" s="18">
        <f t="shared" si="12"/>
        <v>19174</v>
      </c>
      <c r="H78" s="17"/>
      <c r="I78" s="18"/>
      <c r="J78" s="25">
        <f t="shared" si="9"/>
        <v>30</v>
      </c>
      <c r="K78" s="18">
        <f t="shared" si="15"/>
        <v>19174</v>
      </c>
      <c r="L78" s="18">
        <f t="shared" si="16"/>
        <v>0</v>
      </c>
      <c r="M78" s="18">
        <f t="shared" si="17"/>
        <v>0</v>
      </c>
      <c r="N78" s="17"/>
      <c r="O78" s="18"/>
      <c r="P78" s="17"/>
      <c r="Q78" s="17"/>
      <c r="R78" s="18"/>
      <c r="S78" s="17"/>
      <c r="T78" s="18"/>
      <c r="U78" s="18"/>
      <c r="V78" s="17"/>
      <c r="W78" s="18"/>
    </row>
    <row r="79" spans="1:23" x14ac:dyDescent="0.25">
      <c r="A79" s="15">
        <v>73</v>
      </c>
      <c r="B79" s="16">
        <v>43405</v>
      </c>
      <c r="C79" s="17">
        <v>43434</v>
      </c>
      <c r="D79" s="18">
        <f t="shared" si="14"/>
        <v>2326255</v>
      </c>
      <c r="E79" s="17">
        <v>43434</v>
      </c>
      <c r="F79" s="25">
        <f t="shared" si="13"/>
        <v>31</v>
      </c>
      <c r="G79" s="18">
        <f t="shared" si="12"/>
        <v>19979</v>
      </c>
      <c r="H79" s="17"/>
      <c r="I79" s="18"/>
      <c r="J79" s="25">
        <f t="shared" si="9"/>
        <v>31</v>
      </c>
      <c r="K79" s="18">
        <f t="shared" si="15"/>
        <v>19979</v>
      </c>
      <c r="L79" s="18">
        <f t="shared" si="16"/>
        <v>0</v>
      </c>
      <c r="M79" s="18">
        <f t="shared" si="17"/>
        <v>0</v>
      </c>
      <c r="N79" s="17"/>
      <c r="O79" s="18"/>
      <c r="P79" s="17"/>
      <c r="Q79" s="17"/>
      <c r="R79" s="18"/>
      <c r="S79" s="17"/>
      <c r="T79" s="18"/>
      <c r="U79" s="18"/>
      <c r="V79" s="17"/>
      <c r="W79" s="18"/>
    </row>
    <row r="80" spans="1:23" x14ac:dyDescent="0.25">
      <c r="A80" s="15">
        <v>74</v>
      </c>
      <c r="B80" s="16">
        <v>43435</v>
      </c>
      <c r="C80" s="17">
        <v>43464</v>
      </c>
      <c r="D80" s="18">
        <f t="shared" si="14"/>
        <v>2345757</v>
      </c>
      <c r="E80" s="17">
        <v>43464</v>
      </c>
      <c r="F80" s="25">
        <f t="shared" si="13"/>
        <v>30</v>
      </c>
      <c r="G80" s="18">
        <f t="shared" si="12"/>
        <v>19502</v>
      </c>
      <c r="H80" s="17"/>
      <c r="I80" s="18"/>
      <c r="J80" s="25">
        <f t="shared" si="9"/>
        <v>30</v>
      </c>
      <c r="K80" s="18">
        <f t="shared" si="15"/>
        <v>19502</v>
      </c>
      <c r="L80" s="18">
        <f t="shared" si="16"/>
        <v>0</v>
      </c>
      <c r="M80" s="18">
        <f t="shared" si="17"/>
        <v>0</v>
      </c>
      <c r="N80" s="17"/>
      <c r="O80" s="18"/>
      <c r="P80" s="17"/>
      <c r="Q80" s="17"/>
      <c r="R80" s="18"/>
      <c r="S80" s="17"/>
      <c r="T80" s="18"/>
      <c r="U80" s="18"/>
      <c r="V80" s="17"/>
      <c r="W80" s="18"/>
    </row>
    <row r="81" spans="1:23" x14ac:dyDescent="0.25">
      <c r="A81" s="15">
        <v>75</v>
      </c>
      <c r="B81" s="16">
        <v>43466</v>
      </c>
      <c r="C81" s="17">
        <v>43495</v>
      </c>
      <c r="D81" s="18">
        <f t="shared" si="14"/>
        <v>2366078</v>
      </c>
      <c r="E81" s="17">
        <v>43495</v>
      </c>
      <c r="F81" s="25">
        <f t="shared" si="13"/>
        <v>31</v>
      </c>
      <c r="G81" s="18">
        <f t="shared" si="12"/>
        <v>20321</v>
      </c>
      <c r="H81" s="17"/>
      <c r="I81" s="18"/>
      <c r="J81" s="25">
        <f t="shared" ref="J81:J144" si="18">IF(H81=0,C81-C80,H81-C80)</f>
        <v>31</v>
      </c>
      <c r="K81" s="18">
        <f t="shared" si="15"/>
        <v>20321</v>
      </c>
      <c r="L81" s="18">
        <f t="shared" si="16"/>
        <v>0</v>
      </c>
      <c r="M81" s="18">
        <f t="shared" si="17"/>
        <v>0</v>
      </c>
      <c r="N81" s="17"/>
      <c r="O81" s="18"/>
      <c r="P81" s="17"/>
      <c r="Q81" s="17"/>
      <c r="R81" s="18"/>
      <c r="S81" s="17"/>
      <c r="T81" s="18"/>
      <c r="U81" s="18"/>
      <c r="V81" s="17"/>
      <c r="W81" s="18"/>
    </row>
    <row r="82" spans="1:23" x14ac:dyDescent="0.25">
      <c r="A82" s="15">
        <v>76</v>
      </c>
      <c r="B82" s="16">
        <v>43497</v>
      </c>
      <c r="C82" s="17">
        <v>43524</v>
      </c>
      <c r="D82" s="18">
        <f t="shared" si="14"/>
        <v>2385253</v>
      </c>
      <c r="E82" s="17">
        <v>43524</v>
      </c>
      <c r="F82" s="25">
        <f t="shared" si="13"/>
        <v>29</v>
      </c>
      <c r="G82" s="18">
        <f t="shared" si="12"/>
        <v>19175</v>
      </c>
      <c r="H82" s="17"/>
      <c r="I82" s="18"/>
      <c r="J82" s="25">
        <f t="shared" si="18"/>
        <v>29</v>
      </c>
      <c r="K82" s="18">
        <f t="shared" si="15"/>
        <v>19175</v>
      </c>
      <c r="L82" s="18">
        <f t="shared" si="16"/>
        <v>0</v>
      </c>
      <c r="M82" s="18">
        <f t="shared" si="17"/>
        <v>0</v>
      </c>
      <c r="N82" s="17"/>
      <c r="O82" s="18"/>
      <c r="P82" s="17"/>
      <c r="Q82" s="17"/>
      <c r="R82" s="18"/>
      <c r="S82" s="17"/>
      <c r="T82" s="18"/>
      <c r="U82" s="18"/>
      <c r="V82" s="17"/>
      <c r="W82" s="18"/>
    </row>
    <row r="83" spans="1:23" x14ac:dyDescent="0.25">
      <c r="A83" s="15">
        <v>77</v>
      </c>
      <c r="B83" s="16">
        <v>43525</v>
      </c>
      <c r="C83" s="17">
        <v>43554</v>
      </c>
      <c r="D83" s="18">
        <f t="shared" si="14"/>
        <v>2405250</v>
      </c>
      <c r="E83" s="17">
        <v>43554</v>
      </c>
      <c r="F83" s="25">
        <f t="shared" si="13"/>
        <v>30</v>
      </c>
      <c r="G83" s="18">
        <f t="shared" si="12"/>
        <v>19997</v>
      </c>
      <c r="H83" s="17"/>
      <c r="I83" s="18"/>
      <c r="J83" s="25">
        <f t="shared" si="18"/>
        <v>30</v>
      </c>
      <c r="K83" s="18">
        <f t="shared" si="15"/>
        <v>19997</v>
      </c>
      <c r="L83" s="18">
        <f t="shared" si="16"/>
        <v>0</v>
      </c>
      <c r="M83" s="18">
        <f t="shared" si="17"/>
        <v>0</v>
      </c>
      <c r="N83" s="17"/>
      <c r="O83" s="18"/>
      <c r="P83" s="17"/>
      <c r="Q83" s="17"/>
      <c r="R83" s="18"/>
      <c r="S83" s="17"/>
      <c r="T83" s="18"/>
      <c r="U83" s="18"/>
      <c r="V83" s="17"/>
      <c r="W83" s="18"/>
    </row>
    <row r="84" spans="1:23" x14ac:dyDescent="0.25">
      <c r="A84" s="15">
        <v>78</v>
      </c>
      <c r="B84" s="16">
        <v>43556</v>
      </c>
      <c r="C84" s="17">
        <v>43585</v>
      </c>
      <c r="D84" s="18">
        <f t="shared" si="14"/>
        <v>2426087</v>
      </c>
      <c r="E84" s="17">
        <v>43585</v>
      </c>
      <c r="F84" s="25">
        <f t="shared" si="13"/>
        <v>31</v>
      </c>
      <c r="G84" s="18">
        <f t="shared" si="12"/>
        <v>20837</v>
      </c>
      <c r="H84" s="17"/>
      <c r="I84" s="18"/>
      <c r="J84" s="25">
        <f t="shared" si="18"/>
        <v>31</v>
      </c>
      <c r="K84" s="18">
        <f t="shared" si="15"/>
        <v>20837</v>
      </c>
      <c r="L84" s="18">
        <f t="shared" si="16"/>
        <v>0</v>
      </c>
      <c r="M84" s="18">
        <f t="shared" si="17"/>
        <v>0</v>
      </c>
      <c r="N84" s="17"/>
      <c r="O84" s="18"/>
      <c r="P84" s="17"/>
      <c r="Q84" s="17"/>
      <c r="R84" s="18"/>
      <c r="S84" s="17"/>
      <c r="T84" s="18"/>
      <c r="U84" s="18"/>
      <c r="V84" s="17"/>
      <c r="W84" s="18"/>
    </row>
    <row r="85" spans="1:23" x14ac:dyDescent="0.25">
      <c r="A85" s="15">
        <v>79</v>
      </c>
      <c r="B85" s="16">
        <v>43586</v>
      </c>
      <c r="C85" s="17">
        <v>43615</v>
      </c>
      <c r="D85" s="18">
        <f t="shared" si="14"/>
        <v>2446426</v>
      </c>
      <c r="E85" s="17">
        <v>43615</v>
      </c>
      <c r="F85" s="25">
        <f t="shared" si="13"/>
        <v>30</v>
      </c>
      <c r="G85" s="18">
        <f t="shared" si="12"/>
        <v>20339</v>
      </c>
      <c r="H85" s="17"/>
      <c r="I85" s="18"/>
      <c r="J85" s="25">
        <f t="shared" si="18"/>
        <v>30</v>
      </c>
      <c r="K85" s="18">
        <f t="shared" si="15"/>
        <v>20339</v>
      </c>
      <c r="L85" s="18">
        <f t="shared" si="16"/>
        <v>0</v>
      </c>
      <c r="M85" s="18">
        <f t="shared" si="17"/>
        <v>0</v>
      </c>
      <c r="N85" s="17"/>
      <c r="O85" s="18"/>
      <c r="P85" s="17"/>
      <c r="Q85" s="17"/>
      <c r="R85" s="18"/>
      <c r="S85" s="17"/>
      <c r="T85" s="18"/>
      <c r="U85" s="18"/>
      <c r="V85" s="17"/>
      <c r="W85" s="18"/>
    </row>
    <row r="86" spans="1:23" x14ac:dyDescent="0.25">
      <c r="A86" s="15">
        <v>80</v>
      </c>
      <c r="B86" s="16">
        <v>43617</v>
      </c>
      <c r="C86" s="17">
        <v>43646</v>
      </c>
      <c r="D86" s="18">
        <f t="shared" si="14"/>
        <v>2467619</v>
      </c>
      <c r="E86" s="17">
        <v>43646</v>
      </c>
      <c r="F86" s="25">
        <f t="shared" si="13"/>
        <v>31</v>
      </c>
      <c r="G86" s="18">
        <f t="shared" si="12"/>
        <v>21193</v>
      </c>
      <c r="H86" s="17"/>
      <c r="I86" s="18"/>
      <c r="J86" s="25">
        <f t="shared" si="18"/>
        <v>31</v>
      </c>
      <c r="K86" s="18">
        <f t="shared" si="15"/>
        <v>21193</v>
      </c>
      <c r="L86" s="18">
        <f t="shared" si="16"/>
        <v>0</v>
      </c>
      <c r="M86" s="18">
        <f t="shared" si="17"/>
        <v>0</v>
      </c>
      <c r="N86" s="17"/>
      <c r="O86" s="18"/>
      <c r="P86" s="17"/>
      <c r="Q86" s="17"/>
      <c r="R86" s="18"/>
      <c r="S86" s="17"/>
      <c r="T86" s="18"/>
      <c r="U86" s="18"/>
      <c r="V86" s="17"/>
      <c r="W86" s="18"/>
    </row>
    <row r="87" spans="1:23" x14ac:dyDescent="0.25">
      <c r="A87" s="15">
        <v>81</v>
      </c>
      <c r="B87" s="16">
        <v>43647</v>
      </c>
      <c r="C87" s="17">
        <v>43676</v>
      </c>
      <c r="D87" s="18">
        <f t="shared" si="14"/>
        <v>2488306</v>
      </c>
      <c r="E87" s="17">
        <v>43676</v>
      </c>
      <c r="F87" s="25">
        <f t="shared" si="13"/>
        <v>30</v>
      </c>
      <c r="G87" s="18">
        <f t="shared" si="12"/>
        <v>20687</v>
      </c>
      <c r="H87" s="17"/>
      <c r="I87" s="18"/>
      <c r="J87" s="25">
        <f t="shared" si="18"/>
        <v>30</v>
      </c>
      <c r="K87" s="18">
        <f t="shared" si="15"/>
        <v>20687</v>
      </c>
      <c r="L87" s="18">
        <f t="shared" si="16"/>
        <v>0</v>
      </c>
      <c r="M87" s="18">
        <f t="shared" si="17"/>
        <v>0</v>
      </c>
      <c r="N87" s="17"/>
      <c r="O87" s="18"/>
      <c r="P87" s="17"/>
      <c r="Q87" s="17"/>
      <c r="R87" s="18"/>
      <c r="S87" s="17"/>
      <c r="T87" s="18"/>
      <c r="U87" s="18"/>
      <c r="V87" s="17"/>
      <c r="W87" s="18"/>
    </row>
    <row r="88" spans="1:23" x14ac:dyDescent="0.25">
      <c r="A88" s="15">
        <v>82</v>
      </c>
      <c r="B88" s="16">
        <v>43678</v>
      </c>
      <c r="C88" s="17">
        <v>43707</v>
      </c>
      <c r="D88" s="18">
        <f t="shared" si="14"/>
        <v>2509862</v>
      </c>
      <c r="E88" s="17">
        <v>43707</v>
      </c>
      <c r="F88" s="25">
        <f t="shared" si="13"/>
        <v>31</v>
      </c>
      <c r="G88" s="18">
        <f t="shared" si="12"/>
        <v>21556</v>
      </c>
      <c r="H88" s="17"/>
      <c r="I88" s="18"/>
      <c r="J88" s="25">
        <f t="shared" si="18"/>
        <v>31</v>
      </c>
      <c r="K88" s="18">
        <f t="shared" si="15"/>
        <v>21556</v>
      </c>
      <c r="L88" s="18">
        <f t="shared" si="16"/>
        <v>0</v>
      </c>
      <c r="M88" s="18">
        <f t="shared" si="17"/>
        <v>0</v>
      </c>
      <c r="N88" s="17"/>
      <c r="O88" s="18"/>
      <c r="P88" s="17"/>
      <c r="Q88" s="17"/>
      <c r="R88" s="18"/>
      <c r="S88" s="17"/>
      <c r="T88" s="18"/>
      <c r="U88" s="18"/>
      <c r="V88" s="17"/>
      <c r="W88" s="18"/>
    </row>
    <row r="89" spans="1:23" x14ac:dyDescent="0.25">
      <c r="A89" s="15">
        <v>83</v>
      </c>
      <c r="B89" s="16">
        <v>43709</v>
      </c>
      <c r="C89" s="17">
        <v>43738</v>
      </c>
      <c r="D89" s="18">
        <f t="shared" si="14"/>
        <v>2531605</v>
      </c>
      <c r="E89" s="17">
        <v>43738</v>
      </c>
      <c r="F89" s="25">
        <f t="shared" si="13"/>
        <v>31</v>
      </c>
      <c r="G89" s="18">
        <f t="shared" si="12"/>
        <v>21743</v>
      </c>
      <c r="H89" s="17"/>
      <c r="I89" s="18"/>
      <c r="J89" s="25">
        <f t="shared" si="18"/>
        <v>31</v>
      </c>
      <c r="K89" s="18">
        <f t="shared" si="15"/>
        <v>21743</v>
      </c>
      <c r="L89" s="18">
        <f t="shared" si="16"/>
        <v>0</v>
      </c>
      <c r="M89" s="18">
        <f t="shared" si="17"/>
        <v>0</v>
      </c>
      <c r="N89" s="17"/>
      <c r="O89" s="18"/>
      <c r="P89" s="17"/>
      <c r="Q89" s="17"/>
      <c r="R89" s="18"/>
      <c r="S89" s="17"/>
      <c r="T89" s="18"/>
      <c r="U89" s="18"/>
      <c r="V89" s="17"/>
      <c r="W89" s="18"/>
    </row>
    <row r="90" spans="1:23" x14ac:dyDescent="0.25">
      <c r="A90" s="15">
        <v>84</v>
      </c>
      <c r="B90" s="16">
        <v>43739</v>
      </c>
      <c r="C90" s="17">
        <v>43768</v>
      </c>
      <c r="D90" s="18">
        <f t="shared" si="14"/>
        <v>2552829</v>
      </c>
      <c r="E90" s="17">
        <v>43768</v>
      </c>
      <c r="F90" s="25">
        <f t="shared" si="13"/>
        <v>30</v>
      </c>
      <c r="G90" s="18">
        <f t="shared" si="12"/>
        <v>21224</v>
      </c>
      <c r="H90" s="17"/>
      <c r="I90" s="18"/>
      <c r="J90" s="25">
        <f t="shared" si="18"/>
        <v>30</v>
      </c>
      <c r="K90" s="18">
        <f t="shared" si="15"/>
        <v>21224</v>
      </c>
      <c r="L90" s="18">
        <f t="shared" si="16"/>
        <v>0</v>
      </c>
      <c r="M90" s="18">
        <f t="shared" si="17"/>
        <v>0</v>
      </c>
      <c r="N90" s="17"/>
      <c r="O90" s="18"/>
      <c r="P90" s="17"/>
      <c r="Q90" s="17"/>
      <c r="R90" s="18"/>
      <c r="S90" s="17"/>
      <c r="T90" s="18"/>
      <c r="U90" s="18"/>
      <c r="V90" s="17"/>
      <c r="W90" s="18"/>
    </row>
    <row r="91" spans="1:23" x14ac:dyDescent="0.25">
      <c r="A91" s="15">
        <v>85</v>
      </c>
      <c r="B91" s="16">
        <v>43770</v>
      </c>
      <c r="C91" s="17">
        <v>43799</v>
      </c>
      <c r="D91" s="18">
        <f t="shared" si="14"/>
        <v>2574944</v>
      </c>
      <c r="E91" s="17">
        <v>43799</v>
      </c>
      <c r="F91" s="25">
        <f t="shared" si="13"/>
        <v>31</v>
      </c>
      <c r="G91" s="18">
        <f t="shared" si="12"/>
        <v>22115</v>
      </c>
      <c r="H91" s="17"/>
      <c r="I91" s="18"/>
      <c r="J91" s="25">
        <f t="shared" si="18"/>
        <v>31</v>
      </c>
      <c r="K91" s="18">
        <f t="shared" si="15"/>
        <v>22115</v>
      </c>
      <c r="L91" s="18">
        <f t="shared" si="16"/>
        <v>0</v>
      </c>
      <c r="M91" s="18">
        <f t="shared" si="17"/>
        <v>0</v>
      </c>
      <c r="N91" s="17"/>
      <c r="O91" s="18"/>
      <c r="P91" s="17"/>
      <c r="Q91" s="17"/>
      <c r="R91" s="18"/>
      <c r="S91" s="17"/>
      <c r="T91" s="18"/>
      <c r="U91" s="18"/>
      <c r="V91" s="17"/>
      <c r="W91" s="18"/>
    </row>
    <row r="92" spans="1:23" x14ac:dyDescent="0.25">
      <c r="A92" s="15">
        <v>86</v>
      </c>
      <c r="B92" s="16">
        <v>43800</v>
      </c>
      <c r="C92" s="17">
        <v>43829</v>
      </c>
      <c r="D92" s="18">
        <f t="shared" si="14"/>
        <v>2596531</v>
      </c>
      <c r="E92" s="17">
        <v>43829</v>
      </c>
      <c r="F92" s="25">
        <f t="shared" si="13"/>
        <v>30</v>
      </c>
      <c r="G92" s="18">
        <f t="shared" si="12"/>
        <v>21587</v>
      </c>
      <c r="H92" s="17"/>
      <c r="I92" s="18"/>
      <c r="J92" s="25">
        <f t="shared" si="18"/>
        <v>30</v>
      </c>
      <c r="K92" s="18">
        <f t="shared" si="15"/>
        <v>21587</v>
      </c>
      <c r="L92" s="18">
        <f t="shared" si="16"/>
        <v>0</v>
      </c>
      <c r="M92" s="18">
        <f t="shared" si="17"/>
        <v>0</v>
      </c>
      <c r="N92" s="17"/>
      <c r="O92" s="18"/>
      <c r="P92" s="17"/>
      <c r="Q92" s="17"/>
      <c r="R92" s="18"/>
      <c r="S92" s="17"/>
      <c r="T92" s="18"/>
      <c r="U92" s="18"/>
      <c r="V92" s="17"/>
      <c r="W92" s="18"/>
    </row>
    <row r="93" spans="1:23" x14ac:dyDescent="0.25">
      <c r="A93" s="15">
        <v>87</v>
      </c>
      <c r="B93" s="16">
        <v>43831</v>
      </c>
      <c r="C93" s="17">
        <v>43860</v>
      </c>
      <c r="D93" s="18">
        <f t="shared" si="14"/>
        <v>2619025</v>
      </c>
      <c r="E93" s="17">
        <v>43860</v>
      </c>
      <c r="F93" s="25">
        <f t="shared" si="13"/>
        <v>31</v>
      </c>
      <c r="G93" s="18">
        <f t="shared" si="12"/>
        <v>22494</v>
      </c>
      <c r="H93" s="17"/>
      <c r="I93" s="18"/>
      <c r="J93" s="25">
        <f t="shared" si="18"/>
        <v>31</v>
      </c>
      <c r="K93" s="18">
        <f t="shared" si="15"/>
        <v>22494</v>
      </c>
      <c r="L93" s="18">
        <f t="shared" si="16"/>
        <v>0</v>
      </c>
      <c r="M93" s="18">
        <f t="shared" si="17"/>
        <v>0</v>
      </c>
      <c r="N93" s="17"/>
      <c r="O93" s="18"/>
      <c r="P93" s="17"/>
      <c r="Q93" s="17"/>
      <c r="R93" s="18"/>
      <c r="S93" s="17"/>
      <c r="T93" s="18"/>
      <c r="U93" s="18"/>
      <c r="V93" s="17"/>
      <c r="W93" s="18"/>
    </row>
    <row r="94" spans="1:23" x14ac:dyDescent="0.25">
      <c r="A94" s="15">
        <v>88</v>
      </c>
      <c r="B94" s="16">
        <v>43862</v>
      </c>
      <c r="C94" s="17">
        <v>43890</v>
      </c>
      <c r="D94" s="18">
        <f t="shared" si="14"/>
        <v>2640982</v>
      </c>
      <c r="E94" s="17">
        <v>43890</v>
      </c>
      <c r="F94" s="25">
        <f t="shared" si="13"/>
        <v>30</v>
      </c>
      <c r="G94" s="18">
        <f t="shared" si="12"/>
        <v>21957</v>
      </c>
      <c r="H94" s="17"/>
      <c r="I94" s="18"/>
      <c r="J94" s="25">
        <f t="shared" si="18"/>
        <v>30</v>
      </c>
      <c r="K94" s="18">
        <f t="shared" si="15"/>
        <v>21957</v>
      </c>
      <c r="L94" s="18">
        <f t="shared" si="16"/>
        <v>0</v>
      </c>
      <c r="M94" s="18">
        <f t="shared" si="17"/>
        <v>0</v>
      </c>
      <c r="N94" s="17"/>
      <c r="O94" s="18"/>
      <c r="P94" s="17"/>
      <c r="Q94" s="17"/>
      <c r="R94" s="18"/>
      <c r="S94" s="17"/>
      <c r="T94" s="18"/>
      <c r="U94" s="18"/>
      <c r="V94" s="17"/>
      <c r="W94" s="18"/>
    </row>
    <row r="95" spans="1:23" x14ac:dyDescent="0.25">
      <c r="A95" s="15">
        <v>89</v>
      </c>
      <c r="B95" s="16">
        <v>43891</v>
      </c>
      <c r="C95" s="17">
        <v>43920</v>
      </c>
      <c r="D95" s="18">
        <f t="shared" si="14"/>
        <v>2663123</v>
      </c>
      <c r="E95" s="17">
        <v>43920</v>
      </c>
      <c r="F95" s="25">
        <f t="shared" si="13"/>
        <v>30</v>
      </c>
      <c r="G95" s="18">
        <f t="shared" si="12"/>
        <v>22141</v>
      </c>
      <c r="H95" s="17"/>
      <c r="I95" s="18"/>
      <c r="J95" s="25">
        <f t="shared" si="18"/>
        <v>30</v>
      </c>
      <c r="K95" s="18">
        <f t="shared" si="15"/>
        <v>22141</v>
      </c>
      <c r="L95" s="18">
        <f t="shared" si="16"/>
        <v>0</v>
      </c>
      <c r="M95" s="18">
        <f t="shared" si="17"/>
        <v>0</v>
      </c>
      <c r="N95" s="17"/>
      <c r="O95" s="18"/>
      <c r="P95" s="17"/>
      <c r="Q95" s="17"/>
      <c r="R95" s="18"/>
      <c r="S95" s="17"/>
      <c r="T95" s="18"/>
      <c r="U95" s="18"/>
      <c r="V95" s="17"/>
      <c r="W95" s="18"/>
    </row>
    <row r="96" spans="1:23" x14ac:dyDescent="0.25">
      <c r="A96" s="15">
        <v>90</v>
      </c>
      <c r="B96" s="16">
        <v>43922</v>
      </c>
      <c r="C96" s="17">
        <v>43951</v>
      </c>
      <c r="D96" s="18">
        <f t="shared" si="14"/>
        <v>2686194</v>
      </c>
      <c r="E96" s="17">
        <v>43951</v>
      </c>
      <c r="F96" s="25">
        <f t="shared" si="13"/>
        <v>31</v>
      </c>
      <c r="G96" s="18">
        <f t="shared" si="12"/>
        <v>23071</v>
      </c>
      <c r="H96" s="17"/>
      <c r="I96" s="18"/>
      <c r="J96" s="25">
        <f t="shared" si="18"/>
        <v>31</v>
      </c>
      <c r="K96" s="18">
        <f t="shared" si="15"/>
        <v>23071</v>
      </c>
      <c r="L96" s="18">
        <f t="shared" si="16"/>
        <v>0</v>
      </c>
      <c r="M96" s="18">
        <f t="shared" si="17"/>
        <v>0</v>
      </c>
      <c r="N96" s="17"/>
      <c r="O96" s="18"/>
      <c r="P96" s="17"/>
      <c r="Q96" s="17"/>
      <c r="R96" s="18"/>
      <c r="S96" s="17"/>
      <c r="T96" s="18"/>
      <c r="U96" s="18"/>
      <c r="V96" s="17"/>
      <c r="W96" s="18"/>
    </row>
    <row r="97" spans="1:23" x14ac:dyDescent="0.25">
      <c r="A97" s="15">
        <v>91</v>
      </c>
      <c r="B97" s="16">
        <v>43952</v>
      </c>
      <c r="C97" s="17">
        <v>43981</v>
      </c>
      <c r="D97" s="18">
        <f t="shared" si="14"/>
        <v>2708714</v>
      </c>
      <c r="E97" s="17">
        <v>43981</v>
      </c>
      <c r="F97" s="25">
        <f t="shared" si="13"/>
        <v>30</v>
      </c>
      <c r="G97" s="18">
        <f t="shared" si="12"/>
        <v>22520</v>
      </c>
      <c r="H97" s="17"/>
      <c r="I97" s="18"/>
      <c r="J97" s="25">
        <f t="shared" si="18"/>
        <v>30</v>
      </c>
      <c r="K97" s="18">
        <f t="shared" si="15"/>
        <v>22520</v>
      </c>
      <c r="L97" s="18">
        <f t="shared" si="16"/>
        <v>0</v>
      </c>
      <c r="M97" s="18">
        <f t="shared" si="17"/>
        <v>0</v>
      </c>
      <c r="N97" s="17"/>
      <c r="O97" s="18"/>
      <c r="P97" s="17"/>
      <c r="Q97" s="17"/>
      <c r="R97" s="18"/>
      <c r="S97" s="17"/>
      <c r="T97" s="18"/>
      <c r="U97" s="18"/>
      <c r="V97" s="17"/>
      <c r="W97" s="18"/>
    </row>
    <row r="98" spans="1:23" x14ac:dyDescent="0.25">
      <c r="A98" s="15">
        <v>92</v>
      </c>
      <c r="B98" s="16">
        <v>43983</v>
      </c>
      <c r="C98" s="17">
        <v>44012</v>
      </c>
      <c r="D98" s="18">
        <f t="shared" si="14"/>
        <v>2732180</v>
      </c>
      <c r="E98" s="17">
        <v>44012</v>
      </c>
      <c r="F98" s="25">
        <f t="shared" si="13"/>
        <v>31</v>
      </c>
      <c r="G98" s="18">
        <f t="shared" si="12"/>
        <v>23466</v>
      </c>
      <c r="H98" s="17"/>
      <c r="I98" s="18"/>
      <c r="J98" s="25">
        <f t="shared" si="18"/>
        <v>31</v>
      </c>
      <c r="K98" s="18">
        <f t="shared" si="15"/>
        <v>23466</v>
      </c>
      <c r="L98" s="18">
        <f t="shared" si="16"/>
        <v>0</v>
      </c>
      <c r="M98" s="18">
        <f t="shared" si="17"/>
        <v>0</v>
      </c>
      <c r="N98" s="17"/>
      <c r="O98" s="18"/>
      <c r="P98" s="17"/>
      <c r="Q98" s="17"/>
      <c r="R98" s="18"/>
      <c r="S98" s="17"/>
      <c r="T98" s="18"/>
      <c r="U98" s="18"/>
      <c r="V98" s="17"/>
      <c r="W98" s="18"/>
    </row>
    <row r="99" spans="1:23" x14ac:dyDescent="0.25">
      <c r="A99" s="15">
        <v>93</v>
      </c>
      <c r="B99" s="16">
        <v>44013</v>
      </c>
      <c r="C99" s="17">
        <v>44042</v>
      </c>
      <c r="D99" s="18">
        <f t="shared" si="14"/>
        <v>2755085</v>
      </c>
      <c r="E99" s="17">
        <v>44042</v>
      </c>
      <c r="F99" s="25">
        <f t="shared" si="13"/>
        <v>30</v>
      </c>
      <c r="G99" s="18">
        <f t="shared" si="12"/>
        <v>22905</v>
      </c>
      <c r="H99" s="17"/>
      <c r="I99" s="18"/>
      <c r="J99" s="25">
        <f t="shared" si="18"/>
        <v>30</v>
      </c>
      <c r="K99" s="18">
        <f t="shared" si="15"/>
        <v>22905</v>
      </c>
      <c r="L99" s="18">
        <f t="shared" si="16"/>
        <v>0</v>
      </c>
      <c r="M99" s="18">
        <f t="shared" si="17"/>
        <v>0</v>
      </c>
      <c r="N99" s="17"/>
      <c r="O99" s="18"/>
      <c r="P99" s="17"/>
      <c r="Q99" s="17"/>
      <c r="R99" s="18"/>
      <c r="S99" s="17"/>
      <c r="T99" s="18"/>
      <c r="U99" s="18"/>
      <c r="V99" s="17"/>
      <c r="W99" s="18"/>
    </row>
    <row r="100" spans="1:23" x14ac:dyDescent="0.25">
      <c r="A100" s="15">
        <v>94</v>
      </c>
      <c r="B100" s="16">
        <v>44044</v>
      </c>
      <c r="C100" s="17">
        <v>44073</v>
      </c>
      <c r="D100" s="18">
        <f t="shared" si="14"/>
        <v>2778952</v>
      </c>
      <c r="E100" s="17">
        <v>44073</v>
      </c>
      <c r="F100" s="25">
        <f t="shared" si="13"/>
        <v>31</v>
      </c>
      <c r="G100" s="18">
        <f t="shared" si="12"/>
        <v>23867</v>
      </c>
      <c r="H100" s="17"/>
      <c r="I100" s="18"/>
      <c r="J100" s="25">
        <f t="shared" si="18"/>
        <v>31</v>
      </c>
      <c r="K100" s="18">
        <f t="shared" si="15"/>
        <v>23867</v>
      </c>
      <c r="L100" s="18">
        <f t="shared" si="16"/>
        <v>0</v>
      </c>
      <c r="M100" s="18">
        <f t="shared" si="17"/>
        <v>0</v>
      </c>
      <c r="N100" s="17"/>
      <c r="O100" s="18"/>
      <c r="P100" s="17"/>
      <c r="Q100" s="17"/>
      <c r="R100" s="18"/>
      <c r="S100" s="17"/>
      <c r="T100" s="18"/>
      <c r="U100" s="18"/>
      <c r="V100" s="17"/>
      <c r="W100" s="18"/>
    </row>
    <row r="101" spans="1:23" x14ac:dyDescent="0.25">
      <c r="A101" s="15">
        <v>95</v>
      </c>
      <c r="B101" s="16">
        <v>44075</v>
      </c>
      <c r="C101" s="17">
        <v>44104</v>
      </c>
      <c r="D101" s="18">
        <f t="shared" si="14"/>
        <v>2803026</v>
      </c>
      <c r="E101" s="17">
        <v>44104</v>
      </c>
      <c r="F101" s="25">
        <f t="shared" si="13"/>
        <v>31</v>
      </c>
      <c r="G101" s="18">
        <f t="shared" si="12"/>
        <v>24074</v>
      </c>
      <c r="H101" s="17"/>
      <c r="I101" s="18"/>
      <c r="J101" s="25">
        <f t="shared" si="18"/>
        <v>31</v>
      </c>
      <c r="K101" s="18">
        <f t="shared" si="15"/>
        <v>24074</v>
      </c>
      <c r="L101" s="18">
        <f t="shared" si="16"/>
        <v>0</v>
      </c>
      <c r="M101" s="18">
        <f t="shared" si="17"/>
        <v>0</v>
      </c>
      <c r="N101" s="17"/>
      <c r="O101" s="18"/>
      <c r="P101" s="17"/>
      <c r="Q101" s="17"/>
      <c r="R101" s="18"/>
      <c r="S101" s="17"/>
      <c r="T101" s="18"/>
      <c r="U101" s="18"/>
      <c r="V101" s="17"/>
      <c r="W101" s="18"/>
    </row>
    <row r="102" spans="1:23" x14ac:dyDescent="0.25">
      <c r="A102" s="15">
        <v>96</v>
      </c>
      <c r="B102" s="16">
        <v>44105</v>
      </c>
      <c r="C102" s="17">
        <v>44134</v>
      </c>
      <c r="D102" s="18">
        <f t="shared" si="14"/>
        <v>2826525</v>
      </c>
      <c r="E102" s="17">
        <v>44134</v>
      </c>
      <c r="F102" s="25">
        <f t="shared" si="13"/>
        <v>30</v>
      </c>
      <c r="G102" s="18">
        <f t="shared" si="12"/>
        <v>23499</v>
      </c>
      <c r="H102" s="17"/>
      <c r="I102" s="18"/>
      <c r="J102" s="25">
        <f t="shared" si="18"/>
        <v>30</v>
      </c>
      <c r="K102" s="18">
        <f t="shared" si="15"/>
        <v>23499</v>
      </c>
      <c r="L102" s="18">
        <f t="shared" si="16"/>
        <v>0</v>
      </c>
      <c r="M102" s="18">
        <f t="shared" si="17"/>
        <v>0</v>
      </c>
      <c r="N102" s="17"/>
      <c r="O102" s="18"/>
      <c r="P102" s="17"/>
      <c r="Q102" s="17"/>
      <c r="R102" s="18"/>
      <c r="S102" s="17"/>
      <c r="T102" s="18"/>
      <c r="U102" s="18"/>
      <c r="V102" s="17"/>
      <c r="W102" s="18"/>
    </row>
    <row r="103" spans="1:23" x14ac:dyDescent="0.25">
      <c r="A103" s="15">
        <v>97</v>
      </c>
      <c r="B103" s="16">
        <v>44136</v>
      </c>
      <c r="C103" s="17">
        <v>44165</v>
      </c>
      <c r="D103" s="18">
        <f t="shared" si="14"/>
        <v>2851011</v>
      </c>
      <c r="E103" s="17">
        <v>44165</v>
      </c>
      <c r="F103" s="25">
        <f t="shared" si="13"/>
        <v>31</v>
      </c>
      <c r="G103" s="18">
        <f t="shared" si="12"/>
        <v>24486</v>
      </c>
      <c r="H103" s="17"/>
      <c r="I103" s="18"/>
      <c r="J103" s="25">
        <f t="shared" si="18"/>
        <v>31</v>
      </c>
      <c r="K103" s="18">
        <f t="shared" si="15"/>
        <v>24486</v>
      </c>
      <c r="L103" s="18">
        <f t="shared" si="16"/>
        <v>0</v>
      </c>
      <c r="M103" s="18">
        <f t="shared" si="17"/>
        <v>0</v>
      </c>
      <c r="N103" s="17"/>
      <c r="O103" s="18"/>
      <c r="P103" s="17"/>
      <c r="Q103" s="17"/>
      <c r="R103" s="18"/>
      <c r="S103" s="17"/>
      <c r="T103" s="18"/>
      <c r="U103" s="18"/>
      <c r="V103" s="17"/>
      <c r="W103" s="18"/>
    </row>
    <row r="104" spans="1:23" x14ac:dyDescent="0.25">
      <c r="A104" s="15">
        <v>98</v>
      </c>
      <c r="B104" s="16">
        <v>44166</v>
      </c>
      <c r="C104" s="17">
        <v>44195</v>
      </c>
      <c r="D104" s="18">
        <f t="shared" si="14"/>
        <v>2874913</v>
      </c>
      <c r="E104" s="17">
        <v>44195</v>
      </c>
      <c r="F104" s="25">
        <f t="shared" si="13"/>
        <v>30</v>
      </c>
      <c r="G104" s="18">
        <f t="shared" ref="G104:G135" si="19">ROUND(IF(O104=0,(F104*$H$3*D103)+U104+W104,R104+U104+W104+(N104-C103)*$H$3*D103),0)</f>
        <v>23902</v>
      </c>
      <c r="H104" s="17"/>
      <c r="I104" s="18"/>
      <c r="J104" s="25">
        <f t="shared" si="18"/>
        <v>30</v>
      </c>
      <c r="K104" s="18">
        <f t="shared" si="15"/>
        <v>23902</v>
      </c>
      <c r="L104" s="18">
        <f t="shared" si="16"/>
        <v>0</v>
      </c>
      <c r="M104" s="18">
        <f t="shared" si="17"/>
        <v>0</v>
      </c>
      <c r="N104" s="17"/>
      <c r="O104" s="18"/>
      <c r="P104" s="17"/>
      <c r="Q104" s="17"/>
      <c r="R104" s="18"/>
      <c r="S104" s="17"/>
      <c r="T104" s="18"/>
      <c r="U104" s="18"/>
      <c r="V104" s="17"/>
      <c r="W104" s="18"/>
    </row>
    <row r="105" spans="1:23" x14ac:dyDescent="0.25">
      <c r="A105" s="15">
        <v>99</v>
      </c>
      <c r="B105" s="16">
        <v>44197</v>
      </c>
      <c r="C105" s="17">
        <v>44226</v>
      </c>
      <c r="D105" s="18">
        <f t="shared" si="14"/>
        <v>2899818</v>
      </c>
      <c r="E105" s="17">
        <v>44226</v>
      </c>
      <c r="F105" s="25">
        <f t="shared" si="13"/>
        <v>31</v>
      </c>
      <c r="G105" s="18">
        <f t="shared" si="19"/>
        <v>24905</v>
      </c>
      <c r="H105" s="17"/>
      <c r="I105" s="18"/>
      <c r="J105" s="25">
        <f t="shared" si="18"/>
        <v>31</v>
      </c>
      <c r="K105" s="18">
        <f t="shared" si="15"/>
        <v>24905</v>
      </c>
      <c r="L105" s="18">
        <f t="shared" si="16"/>
        <v>0</v>
      </c>
      <c r="M105" s="18">
        <f t="shared" si="17"/>
        <v>0</v>
      </c>
      <c r="N105" s="17"/>
      <c r="O105" s="18"/>
      <c r="P105" s="17"/>
      <c r="Q105" s="17"/>
      <c r="R105" s="18"/>
      <c r="S105" s="17"/>
      <c r="T105" s="18"/>
      <c r="U105" s="18"/>
      <c r="V105" s="17"/>
      <c r="W105" s="18"/>
    </row>
    <row r="106" spans="1:23" x14ac:dyDescent="0.25">
      <c r="A106" s="15">
        <v>100</v>
      </c>
      <c r="B106" s="16">
        <v>44228</v>
      </c>
      <c r="C106" s="17">
        <v>44255</v>
      </c>
      <c r="D106" s="18">
        <f t="shared" si="14"/>
        <v>2923318</v>
      </c>
      <c r="E106" s="17">
        <v>44255</v>
      </c>
      <c r="F106" s="25">
        <f t="shared" si="13"/>
        <v>29</v>
      </c>
      <c r="G106" s="18">
        <f t="shared" si="19"/>
        <v>23500</v>
      </c>
      <c r="H106" s="17"/>
      <c r="I106" s="18"/>
      <c r="J106" s="25">
        <f t="shared" si="18"/>
        <v>29</v>
      </c>
      <c r="K106" s="18">
        <f t="shared" si="15"/>
        <v>23500</v>
      </c>
      <c r="L106" s="18">
        <f t="shared" si="16"/>
        <v>0</v>
      </c>
      <c r="M106" s="18">
        <f t="shared" si="17"/>
        <v>0</v>
      </c>
      <c r="N106" s="17"/>
      <c r="O106" s="18"/>
      <c r="P106" s="17"/>
      <c r="Q106" s="17"/>
      <c r="R106" s="18"/>
      <c r="S106" s="17"/>
      <c r="T106" s="18"/>
      <c r="U106" s="18"/>
      <c r="V106" s="17"/>
      <c r="W106" s="18"/>
    </row>
    <row r="107" spans="1:23" x14ac:dyDescent="0.25">
      <c r="A107" s="15">
        <v>101</v>
      </c>
      <c r="B107" s="16">
        <v>44256</v>
      </c>
      <c r="C107" s="17">
        <v>44285</v>
      </c>
      <c r="D107" s="18">
        <f t="shared" si="14"/>
        <v>2947826</v>
      </c>
      <c r="E107" s="17">
        <v>44285</v>
      </c>
      <c r="F107" s="25">
        <f t="shared" si="13"/>
        <v>30</v>
      </c>
      <c r="G107" s="18">
        <f t="shared" si="19"/>
        <v>24508</v>
      </c>
      <c r="H107" s="17"/>
      <c r="I107" s="18"/>
      <c r="J107" s="25">
        <f t="shared" si="18"/>
        <v>30</v>
      </c>
      <c r="K107" s="18">
        <f t="shared" si="15"/>
        <v>24508</v>
      </c>
      <c r="L107" s="18">
        <f t="shared" si="16"/>
        <v>0</v>
      </c>
      <c r="M107" s="18">
        <f t="shared" si="17"/>
        <v>0</v>
      </c>
      <c r="N107" s="17"/>
      <c r="O107" s="18"/>
      <c r="P107" s="17"/>
      <c r="Q107" s="17"/>
      <c r="R107" s="18"/>
      <c r="S107" s="17"/>
      <c r="T107" s="18"/>
      <c r="U107" s="18"/>
      <c r="V107" s="17"/>
      <c r="W107" s="18"/>
    </row>
    <row r="108" spans="1:23" x14ac:dyDescent="0.25">
      <c r="A108" s="15">
        <v>102</v>
      </c>
      <c r="B108" s="16">
        <v>44287</v>
      </c>
      <c r="C108" s="17">
        <v>44316</v>
      </c>
      <c r="D108" s="18">
        <f t="shared" ref="D108:D139" si="20">D107+G108+O108-I108-T108</f>
        <v>2973363</v>
      </c>
      <c r="E108" s="17">
        <v>44316</v>
      </c>
      <c r="F108" s="25">
        <f t="shared" si="13"/>
        <v>31</v>
      </c>
      <c r="G108" s="18">
        <f t="shared" si="19"/>
        <v>25537</v>
      </c>
      <c r="H108" s="17"/>
      <c r="I108" s="18"/>
      <c r="J108" s="25">
        <f t="shared" si="18"/>
        <v>31</v>
      </c>
      <c r="K108" s="18">
        <f t="shared" si="15"/>
        <v>25537</v>
      </c>
      <c r="L108" s="18">
        <f t="shared" si="16"/>
        <v>0</v>
      </c>
      <c r="M108" s="18">
        <f t="shared" si="17"/>
        <v>0</v>
      </c>
      <c r="N108" s="17"/>
      <c r="O108" s="18"/>
      <c r="P108" s="17"/>
      <c r="Q108" s="17"/>
      <c r="R108" s="18"/>
      <c r="S108" s="17"/>
      <c r="T108" s="18"/>
      <c r="U108" s="18"/>
      <c r="V108" s="17"/>
      <c r="W108" s="18"/>
    </row>
    <row r="109" spans="1:23" x14ac:dyDescent="0.25">
      <c r="A109" s="15">
        <v>103</v>
      </c>
      <c r="B109" s="16">
        <v>44317</v>
      </c>
      <c r="C109" s="17">
        <v>44346</v>
      </c>
      <c r="D109" s="18">
        <f t="shared" si="20"/>
        <v>2998290</v>
      </c>
      <c r="E109" s="17">
        <v>44346</v>
      </c>
      <c r="F109" s="25">
        <f t="shared" si="13"/>
        <v>30</v>
      </c>
      <c r="G109" s="18">
        <f t="shared" si="19"/>
        <v>24927</v>
      </c>
      <c r="H109" s="17"/>
      <c r="I109" s="18"/>
      <c r="J109" s="25">
        <f t="shared" si="18"/>
        <v>30</v>
      </c>
      <c r="K109" s="18">
        <f t="shared" si="15"/>
        <v>24927</v>
      </c>
      <c r="L109" s="18">
        <f t="shared" si="16"/>
        <v>0</v>
      </c>
      <c r="M109" s="18">
        <f t="shared" si="17"/>
        <v>0</v>
      </c>
      <c r="N109" s="17"/>
      <c r="O109" s="18"/>
      <c r="P109" s="17"/>
      <c r="Q109" s="17"/>
      <c r="R109" s="18"/>
      <c r="S109" s="17"/>
      <c r="T109" s="18"/>
      <c r="U109" s="18"/>
      <c r="V109" s="17"/>
      <c r="W109" s="18"/>
    </row>
    <row r="110" spans="1:23" x14ac:dyDescent="0.25">
      <c r="A110" s="15">
        <v>104</v>
      </c>
      <c r="B110" s="16">
        <v>44348</v>
      </c>
      <c r="C110" s="17">
        <v>44377</v>
      </c>
      <c r="D110" s="18">
        <f t="shared" si="20"/>
        <v>3024264</v>
      </c>
      <c r="E110" s="17">
        <v>44377</v>
      </c>
      <c r="F110" s="25">
        <f t="shared" si="13"/>
        <v>31</v>
      </c>
      <c r="G110" s="18">
        <f t="shared" si="19"/>
        <v>25974</v>
      </c>
      <c r="H110" s="17"/>
      <c r="I110" s="18"/>
      <c r="J110" s="25">
        <f t="shared" si="18"/>
        <v>31</v>
      </c>
      <c r="K110" s="18">
        <f t="shared" si="15"/>
        <v>25974</v>
      </c>
      <c r="L110" s="18">
        <f t="shared" si="16"/>
        <v>0</v>
      </c>
      <c r="M110" s="18">
        <f t="shared" si="17"/>
        <v>0</v>
      </c>
      <c r="N110" s="17"/>
      <c r="O110" s="18"/>
      <c r="P110" s="17"/>
      <c r="Q110" s="17"/>
      <c r="R110" s="18"/>
      <c r="S110" s="17"/>
      <c r="T110" s="18"/>
      <c r="U110" s="18"/>
      <c r="V110" s="17"/>
      <c r="W110" s="18"/>
    </row>
    <row r="111" spans="1:23" x14ac:dyDescent="0.25">
      <c r="A111" s="15">
        <v>105</v>
      </c>
      <c r="B111" s="16">
        <v>44378</v>
      </c>
      <c r="C111" s="17">
        <v>44407</v>
      </c>
      <c r="D111" s="18">
        <f t="shared" si="20"/>
        <v>3049618</v>
      </c>
      <c r="E111" s="17">
        <v>44407</v>
      </c>
      <c r="F111" s="25">
        <f t="shared" si="13"/>
        <v>30</v>
      </c>
      <c r="G111" s="18">
        <f t="shared" si="19"/>
        <v>25354</v>
      </c>
      <c r="H111" s="17"/>
      <c r="I111" s="18"/>
      <c r="J111" s="25">
        <f t="shared" si="18"/>
        <v>30</v>
      </c>
      <c r="K111" s="18">
        <f t="shared" si="15"/>
        <v>25354</v>
      </c>
      <c r="L111" s="18">
        <f t="shared" si="16"/>
        <v>0</v>
      </c>
      <c r="M111" s="18">
        <f t="shared" si="17"/>
        <v>0</v>
      </c>
      <c r="N111" s="17"/>
      <c r="O111" s="18"/>
      <c r="P111" s="17"/>
      <c r="Q111" s="17"/>
      <c r="R111" s="18"/>
      <c r="S111" s="17"/>
      <c r="T111" s="18"/>
      <c r="U111" s="18"/>
      <c r="V111" s="17"/>
      <c r="W111" s="18"/>
    </row>
    <row r="112" spans="1:23" x14ac:dyDescent="0.25">
      <c r="A112" s="15">
        <v>106</v>
      </c>
      <c r="B112" s="16">
        <v>44409</v>
      </c>
      <c r="C112" s="17">
        <v>44438</v>
      </c>
      <c r="D112" s="18">
        <f t="shared" si="20"/>
        <v>3076037</v>
      </c>
      <c r="E112" s="17">
        <v>44438</v>
      </c>
      <c r="F112" s="25">
        <f t="shared" si="13"/>
        <v>31</v>
      </c>
      <c r="G112" s="18">
        <f t="shared" si="19"/>
        <v>26419</v>
      </c>
      <c r="H112" s="17"/>
      <c r="I112" s="18"/>
      <c r="J112" s="25">
        <f t="shared" si="18"/>
        <v>31</v>
      </c>
      <c r="K112" s="18">
        <f t="shared" si="15"/>
        <v>26419</v>
      </c>
      <c r="L112" s="18">
        <f t="shared" si="16"/>
        <v>0</v>
      </c>
      <c r="M112" s="18">
        <f t="shared" si="17"/>
        <v>0</v>
      </c>
      <c r="N112" s="17"/>
      <c r="O112" s="18"/>
      <c r="P112" s="17"/>
      <c r="Q112" s="17"/>
      <c r="R112" s="18"/>
      <c r="S112" s="17"/>
      <c r="T112" s="18"/>
      <c r="U112" s="18"/>
      <c r="V112" s="17"/>
      <c r="W112" s="18"/>
    </row>
    <row r="113" spans="1:23" x14ac:dyDescent="0.25">
      <c r="A113" s="15">
        <v>107</v>
      </c>
      <c r="B113" s="16">
        <v>44440</v>
      </c>
      <c r="C113" s="17">
        <v>44469</v>
      </c>
      <c r="D113" s="18">
        <f t="shared" si="20"/>
        <v>3102685</v>
      </c>
      <c r="E113" s="17">
        <v>44469</v>
      </c>
      <c r="F113" s="25">
        <f t="shared" si="13"/>
        <v>31</v>
      </c>
      <c r="G113" s="18">
        <f t="shared" si="19"/>
        <v>26648</v>
      </c>
      <c r="H113" s="17"/>
      <c r="I113" s="18"/>
      <c r="J113" s="25">
        <f t="shared" si="18"/>
        <v>31</v>
      </c>
      <c r="K113" s="18">
        <f t="shared" si="15"/>
        <v>26648</v>
      </c>
      <c r="L113" s="18">
        <f t="shared" si="16"/>
        <v>0</v>
      </c>
      <c r="M113" s="18">
        <f t="shared" si="17"/>
        <v>0</v>
      </c>
      <c r="N113" s="17"/>
      <c r="O113" s="18"/>
      <c r="P113" s="17"/>
      <c r="Q113" s="17"/>
      <c r="R113" s="18"/>
      <c r="S113" s="17"/>
      <c r="T113" s="18"/>
      <c r="U113" s="18"/>
      <c r="V113" s="17"/>
      <c r="W113" s="18"/>
    </row>
    <row r="114" spans="1:23" x14ac:dyDescent="0.25">
      <c r="A114" s="15">
        <v>108</v>
      </c>
      <c r="B114" s="16">
        <v>44470</v>
      </c>
      <c r="C114" s="17">
        <v>44499</v>
      </c>
      <c r="D114" s="18">
        <f t="shared" si="20"/>
        <v>3128697</v>
      </c>
      <c r="E114" s="17">
        <v>44499</v>
      </c>
      <c r="F114" s="25">
        <f t="shared" si="13"/>
        <v>30</v>
      </c>
      <c r="G114" s="18">
        <f t="shared" si="19"/>
        <v>26012</v>
      </c>
      <c r="H114" s="17"/>
      <c r="I114" s="18"/>
      <c r="J114" s="25">
        <f t="shared" si="18"/>
        <v>30</v>
      </c>
      <c r="K114" s="18">
        <f t="shared" si="15"/>
        <v>26012</v>
      </c>
      <c r="L114" s="18">
        <f t="shared" si="16"/>
        <v>0</v>
      </c>
      <c r="M114" s="18">
        <f t="shared" si="17"/>
        <v>0</v>
      </c>
      <c r="N114" s="17"/>
      <c r="O114" s="18"/>
      <c r="P114" s="17"/>
      <c r="Q114" s="17"/>
      <c r="R114" s="18"/>
      <c r="S114" s="17"/>
      <c r="T114" s="18"/>
      <c r="U114" s="18"/>
      <c r="V114" s="17"/>
      <c r="W114" s="18"/>
    </row>
    <row r="115" spans="1:23" x14ac:dyDescent="0.25">
      <c r="A115" s="15">
        <v>109</v>
      </c>
      <c r="B115" s="16">
        <v>44501</v>
      </c>
      <c r="C115" s="17">
        <v>44530</v>
      </c>
      <c r="D115" s="18">
        <f t="shared" si="20"/>
        <v>3155801</v>
      </c>
      <c r="E115" s="17">
        <v>44530</v>
      </c>
      <c r="F115" s="25">
        <f t="shared" si="13"/>
        <v>31</v>
      </c>
      <c r="G115" s="18">
        <f t="shared" si="19"/>
        <v>27104</v>
      </c>
      <c r="H115" s="17"/>
      <c r="I115" s="18"/>
      <c r="J115" s="25">
        <f t="shared" si="18"/>
        <v>31</v>
      </c>
      <c r="K115" s="18">
        <f t="shared" si="15"/>
        <v>27104</v>
      </c>
      <c r="L115" s="18">
        <f t="shared" si="16"/>
        <v>0</v>
      </c>
      <c r="M115" s="18">
        <f t="shared" si="17"/>
        <v>0</v>
      </c>
      <c r="N115" s="17"/>
      <c r="O115" s="18"/>
      <c r="P115" s="17"/>
      <c r="Q115" s="17"/>
      <c r="R115" s="18"/>
      <c r="S115" s="17"/>
      <c r="T115" s="18"/>
      <c r="U115" s="18"/>
      <c r="V115" s="17"/>
      <c r="W115" s="18"/>
    </row>
    <row r="116" spans="1:23" x14ac:dyDescent="0.25">
      <c r="A116" s="15">
        <v>110</v>
      </c>
      <c r="B116" s="16">
        <v>44531</v>
      </c>
      <c r="C116" s="17">
        <v>44560</v>
      </c>
      <c r="D116" s="18">
        <f t="shared" si="20"/>
        <v>3182258</v>
      </c>
      <c r="E116" s="17">
        <v>44560</v>
      </c>
      <c r="F116" s="25">
        <f t="shared" si="13"/>
        <v>30</v>
      </c>
      <c r="G116" s="18">
        <f t="shared" si="19"/>
        <v>26457</v>
      </c>
      <c r="H116" s="17"/>
      <c r="I116" s="18"/>
      <c r="J116" s="25">
        <f t="shared" si="18"/>
        <v>30</v>
      </c>
      <c r="K116" s="18">
        <f t="shared" si="15"/>
        <v>26457</v>
      </c>
      <c r="L116" s="18">
        <f t="shared" si="16"/>
        <v>0</v>
      </c>
      <c r="M116" s="18">
        <f t="shared" si="17"/>
        <v>0</v>
      </c>
      <c r="N116" s="17"/>
      <c r="O116" s="18"/>
      <c r="P116" s="17"/>
      <c r="Q116" s="17"/>
      <c r="R116" s="18"/>
      <c r="S116" s="17"/>
      <c r="T116" s="18"/>
      <c r="U116" s="18"/>
      <c r="V116" s="17"/>
      <c r="W116" s="18"/>
    </row>
    <row r="117" spans="1:23" x14ac:dyDescent="0.25">
      <c r="A117" s="15">
        <v>111</v>
      </c>
      <c r="B117" s="16">
        <v>44562</v>
      </c>
      <c r="C117" s="17">
        <v>44591</v>
      </c>
      <c r="D117" s="18">
        <f t="shared" si="20"/>
        <v>3209826</v>
      </c>
      <c r="E117" s="17">
        <v>44591</v>
      </c>
      <c r="F117" s="25">
        <f t="shared" si="13"/>
        <v>31</v>
      </c>
      <c r="G117" s="18">
        <f t="shared" si="19"/>
        <v>27568</v>
      </c>
      <c r="H117" s="17"/>
      <c r="I117" s="18"/>
      <c r="J117" s="25">
        <f t="shared" si="18"/>
        <v>31</v>
      </c>
      <c r="K117" s="18">
        <f t="shared" si="15"/>
        <v>27568</v>
      </c>
      <c r="L117" s="18">
        <f t="shared" si="16"/>
        <v>0</v>
      </c>
      <c r="M117" s="18">
        <f t="shared" si="17"/>
        <v>0</v>
      </c>
      <c r="N117" s="17"/>
      <c r="O117" s="18"/>
      <c r="P117" s="17"/>
      <c r="Q117" s="17"/>
      <c r="R117" s="18"/>
      <c r="S117" s="17"/>
      <c r="T117" s="18"/>
      <c r="U117" s="18"/>
      <c r="V117" s="17"/>
      <c r="W117" s="18"/>
    </row>
    <row r="118" spans="1:23" x14ac:dyDescent="0.25">
      <c r="A118" s="15">
        <v>112</v>
      </c>
      <c r="B118" s="16">
        <v>44593</v>
      </c>
      <c r="C118" s="17">
        <v>44620</v>
      </c>
      <c r="D118" s="18">
        <f t="shared" si="20"/>
        <v>3235839</v>
      </c>
      <c r="E118" s="17">
        <v>44620</v>
      </c>
      <c r="F118" s="25">
        <f t="shared" si="13"/>
        <v>29</v>
      </c>
      <c r="G118" s="18">
        <f t="shared" si="19"/>
        <v>26013</v>
      </c>
      <c r="H118" s="17"/>
      <c r="I118" s="18"/>
      <c r="J118" s="25">
        <f t="shared" si="18"/>
        <v>29</v>
      </c>
      <c r="K118" s="18">
        <f t="shared" si="15"/>
        <v>26013</v>
      </c>
      <c r="L118" s="18">
        <f t="shared" si="16"/>
        <v>0</v>
      </c>
      <c r="M118" s="18">
        <f t="shared" si="17"/>
        <v>0</v>
      </c>
      <c r="N118" s="17"/>
      <c r="O118" s="18"/>
      <c r="P118" s="17"/>
      <c r="Q118" s="17"/>
      <c r="R118" s="18"/>
      <c r="S118" s="17"/>
      <c r="T118" s="18"/>
      <c r="U118" s="18"/>
      <c r="V118" s="17"/>
      <c r="W118" s="18"/>
    </row>
    <row r="119" spans="1:23" x14ac:dyDescent="0.25">
      <c r="A119" s="15">
        <v>113</v>
      </c>
      <c r="B119" s="16">
        <v>44621</v>
      </c>
      <c r="C119" s="17">
        <v>44650</v>
      </c>
      <c r="D119" s="18">
        <f t="shared" si="20"/>
        <v>3262967</v>
      </c>
      <c r="E119" s="17">
        <v>44650</v>
      </c>
      <c r="F119" s="25">
        <f t="shared" si="13"/>
        <v>30</v>
      </c>
      <c r="G119" s="18">
        <f t="shared" si="19"/>
        <v>27128</v>
      </c>
      <c r="H119" s="17"/>
      <c r="I119" s="18"/>
      <c r="J119" s="25">
        <f t="shared" si="18"/>
        <v>30</v>
      </c>
      <c r="K119" s="18">
        <f t="shared" si="15"/>
        <v>27128</v>
      </c>
      <c r="L119" s="18">
        <f t="shared" si="16"/>
        <v>0</v>
      </c>
      <c r="M119" s="18">
        <f t="shared" si="17"/>
        <v>0</v>
      </c>
      <c r="N119" s="17"/>
      <c r="O119" s="18"/>
      <c r="P119" s="17"/>
      <c r="Q119" s="17"/>
      <c r="R119" s="18"/>
      <c r="S119" s="17"/>
      <c r="T119" s="18"/>
      <c r="U119" s="18"/>
      <c r="V119" s="17"/>
      <c r="W119" s="18"/>
    </row>
    <row r="120" spans="1:23" x14ac:dyDescent="0.25">
      <c r="A120" s="15">
        <v>114</v>
      </c>
      <c r="B120" s="16">
        <v>44652</v>
      </c>
      <c r="C120" s="17">
        <v>44681</v>
      </c>
      <c r="D120" s="18">
        <f t="shared" si="20"/>
        <v>3291234</v>
      </c>
      <c r="E120" s="17">
        <v>44681</v>
      </c>
      <c r="F120" s="25">
        <f t="shared" si="13"/>
        <v>31</v>
      </c>
      <c r="G120" s="18">
        <f t="shared" si="19"/>
        <v>28267</v>
      </c>
      <c r="H120" s="17"/>
      <c r="I120" s="18"/>
      <c r="J120" s="25">
        <f t="shared" si="18"/>
        <v>31</v>
      </c>
      <c r="K120" s="18">
        <f t="shared" si="15"/>
        <v>28267</v>
      </c>
      <c r="L120" s="18">
        <f t="shared" si="16"/>
        <v>0</v>
      </c>
      <c r="M120" s="18">
        <f t="shared" si="17"/>
        <v>0</v>
      </c>
      <c r="N120" s="17"/>
      <c r="O120" s="18"/>
      <c r="P120" s="17"/>
      <c r="Q120" s="17"/>
      <c r="R120" s="18"/>
      <c r="S120" s="17"/>
      <c r="T120" s="18"/>
      <c r="U120" s="18"/>
      <c r="V120" s="17"/>
      <c r="W120" s="18"/>
    </row>
    <row r="121" spans="1:23" x14ac:dyDescent="0.25">
      <c r="A121" s="15">
        <v>115</v>
      </c>
      <c r="B121" s="16">
        <v>44682</v>
      </c>
      <c r="C121" s="17">
        <v>44711</v>
      </c>
      <c r="D121" s="18">
        <f t="shared" si="20"/>
        <v>3318826</v>
      </c>
      <c r="E121" s="17">
        <v>44711</v>
      </c>
      <c r="F121" s="25">
        <f t="shared" si="13"/>
        <v>30</v>
      </c>
      <c r="G121" s="18">
        <f t="shared" si="19"/>
        <v>27592</v>
      </c>
      <c r="H121" s="17"/>
      <c r="I121" s="18"/>
      <c r="J121" s="25">
        <f t="shared" si="18"/>
        <v>30</v>
      </c>
      <c r="K121" s="18">
        <f t="shared" si="15"/>
        <v>27592</v>
      </c>
      <c r="L121" s="18">
        <f t="shared" si="16"/>
        <v>0</v>
      </c>
      <c r="M121" s="18">
        <f t="shared" si="17"/>
        <v>0</v>
      </c>
      <c r="N121" s="17"/>
      <c r="O121" s="18"/>
      <c r="P121" s="17"/>
      <c r="Q121" s="17"/>
      <c r="R121" s="18"/>
      <c r="S121" s="17"/>
      <c r="T121" s="18"/>
      <c r="U121" s="18"/>
      <c r="V121" s="17"/>
      <c r="W121" s="18"/>
    </row>
    <row r="122" spans="1:23" x14ac:dyDescent="0.25">
      <c r="A122" s="15">
        <v>116</v>
      </c>
      <c r="B122" s="16">
        <v>44713</v>
      </c>
      <c r="C122" s="17">
        <v>44742</v>
      </c>
      <c r="D122" s="18">
        <f t="shared" si="20"/>
        <v>3347577</v>
      </c>
      <c r="E122" s="17">
        <v>44742</v>
      </c>
      <c r="F122" s="25">
        <f t="shared" si="13"/>
        <v>31</v>
      </c>
      <c r="G122" s="18">
        <f t="shared" si="19"/>
        <v>28751</v>
      </c>
      <c r="H122" s="17"/>
      <c r="I122" s="18"/>
      <c r="J122" s="25">
        <f t="shared" si="18"/>
        <v>31</v>
      </c>
      <c r="K122" s="18">
        <f t="shared" si="15"/>
        <v>28751</v>
      </c>
      <c r="L122" s="18">
        <f t="shared" si="16"/>
        <v>0</v>
      </c>
      <c r="M122" s="18">
        <f t="shared" si="17"/>
        <v>0</v>
      </c>
      <c r="N122" s="17"/>
      <c r="O122" s="18"/>
      <c r="P122" s="17"/>
      <c r="Q122" s="17"/>
      <c r="R122" s="18"/>
      <c r="S122" s="17"/>
      <c r="T122" s="18"/>
      <c r="U122" s="18"/>
      <c r="V122" s="17"/>
      <c r="W122" s="18"/>
    </row>
    <row r="123" spans="1:23" x14ac:dyDescent="0.25">
      <c r="A123" s="15">
        <v>117</v>
      </c>
      <c r="B123" s="16">
        <v>44743</v>
      </c>
      <c r="C123" s="17">
        <v>44772</v>
      </c>
      <c r="D123" s="18">
        <f t="shared" si="20"/>
        <v>3375642</v>
      </c>
      <c r="E123" s="17">
        <v>44772</v>
      </c>
      <c r="F123" s="25">
        <f t="shared" si="13"/>
        <v>30</v>
      </c>
      <c r="G123" s="18">
        <f t="shared" si="19"/>
        <v>28065</v>
      </c>
      <c r="H123" s="17"/>
      <c r="I123" s="18"/>
      <c r="J123" s="25">
        <f t="shared" si="18"/>
        <v>30</v>
      </c>
      <c r="K123" s="18">
        <f t="shared" si="15"/>
        <v>28065</v>
      </c>
      <c r="L123" s="18">
        <f t="shared" si="16"/>
        <v>0</v>
      </c>
      <c r="M123" s="18">
        <f t="shared" si="17"/>
        <v>0</v>
      </c>
      <c r="N123" s="17"/>
      <c r="O123" s="18"/>
      <c r="P123" s="17"/>
      <c r="Q123" s="17"/>
      <c r="R123" s="18"/>
      <c r="S123" s="17"/>
      <c r="T123" s="18"/>
      <c r="U123" s="18"/>
      <c r="V123" s="17"/>
      <c r="W123" s="18"/>
    </row>
    <row r="124" spans="1:23" x14ac:dyDescent="0.25">
      <c r="A124" s="15">
        <v>118</v>
      </c>
      <c r="B124" s="16">
        <v>44774</v>
      </c>
      <c r="C124" s="17">
        <v>44803</v>
      </c>
      <c r="D124" s="18">
        <f t="shared" si="20"/>
        <v>3404885</v>
      </c>
      <c r="E124" s="17">
        <v>44803</v>
      </c>
      <c r="F124" s="25">
        <f t="shared" si="13"/>
        <v>31</v>
      </c>
      <c r="G124" s="18">
        <f t="shared" si="19"/>
        <v>29243</v>
      </c>
      <c r="H124" s="17"/>
      <c r="I124" s="18"/>
      <c r="J124" s="25">
        <f t="shared" si="18"/>
        <v>31</v>
      </c>
      <c r="K124" s="18">
        <f t="shared" si="15"/>
        <v>29243</v>
      </c>
      <c r="L124" s="18">
        <f t="shared" si="16"/>
        <v>0</v>
      </c>
      <c r="M124" s="18">
        <f t="shared" si="17"/>
        <v>0</v>
      </c>
      <c r="N124" s="17"/>
      <c r="O124" s="18"/>
      <c r="P124" s="17"/>
      <c r="Q124" s="17"/>
      <c r="R124" s="18"/>
      <c r="S124" s="17"/>
      <c r="T124" s="18"/>
      <c r="U124" s="18"/>
      <c r="V124" s="17"/>
      <c r="W124" s="18"/>
    </row>
    <row r="125" spans="1:23" x14ac:dyDescent="0.25">
      <c r="A125" s="15">
        <v>119</v>
      </c>
      <c r="B125" s="16">
        <v>44805</v>
      </c>
      <c r="C125" s="17">
        <v>44834</v>
      </c>
      <c r="D125" s="18">
        <f t="shared" si="20"/>
        <v>3434382</v>
      </c>
      <c r="E125" s="17">
        <v>44834</v>
      </c>
      <c r="F125" s="25">
        <f t="shared" si="13"/>
        <v>31</v>
      </c>
      <c r="G125" s="18">
        <f t="shared" si="19"/>
        <v>29497</v>
      </c>
      <c r="H125" s="17"/>
      <c r="I125" s="18"/>
      <c r="J125" s="25">
        <f t="shared" si="18"/>
        <v>31</v>
      </c>
      <c r="K125" s="18">
        <f t="shared" si="15"/>
        <v>29497</v>
      </c>
      <c r="L125" s="18">
        <f t="shared" si="16"/>
        <v>0</v>
      </c>
      <c r="M125" s="18">
        <f t="shared" si="17"/>
        <v>0</v>
      </c>
      <c r="N125" s="17"/>
      <c r="O125" s="18"/>
      <c r="P125" s="17"/>
      <c r="Q125" s="17"/>
      <c r="R125" s="18"/>
      <c r="S125" s="17"/>
      <c r="T125" s="18"/>
      <c r="U125" s="18"/>
      <c r="V125" s="17"/>
      <c r="W125" s="18"/>
    </row>
    <row r="126" spans="1:23" x14ac:dyDescent="0.25">
      <c r="A126" s="15">
        <v>120</v>
      </c>
      <c r="B126" s="16">
        <v>44835</v>
      </c>
      <c r="C126" s="17">
        <v>44864</v>
      </c>
      <c r="D126" s="18">
        <f t="shared" si="20"/>
        <v>3463174</v>
      </c>
      <c r="E126" s="17">
        <v>44864</v>
      </c>
      <c r="F126" s="25">
        <f t="shared" si="13"/>
        <v>30</v>
      </c>
      <c r="G126" s="18">
        <f t="shared" si="19"/>
        <v>28792</v>
      </c>
      <c r="H126" s="17"/>
      <c r="I126" s="18"/>
      <c r="J126" s="25">
        <f t="shared" si="18"/>
        <v>30</v>
      </c>
      <c r="K126" s="18">
        <f t="shared" si="15"/>
        <v>28792</v>
      </c>
      <c r="L126" s="18">
        <f t="shared" si="16"/>
        <v>0</v>
      </c>
      <c r="M126" s="18">
        <f t="shared" si="17"/>
        <v>0</v>
      </c>
      <c r="N126" s="17"/>
      <c r="O126" s="18"/>
      <c r="P126" s="17"/>
      <c r="Q126" s="17"/>
      <c r="R126" s="18"/>
      <c r="S126" s="17"/>
      <c r="T126" s="18"/>
      <c r="U126" s="18"/>
      <c r="V126" s="17"/>
      <c r="W126" s="18"/>
    </row>
    <row r="127" spans="1:23" x14ac:dyDescent="0.25">
      <c r="A127" s="15">
        <v>121</v>
      </c>
      <c r="B127" s="16">
        <v>44866</v>
      </c>
      <c r="C127" s="17">
        <v>44895</v>
      </c>
      <c r="D127" s="18">
        <f t="shared" si="20"/>
        <v>3493176</v>
      </c>
      <c r="E127" s="17">
        <v>44895</v>
      </c>
      <c r="F127" s="25">
        <f t="shared" si="13"/>
        <v>31</v>
      </c>
      <c r="G127" s="18">
        <f t="shared" si="19"/>
        <v>30002</v>
      </c>
      <c r="H127" s="17"/>
      <c r="I127" s="18"/>
      <c r="J127" s="25">
        <f t="shared" si="18"/>
        <v>31</v>
      </c>
      <c r="K127" s="18">
        <f t="shared" si="15"/>
        <v>30002</v>
      </c>
      <c r="L127" s="18">
        <f t="shared" si="16"/>
        <v>0</v>
      </c>
      <c r="M127" s="18">
        <f t="shared" si="17"/>
        <v>0</v>
      </c>
      <c r="N127" s="17"/>
      <c r="O127" s="18"/>
      <c r="P127" s="17"/>
      <c r="Q127" s="17"/>
      <c r="R127" s="18"/>
      <c r="S127" s="17"/>
      <c r="T127" s="18"/>
      <c r="U127" s="18"/>
      <c r="V127" s="17"/>
      <c r="W127" s="18"/>
    </row>
    <row r="128" spans="1:23" x14ac:dyDescent="0.25">
      <c r="A128" s="15">
        <v>122</v>
      </c>
      <c r="B128" s="16">
        <v>44896</v>
      </c>
      <c r="C128" s="17">
        <v>44925</v>
      </c>
      <c r="D128" s="18">
        <f t="shared" si="20"/>
        <v>3522461</v>
      </c>
      <c r="E128" s="17">
        <v>44925</v>
      </c>
      <c r="F128" s="25">
        <f t="shared" si="13"/>
        <v>30</v>
      </c>
      <c r="G128" s="18">
        <f t="shared" si="19"/>
        <v>29285</v>
      </c>
      <c r="H128" s="17"/>
      <c r="I128" s="18"/>
      <c r="J128" s="25">
        <f t="shared" si="18"/>
        <v>30</v>
      </c>
      <c r="K128" s="18">
        <f t="shared" si="15"/>
        <v>29285</v>
      </c>
      <c r="L128" s="18">
        <f t="shared" si="16"/>
        <v>0</v>
      </c>
      <c r="M128" s="18">
        <f t="shared" si="17"/>
        <v>0</v>
      </c>
      <c r="N128" s="17"/>
      <c r="O128" s="18"/>
      <c r="P128" s="17"/>
      <c r="Q128" s="17"/>
      <c r="R128" s="18"/>
      <c r="S128" s="17"/>
      <c r="T128" s="18"/>
      <c r="U128" s="18"/>
      <c r="V128" s="17"/>
      <c r="W128" s="18"/>
    </row>
    <row r="129" spans="1:23" x14ac:dyDescent="0.25">
      <c r="A129" s="15">
        <v>123</v>
      </c>
      <c r="B129" s="16">
        <v>44927</v>
      </c>
      <c r="C129" s="17">
        <v>44956</v>
      </c>
      <c r="D129" s="18">
        <f t="shared" si="20"/>
        <v>3552976</v>
      </c>
      <c r="E129" s="17">
        <v>44956</v>
      </c>
      <c r="F129" s="25">
        <f t="shared" si="13"/>
        <v>31</v>
      </c>
      <c r="G129" s="18">
        <f t="shared" si="19"/>
        <v>30515</v>
      </c>
      <c r="H129" s="17"/>
      <c r="I129" s="18"/>
      <c r="J129" s="25">
        <f t="shared" si="18"/>
        <v>31</v>
      </c>
      <c r="K129" s="18">
        <f t="shared" si="15"/>
        <v>30515</v>
      </c>
      <c r="L129" s="18">
        <f t="shared" si="16"/>
        <v>0</v>
      </c>
      <c r="M129" s="18">
        <f t="shared" si="17"/>
        <v>0</v>
      </c>
      <c r="N129" s="17"/>
      <c r="O129" s="18"/>
      <c r="P129" s="17"/>
      <c r="Q129" s="17"/>
      <c r="R129" s="18"/>
      <c r="S129" s="17"/>
      <c r="T129" s="18"/>
      <c r="U129" s="18"/>
      <c r="V129" s="17"/>
      <c r="W129" s="18"/>
    </row>
    <row r="130" spans="1:23" x14ac:dyDescent="0.25">
      <c r="A130" s="15">
        <v>124</v>
      </c>
      <c r="B130" s="16">
        <v>44958</v>
      </c>
      <c r="C130" s="17">
        <v>44985</v>
      </c>
      <c r="D130" s="18">
        <f t="shared" si="20"/>
        <v>3581770</v>
      </c>
      <c r="E130" s="17">
        <v>44985</v>
      </c>
      <c r="F130" s="25">
        <f t="shared" si="13"/>
        <v>29</v>
      </c>
      <c r="G130" s="18">
        <f t="shared" si="19"/>
        <v>28794</v>
      </c>
      <c r="H130" s="17"/>
      <c r="I130" s="18"/>
      <c r="J130" s="25">
        <f t="shared" si="18"/>
        <v>29</v>
      </c>
      <c r="K130" s="18">
        <f t="shared" si="15"/>
        <v>28794</v>
      </c>
      <c r="L130" s="18">
        <f t="shared" si="16"/>
        <v>0</v>
      </c>
      <c r="M130" s="18">
        <f t="shared" si="17"/>
        <v>0</v>
      </c>
      <c r="N130" s="17"/>
      <c r="O130" s="18"/>
      <c r="P130" s="17"/>
      <c r="Q130" s="17"/>
      <c r="R130" s="18"/>
      <c r="S130" s="17"/>
      <c r="T130" s="18"/>
      <c r="U130" s="18"/>
      <c r="V130" s="17"/>
      <c r="W130" s="18"/>
    </row>
    <row r="131" spans="1:23" x14ac:dyDescent="0.25">
      <c r="A131" s="15">
        <v>125</v>
      </c>
      <c r="B131" s="16">
        <v>44986</v>
      </c>
      <c r="C131" s="17">
        <v>45015</v>
      </c>
      <c r="D131" s="18">
        <f t="shared" si="20"/>
        <v>3611798</v>
      </c>
      <c r="E131" s="17">
        <v>45015</v>
      </c>
      <c r="F131" s="25">
        <f t="shared" si="13"/>
        <v>30</v>
      </c>
      <c r="G131" s="18">
        <f t="shared" si="19"/>
        <v>30028</v>
      </c>
      <c r="H131" s="17"/>
      <c r="I131" s="18"/>
      <c r="J131" s="25">
        <f t="shared" si="18"/>
        <v>30</v>
      </c>
      <c r="K131" s="18">
        <f t="shared" si="15"/>
        <v>30028</v>
      </c>
      <c r="L131" s="18">
        <f t="shared" si="16"/>
        <v>0</v>
      </c>
      <c r="M131" s="18">
        <f t="shared" si="17"/>
        <v>0</v>
      </c>
      <c r="N131" s="17"/>
      <c r="O131" s="18"/>
      <c r="P131" s="17"/>
      <c r="Q131" s="17"/>
      <c r="R131" s="18"/>
      <c r="S131" s="17"/>
      <c r="T131" s="18"/>
      <c r="U131" s="18"/>
      <c r="V131" s="17"/>
      <c r="W131" s="18"/>
    </row>
    <row r="132" spans="1:23" x14ac:dyDescent="0.25">
      <c r="A132" s="15">
        <v>126</v>
      </c>
      <c r="B132" s="16">
        <v>45017</v>
      </c>
      <c r="C132" s="17">
        <v>45046</v>
      </c>
      <c r="D132" s="18">
        <f t="shared" si="20"/>
        <v>3643087</v>
      </c>
      <c r="E132" s="17">
        <v>45046</v>
      </c>
      <c r="F132" s="25">
        <f t="shared" si="13"/>
        <v>31</v>
      </c>
      <c r="G132" s="18">
        <f t="shared" si="19"/>
        <v>31289</v>
      </c>
      <c r="H132" s="17"/>
      <c r="I132" s="18"/>
      <c r="J132" s="25">
        <f t="shared" si="18"/>
        <v>31</v>
      </c>
      <c r="K132" s="18">
        <f t="shared" si="15"/>
        <v>31289</v>
      </c>
      <c r="L132" s="18">
        <f t="shared" si="16"/>
        <v>0</v>
      </c>
      <c r="M132" s="18">
        <f t="shared" si="17"/>
        <v>0</v>
      </c>
      <c r="N132" s="17"/>
      <c r="O132" s="18"/>
      <c r="P132" s="17"/>
      <c r="Q132" s="17"/>
      <c r="R132" s="18"/>
      <c r="S132" s="17"/>
      <c r="T132" s="18"/>
      <c r="U132" s="18"/>
      <c r="V132" s="17"/>
      <c r="W132" s="18"/>
    </row>
    <row r="133" spans="1:23" x14ac:dyDescent="0.25">
      <c r="A133" s="15">
        <v>127</v>
      </c>
      <c r="B133" s="16">
        <v>45047</v>
      </c>
      <c r="C133" s="17">
        <v>45076</v>
      </c>
      <c r="D133" s="18">
        <f t="shared" si="20"/>
        <v>3673629</v>
      </c>
      <c r="E133" s="17">
        <v>45076</v>
      </c>
      <c r="F133" s="25">
        <f t="shared" si="13"/>
        <v>30</v>
      </c>
      <c r="G133" s="18">
        <f t="shared" si="19"/>
        <v>30542</v>
      </c>
      <c r="H133" s="17"/>
      <c r="I133" s="18"/>
      <c r="J133" s="25">
        <f t="shared" si="18"/>
        <v>30</v>
      </c>
      <c r="K133" s="18">
        <f t="shared" si="15"/>
        <v>30542</v>
      </c>
      <c r="L133" s="18">
        <f t="shared" si="16"/>
        <v>0</v>
      </c>
      <c r="M133" s="18">
        <f t="shared" si="17"/>
        <v>0</v>
      </c>
      <c r="N133" s="17"/>
      <c r="O133" s="18"/>
      <c r="P133" s="17"/>
      <c r="Q133" s="17"/>
      <c r="R133" s="18"/>
      <c r="S133" s="17"/>
      <c r="T133" s="18"/>
      <c r="U133" s="18"/>
      <c r="V133" s="17"/>
      <c r="W133" s="18"/>
    </row>
    <row r="134" spans="1:23" x14ac:dyDescent="0.25">
      <c r="A134" s="15">
        <v>128</v>
      </c>
      <c r="B134" s="16">
        <v>45078</v>
      </c>
      <c r="C134" s="17">
        <v>45107</v>
      </c>
      <c r="D134" s="18">
        <f t="shared" si="20"/>
        <v>3705454</v>
      </c>
      <c r="E134" s="17">
        <v>45107</v>
      </c>
      <c r="F134" s="25">
        <f t="shared" si="13"/>
        <v>31</v>
      </c>
      <c r="G134" s="18">
        <f t="shared" si="19"/>
        <v>31825</v>
      </c>
      <c r="H134" s="17"/>
      <c r="I134" s="18"/>
      <c r="J134" s="25">
        <f t="shared" si="18"/>
        <v>31</v>
      </c>
      <c r="K134" s="18">
        <f t="shared" si="15"/>
        <v>31825</v>
      </c>
      <c r="L134" s="18">
        <f t="shared" si="16"/>
        <v>0</v>
      </c>
      <c r="M134" s="18">
        <f t="shared" si="17"/>
        <v>0</v>
      </c>
      <c r="N134" s="17"/>
      <c r="O134" s="18"/>
      <c r="P134" s="17"/>
      <c r="Q134" s="17"/>
      <c r="R134" s="18"/>
      <c r="S134" s="17"/>
      <c r="T134" s="18"/>
      <c r="U134" s="18"/>
      <c r="V134" s="17"/>
      <c r="W134" s="18"/>
    </row>
    <row r="135" spans="1:23" x14ac:dyDescent="0.25">
      <c r="A135" s="15">
        <v>129</v>
      </c>
      <c r="B135" s="16">
        <v>45108</v>
      </c>
      <c r="C135" s="17">
        <v>45137</v>
      </c>
      <c r="D135" s="18">
        <f t="shared" si="20"/>
        <v>3736519</v>
      </c>
      <c r="E135" s="17">
        <v>45137</v>
      </c>
      <c r="F135" s="25">
        <f t="shared" si="13"/>
        <v>30</v>
      </c>
      <c r="G135" s="18">
        <f t="shared" si="19"/>
        <v>31065</v>
      </c>
      <c r="H135" s="17"/>
      <c r="I135" s="18"/>
      <c r="J135" s="25">
        <f t="shared" si="18"/>
        <v>30</v>
      </c>
      <c r="K135" s="18">
        <f t="shared" si="15"/>
        <v>31065</v>
      </c>
      <c r="L135" s="18">
        <f t="shared" si="16"/>
        <v>0</v>
      </c>
      <c r="M135" s="18">
        <f t="shared" si="17"/>
        <v>0</v>
      </c>
      <c r="N135" s="17"/>
      <c r="O135" s="18"/>
      <c r="P135" s="17"/>
      <c r="Q135" s="17"/>
      <c r="R135" s="18"/>
      <c r="S135" s="17"/>
      <c r="T135" s="18"/>
      <c r="U135" s="18"/>
      <c r="V135" s="17"/>
      <c r="W135" s="18"/>
    </row>
    <row r="136" spans="1:23" x14ac:dyDescent="0.25">
      <c r="A136" s="15">
        <v>130</v>
      </c>
      <c r="B136" s="16">
        <v>45139</v>
      </c>
      <c r="C136" s="17">
        <v>45168</v>
      </c>
      <c r="D136" s="18">
        <f t="shared" si="20"/>
        <v>3768889</v>
      </c>
      <c r="E136" s="17">
        <v>45168</v>
      </c>
      <c r="F136" s="25">
        <f t="shared" si="13"/>
        <v>31</v>
      </c>
      <c r="G136" s="18">
        <f t="shared" ref="G136:G167" si="21">ROUND(IF(O136=0,(F136*$H$3*D135)+U136+W136,R136+U136+W136+(N136-C135)*$H$3*D135),0)</f>
        <v>32370</v>
      </c>
      <c r="H136" s="17"/>
      <c r="I136" s="18"/>
      <c r="J136" s="25">
        <f t="shared" si="18"/>
        <v>31</v>
      </c>
      <c r="K136" s="18">
        <f t="shared" si="15"/>
        <v>32370</v>
      </c>
      <c r="L136" s="18">
        <f t="shared" si="16"/>
        <v>0</v>
      </c>
      <c r="M136" s="18">
        <f t="shared" si="17"/>
        <v>0</v>
      </c>
      <c r="N136" s="17"/>
      <c r="O136" s="18"/>
      <c r="P136" s="17"/>
      <c r="Q136" s="17"/>
      <c r="R136" s="18"/>
      <c r="S136" s="17"/>
      <c r="T136" s="18"/>
      <c r="U136" s="18"/>
      <c r="V136" s="17"/>
      <c r="W136" s="18"/>
    </row>
    <row r="137" spans="1:23" x14ac:dyDescent="0.25">
      <c r="A137" s="15">
        <v>131</v>
      </c>
      <c r="B137" s="16">
        <v>45170</v>
      </c>
      <c r="C137" s="17">
        <v>45199</v>
      </c>
      <c r="D137" s="18">
        <f t="shared" si="20"/>
        <v>3801539</v>
      </c>
      <c r="E137" s="17">
        <v>45199</v>
      </c>
      <c r="F137" s="25">
        <f t="shared" ref="F137:F200" si="22">C137-C136</f>
        <v>31</v>
      </c>
      <c r="G137" s="18">
        <f t="shared" si="21"/>
        <v>32650</v>
      </c>
      <c r="H137" s="17"/>
      <c r="I137" s="18"/>
      <c r="J137" s="25">
        <f t="shared" si="18"/>
        <v>31</v>
      </c>
      <c r="K137" s="18">
        <f t="shared" si="15"/>
        <v>32650</v>
      </c>
      <c r="L137" s="18">
        <f t="shared" si="16"/>
        <v>0</v>
      </c>
      <c r="M137" s="18">
        <f t="shared" si="17"/>
        <v>0</v>
      </c>
      <c r="N137" s="17"/>
      <c r="O137" s="18"/>
      <c r="P137" s="17"/>
      <c r="Q137" s="17"/>
      <c r="R137" s="18"/>
      <c r="S137" s="17"/>
      <c r="T137" s="18"/>
      <c r="U137" s="18"/>
      <c r="V137" s="17"/>
      <c r="W137" s="18"/>
    </row>
    <row r="138" spans="1:23" x14ac:dyDescent="0.25">
      <c r="A138" s="15">
        <v>132</v>
      </c>
      <c r="B138" s="16">
        <v>45200</v>
      </c>
      <c r="C138" s="17">
        <v>45229</v>
      </c>
      <c r="D138" s="18">
        <f t="shared" si="20"/>
        <v>3833409</v>
      </c>
      <c r="E138" s="17">
        <v>45229</v>
      </c>
      <c r="F138" s="25">
        <f t="shared" si="22"/>
        <v>30</v>
      </c>
      <c r="G138" s="18">
        <f t="shared" si="21"/>
        <v>31870</v>
      </c>
      <c r="H138" s="17"/>
      <c r="I138" s="18"/>
      <c r="J138" s="25">
        <f t="shared" si="18"/>
        <v>30</v>
      </c>
      <c r="K138" s="18">
        <f t="shared" si="15"/>
        <v>31870</v>
      </c>
      <c r="L138" s="18">
        <f t="shared" si="16"/>
        <v>0</v>
      </c>
      <c r="M138" s="18">
        <f t="shared" si="17"/>
        <v>0</v>
      </c>
      <c r="N138" s="17"/>
      <c r="O138" s="18"/>
      <c r="P138" s="17"/>
      <c r="Q138" s="17"/>
      <c r="R138" s="18"/>
      <c r="S138" s="17"/>
      <c r="T138" s="18"/>
      <c r="U138" s="18"/>
      <c r="V138" s="17"/>
      <c r="W138" s="18"/>
    </row>
    <row r="139" spans="1:23" x14ac:dyDescent="0.25">
      <c r="A139" s="15">
        <v>133</v>
      </c>
      <c r="B139" s="16">
        <v>45231</v>
      </c>
      <c r="C139" s="17">
        <v>45260</v>
      </c>
      <c r="D139" s="18">
        <f t="shared" si="20"/>
        <v>3866618</v>
      </c>
      <c r="E139" s="17">
        <v>45260</v>
      </c>
      <c r="F139" s="25">
        <f t="shared" si="22"/>
        <v>31</v>
      </c>
      <c r="G139" s="18">
        <f t="shared" si="21"/>
        <v>33209</v>
      </c>
      <c r="H139" s="17"/>
      <c r="I139" s="18"/>
      <c r="J139" s="25">
        <f t="shared" si="18"/>
        <v>31</v>
      </c>
      <c r="K139" s="18">
        <f t="shared" si="15"/>
        <v>33209</v>
      </c>
      <c r="L139" s="18">
        <f t="shared" si="16"/>
        <v>0</v>
      </c>
      <c r="M139" s="18">
        <f t="shared" si="17"/>
        <v>0</v>
      </c>
      <c r="N139" s="17"/>
      <c r="O139" s="18"/>
      <c r="P139" s="17"/>
      <c r="Q139" s="17"/>
      <c r="R139" s="18"/>
      <c r="S139" s="17"/>
      <c r="T139" s="18"/>
      <c r="U139" s="18"/>
      <c r="V139" s="17"/>
      <c r="W139" s="18"/>
    </row>
    <row r="140" spans="1:23" x14ac:dyDescent="0.25">
      <c r="A140" s="15">
        <v>134</v>
      </c>
      <c r="B140" s="16">
        <v>45261</v>
      </c>
      <c r="C140" s="17">
        <v>45290</v>
      </c>
      <c r="D140" s="18">
        <f t="shared" ref="D140:D171" si="23">D139+G140+O140-I140-T140</f>
        <v>3899034</v>
      </c>
      <c r="E140" s="17">
        <v>45290</v>
      </c>
      <c r="F140" s="25">
        <f t="shared" si="22"/>
        <v>30</v>
      </c>
      <c r="G140" s="18">
        <f t="shared" si="21"/>
        <v>32416</v>
      </c>
      <c r="H140" s="17"/>
      <c r="I140" s="18"/>
      <c r="J140" s="25">
        <f t="shared" si="18"/>
        <v>30</v>
      </c>
      <c r="K140" s="18">
        <f t="shared" si="15"/>
        <v>32416</v>
      </c>
      <c r="L140" s="18">
        <f t="shared" si="16"/>
        <v>0</v>
      </c>
      <c r="M140" s="18">
        <f t="shared" si="17"/>
        <v>0</v>
      </c>
      <c r="N140" s="17"/>
      <c r="O140" s="18"/>
      <c r="P140" s="17"/>
      <c r="Q140" s="17"/>
      <c r="R140" s="18"/>
      <c r="S140" s="17"/>
      <c r="T140" s="18"/>
      <c r="U140" s="18"/>
      <c r="V140" s="17"/>
      <c r="W140" s="18"/>
    </row>
    <row r="141" spans="1:23" x14ac:dyDescent="0.25">
      <c r="A141" s="15">
        <v>135</v>
      </c>
      <c r="B141" s="16">
        <v>45292</v>
      </c>
      <c r="C141" s="17">
        <v>45321</v>
      </c>
      <c r="D141" s="18">
        <f t="shared" si="23"/>
        <v>3932811</v>
      </c>
      <c r="E141" s="17">
        <v>45321</v>
      </c>
      <c r="F141" s="25">
        <f t="shared" si="22"/>
        <v>31</v>
      </c>
      <c r="G141" s="18">
        <f t="shared" si="21"/>
        <v>33777</v>
      </c>
      <c r="H141" s="17"/>
      <c r="I141" s="18"/>
      <c r="J141" s="25">
        <f t="shared" si="18"/>
        <v>31</v>
      </c>
      <c r="K141" s="18">
        <f t="shared" ref="K141:K201" si="24">ROUND(J141*$H$3*D140,0)</f>
        <v>33777</v>
      </c>
      <c r="L141" s="18">
        <f t="shared" ref="L141:L201" si="25">IF(H141=0,0,C141-H141)</f>
        <v>0</v>
      </c>
      <c r="M141" s="18">
        <f t="shared" ref="M141:M201" si="26">ROUND(L141*$H$3*(D140-I141),0)</f>
        <v>0</v>
      </c>
      <c r="N141" s="17"/>
      <c r="O141" s="18"/>
      <c r="P141" s="17"/>
      <c r="Q141" s="17"/>
      <c r="R141" s="18"/>
      <c r="S141" s="17"/>
      <c r="T141" s="18"/>
      <c r="U141" s="18"/>
      <c r="V141" s="17"/>
      <c r="W141" s="18"/>
    </row>
    <row r="142" spans="1:23" x14ac:dyDescent="0.25">
      <c r="A142" s="15">
        <v>136</v>
      </c>
      <c r="B142" s="16">
        <v>45323</v>
      </c>
      <c r="C142" s="17">
        <v>45351</v>
      </c>
      <c r="D142" s="18">
        <f t="shared" si="23"/>
        <v>3965782</v>
      </c>
      <c r="E142" s="17">
        <v>45351</v>
      </c>
      <c r="F142" s="25">
        <f t="shared" si="22"/>
        <v>30</v>
      </c>
      <c r="G142" s="18">
        <f t="shared" si="21"/>
        <v>32971</v>
      </c>
      <c r="H142" s="17"/>
      <c r="I142" s="18"/>
      <c r="J142" s="25">
        <f t="shared" si="18"/>
        <v>30</v>
      </c>
      <c r="K142" s="18">
        <f t="shared" si="24"/>
        <v>32971</v>
      </c>
      <c r="L142" s="18">
        <f t="shared" si="25"/>
        <v>0</v>
      </c>
      <c r="M142" s="18">
        <f t="shared" si="26"/>
        <v>0</v>
      </c>
      <c r="N142" s="17"/>
      <c r="O142" s="18"/>
      <c r="P142" s="17"/>
      <c r="Q142" s="17"/>
      <c r="R142" s="18"/>
      <c r="S142" s="17"/>
      <c r="T142" s="18"/>
      <c r="U142" s="18"/>
      <c r="V142" s="17"/>
      <c r="W142" s="18"/>
    </row>
    <row r="143" spans="1:23" x14ac:dyDescent="0.25">
      <c r="A143" s="15">
        <v>137</v>
      </c>
      <c r="B143" s="16">
        <v>45352</v>
      </c>
      <c r="C143" s="17">
        <v>45381</v>
      </c>
      <c r="D143" s="18">
        <f t="shared" si="23"/>
        <v>3999029</v>
      </c>
      <c r="E143" s="17">
        <v>45381</v>
      </c>
      <c r="F143" s="25">
        <f t="shared" si="22"/>
        <v>30</v>
      </c>
      <c r="G143" s="18">
        <f t="shared" si="21"/>
        <v>33247</v>
      </c>
      <c r="H143" s="17"/>
      <c r="I143" s="18"/>
      <c r="J143" s="25">
        <f t="shared" si="18"/>
        <v>30</v>
      </c>
      <c r="K143" s="18">
        <f t="shared" si="24"/>
        <v>33247</v>
      </c>
      <c r="L143" s="18">
        <f t="shared" si="25"/>
        <v>0</v>
      </c>
      <c r="M143" s="18">
        <f t="shared" si="26"/>
        <v>0</v>
      </c>
      <c r="N143" s="17"/>
      <c r="O143" s="18"/>
      <c r="P143" s="17"/>
      <c r="Q143" s="17"/>
      <c r="R143" s="18"/>
      <c r="S143" s="17"/>
      <c r="T143" s="18"/>
      <c r="U143" s="18"/>
      <c r="V143" s="17"/>
      <c r="W143" s="18"/>
    </row>
    <row r="144" spans="1:23" x14ac:dyDescent="0.25">
      <c r="A144" s="15">
        <v>138</v>
      </c>
      <c r="B144" s="16">
        <v>45383</v>
      </c>
      <c r="C144" s="17">
        <v>45412</v>
      </c>
      <c r="D144" s="18">
        <f t="shared" si="23"/>
        <v>4033673</v>
      </c>
      <c r="E144" s="17">
        <v>45412</v>
      </c>
      <c r="F144" s="25">
        <f t="shared" si="22"/>
        <v>31</v>
      </c>
      <c r="G144" s="18">
        <f t="shared" si="21"/>
        <v>34644</v>
      </c>
      <c r="H144" s="17"/>
      <c r="I144" s="18"/>
      <c r="J144" s="25">
        <f t="shared" si="18"/>
        <v>31</v>
      </c>
      <c r="K144" s="18">
        <f t="shared" si="24"/>
        <v>34644</v>
      </c>
      <c r="L144" s="18">
        <f t="shared" si="25"/>
        <v>0</v>
      </c>
      <c r="M144" s="18">
        <f t="shared" si="26"/>
        <v>0</v>
      </c>
      <c r="N144" s="17"/>
      <c r="O144" s="18"/>
      <c r="P144" s="17"/>
      <c r="Q144" s="17"/>
      <c r="R144" s="18"/>
      <c r="S144" s="17"/>
      <c r="T144" s="18"/>
      <c r="U144" s="18"/>
      <c r="V144" s="17"/>
      <c r="W144" s="18"/>
    </row>
    <row r="145" spans="1:23" x14ac:dyDescent="0.25">
      <c r="A145" s="15">
        <v>139</v>
      </c>
      <c r="B145" s="16">
        <v>45413</v>
      </c>
      <c r="C145" s="17">
        <v>45442</v>
      </c>
      <c r="D145" s="18">
        <f t="shared" si="23"/>
        <v>4067490</v>
      </c>
      <c r="E145" s="17">
        <v>45442</v>
      </c>
      <c r="F145" s="25">
        <f t="shared" si="22"/>
        <v>30</v>
      </c>
      <c r="G145" s="18">
        <f t="shared" si="21"/>
        <v>33817</v>
      </c>
      <c r="H145" s="17"/>
      <c r="I145" s="18"/>
      <c r="J145" s="25">
        <f t="shared" ref="J145:J201" si="27">IF(H145=0,C145-C144,H145-C144)</f>
        <v>30</v>
      </c>
      <c r="K145" s="18">
        <f t="shared" si="24"/>
        <v>33817</v>
      </c>
      <c r="L145" s="18">
        <f t="shared" si="25"/>
        <v>0</v>
      </c>
      <c r="M145" s="18">
        <f t="shared" si="26"/>
        <v>0</v>
      </c>
      <c r="N145" s="17"/>
      <c r="O145" s="18"/>
      <c r="P145" s="17"/>
      <c r="Q145" s="17"/>
      <c r="R145" s="18"/>
      <c r="S145" s="17"/>
      <c r="T145" s="18"/>
      <c r="U145" s="18"/>
      <c r="V145" s="17"/>
      <c r="W145" s="18"/>
    </row>
    <row r="146" spans="1:23" x14ac:dyDescent="0.25">
      <c r="A146" s="15">
        <v>140</v>
      </c>
      <c r="B146" s="16">
        <v>45444</v>
      </c>
      <c r="C146" s="17">
        <v>45473</v>
      </c>
      <c r="D146" s="18">
        <f t="shared" si="23"/>
        <v>4102727</v>
      </c>
      <c r="E146" s="17">
        <v>45473</v>
      </c>
      <c r="F146" s="25">
        <f t="shared" si="22"/>
        <v>31</v>
      </c>
      <c r="G146" s="18">
        <f t="shared" si="21"/>
        <v>35237</v>
      </c>
      <c r="H146" s="17"/>
      <c r="I146" s="18"/>
      <c r="J146" s="25">
        <f t="shared" si="27"/>
        <v>31</v>
      </c>
      <c r="K146" s="18">
        <f t="shared" si="24"/>
        <v>35237</v>
      </c>
      <c r="L146" s="18">
        <f t="shared" si="25"/>
        <v>0</v>
      </c>
      <c r="M146" s="18">
        <f t="shared" si="26"/>
        <v>0</v>
      </c>
      <c r="N146" s="17"/>
      <c r="O146" s="18"/>
      <c r="P146" s="17"/>
      <c r="Q146" s="17"/>
      <c r="R146" s="18"/>
      <c r="S146" s="17"/>
      <c r="T146" s="18"/>
      <c r="U146" s="18"/>
      <c r="V146" s="17"/>
      <c r="W146" s="18"/>
    </row>
    <row r="147" spans="1:23" x14ac:dyDescent="0.25">
      <c r="A147" s="15">
        <v>141</v>
      </c>
      <c r="B147" s="16">
        <v>45474</v>
      </c>
      <c r="C147" s="17">
        <v>45503</v>
      </c>
      <c r="D147" s="18">
        <f t="shared" si="23"/>
        <v>4137122</v>
      </c>
      <c r="E147" s="17">
        <v>45503</v>
      </c>
      <c r="F147" s="25">
        <f t="shared" si="22"/>
        <v>30</v>
      </c>
      <c r="G147" s="18">
        <f t="shared" si="21"/>
        <v>34395</v>
      </c>
      <c r="H147" s="17"/>
      <c r="I147" s="18"/>
      <c r="J147" s="25">
        <f t="shared" si="27"/>
        <v>30</v>
      </c>
      <c r="K147" s="18">
        <f t="shared" si="24"/>
        <v>34395</v>
      </c>
      <c r="L147" s="18">
        <f t="shared" si="25"/>
        <v>0</v>
      </c>
      <c r="M147" s="18">
        <f t="shared" si="26"/>
        <v>0</v>
      </c>
      <c r="N147" s="17"/>
      <c r="O147" s="18"/>
      <c r="P147" s="17"/>
      <c r="Q147" s="17"/>
      <c r="R147" s="18"/>
      <c r="S147" s="17"/>
      <c r="T147" s="18"/>
      <c r="U147" s="18"/>
      <c r="V147" s="17"/>
      <c r="W147" s="18"/>
    </row>
    <row r="148" spans="1:23" x14ac:dyDescent="0.25">
      <c r="A148" s="15">
        <v>142</v>
      </c>
      <c r="B148" s="16">
        <v>45505</v>
      </c>
      <c r="C148" s="17">
        <v>45534</v>
      </c>
      <c r="D148" s="18">
        <f t="shared" si="23"/>
        <v>4172962</v>
      </c>
      <c r="E148" s="17">
        <v>45534</v>
      </c>
      <c r="F148" s="25">
        <f t="shared" si="22"/>
        <v>31</v>
      </c>
      <c r="G148" s="18">
        <f t="shared" si="21"/>
        <v>35840</v>
      </c>
      <c r="H148" s="17"/>
      <c r="I148" s="18"/>
      <c r="J148" s="25">
        <f t="shared" si="27"/>
        <v>31</v>
      </c>
      <c r="K148" s="18">
        <f t="shared" si="24"/>
        <v>35840</v>
      </c>
      <c r="L148" s="18">
        <f t="shared" si="25"/>
        <v>0</v>
      </c>
      <c r="M148" s="18">
        <f t="shared" si="26"/>
        <v>0</v>
      </c>
      <c r="N148" s="17"/>
      <c r="O148" s="18"/>
      <c r="P148" s="17"/>
      <c r="Q148" s="17"/>
      <c r="R148" s="18"/>
      <c r="S148" s="17"/>
      <c r="T148" s="18"/>
      <c r="U148" s="18"/>
      <c r="V148" s="17"/>
      <c r="W148" s="18"/>
    </row>
    <row r="149" spans="1:23" x14ac:dyDescent="0.25">
      <c r="A149" s="15">
        <v>143</v>
      </c>
      <c r="B149" s="16">
        <v>45536</v>
      </c>
      <c r="C149" s="17">
        <v>45565</v>
      </c>
      <c r="D149" s="18">
        <f t="shared" si="23"/>
        <v>4209112</v>
      </c>
      <c r="E149" s="17">
        <v>45565</v>
      </c>
      <c r="F149" s="25">
        <f t="shared" si="22"/>
        <v>31</v>
      </c>
      <c r="G149" s="18">
        <f t="shared" si="21"/>
        <v>36150</v>
      </c>
      <c r="H149" s="17"/>
      <c r="I149" s="18"/>
      <c r="J149" s="25">
        <f t="shared" si="27"/>
        <v>31</v>
      </c>
      <c r="K149" s="18">
        <f t="shared" si="24"/>
        <v>36150</v>
      </c>
      <c r="L149" s="18">
        <f t="shared" si="25"/>
        <v>0</v>
      </c>
      <c r="M149" s="18">
        <f t="shared" si="26"/>
        <v>0</v>
      </c>
      <c r="N149" s="17"/>
      <c r="O149" s="18"/>
      <c r="P149" s="17"/>
      <c r="Q149" s="17"/>
      <c r="R149" s="18"/>
      <c r="S149" s="17"/>
      <c r="T149" s="18"/>
      <c r="U149" s="18"/>
      <c r="V149" s="17"/>
      <c r="W149" s="18"/>
    </row>
    <row r="150" spans="1:23" x14ac:dyDescent="0.25">
      <c r="A150" s="15">
        <v>144</v>
      </c>
      <c r="B150" s="16">
        <v>45566</v>
      </c>
      <c r="C150" s="17">
        <v>45595</v>
      </c>
      <c r="D150" s="18">
        <f t="shared" si="23"/>
        <v>4244399</v>
      </c>
      <c r="E150" s="17">
        <v>45595</v>
      </c>
      <c r="F150" s="25">
        <f t="shared" si="22"/>
        <v>30</v>
      </c>
      <c r="G150" s="18">
        <f t="shared" si="21"/>
        <v>35287</v>
      </c>
      <c r="H150" s="17"/>
      <c r="I150" s="18"/>
      <c r="J150" s="25">
        <f t="shared" si="27"/>
        <v>30</v>
      </c>
      <c r="K150" s="18">
        <f t="shared" si="24"/>
        <v>35287</v>
      </c>
      <c r="L150" s="18">
        <f t="shared" si="25"/>
        <v>0</v>
      </c>
      <c r="M150" s="18">
        <f t="shared" si="26"/>
        <v>0</v>
      </c>
      <c r="N150" s="17"/>
      <c r="O150" s="18"/>
      <c r="P150" s="17"/>
      <c r="Q150" s="17"/>
      <c r="R150" s="18"/>
      <c r="S150" s="17"/>
      <c r="T150" s="18"/>
      <c r="U150" s="18"/>
      <c r="V150" s="17"/>
      <c r="W150" s="18"/>
    </row>
    <row r="151" spans="1:23" x14ac:dyDescent="0.25">
      <c r="A151" s="15">
        <v>145</v>
      </c>
      <c r="B151" s="16">
        <v>45597</v>
      </c>
      <c r="C151" s="17">
        <v>45626</v>
      </c>
      <c r="D151" s="18">
        <f t="shared" si="23"/>
        <v>4281168</v>
      </c>
      <c r="E151" s="17">
        <v>45626</v>
      </c>
      <c r="F151" s="25">
        <f t="shared" si="22"/>
        <v>31</v>
      </c>
      <c r="G151" s="18">
        <f t="shared" si="21"/>
        <v>36769</v>
      </c>
      <c r="H151" s="17"/>
      <c r="I151" s="18"/>
      <c r="J151" s="25">
        <f t="shared" si="27"/>
        <v>31</v>
      </c>
      <c r="K151" s="18">
        <f t="shared" si="24"/>
        <v>36769</v>
      </c>
      <c r="L151" s="18">
        <f t="shared" si="25"/>
        <v>0</v>
      </c>
      <c r="M151" s="18">
        <f t="shared" si="26"/>
        <v>0</v>
      </c>
      <c r="N151" s="17"/>
      <c r="O151" s="18"/>
      <c r="P151" s="17"/>
      <c r="Q151" s="17"/>
      <c r="R151" s="18"/>
      <c r="S151" s="17"/>
      <c r="T151" s="18"/>
      <c r="U151" s="18"/>
      <c r="V151" s="17"/>
      <c r="W151" s="18"/>
    </row>
    <row r="152" spans="1:23" x14ac:dyDescent="0.25">
      <c r="A152" s="15">
        <v>146</v>
      </c>
      <c r="B152" s="16">
        <v>45627</v>
      </c>
      <c r="C152" s="17">
        <v>45656</v>
      </c>
      <c r="D152" s="18">
        <f t="shared" si="23"/>
        <v>4317059</v>
      </c>
      <c r="E152" s="17">
        <v>45656</v>
      </c>
      <c r="F152" s="25">
        <f t="shared" si="22"/>
        <v>30</v>
      </c>
      <c r="G152" s="18">
        <f t="shared" si="21"/>
        <v>35891</v>
      </c>
      <c r="H152" s="17"/>
      <c r="I152" s="18"/>
      <c r="J152" s="25">
        <f t="shared" si="27"/>
        <v>30</v>
      </c>
      <c r="K152" s="18">
        <f t="shared" si="24"/>
        <v>35891</v>
      </c>
      <c r="L152" s="18">
        <f t="shared" si="25"/>
        <v>0</v>
      </c>
      <c r="M152" s="18">
        <f t="shared" si="26"/>
        <v>0</v>
      </c>
      <c r="N152" s="17"/>
      <c r="O152" s="18"/>
      <c r="P152" s="17"/>
      <c r="Q152" s="17"/>
      <c r="R152" s="18"/>
      <c r="S152" s="17"/>
      <c r="T152" s="18"/>
      <c r="U152" s="18"/>
      <c r="V152" s="17"/>
      <c r="W152" s="18"/>
    </row>
    <row r="153" spans="1:23" x14ac:dyDescent="0.25">
      <c r="A153" s="15">
        <v>147</v>
      </c>
      <c r="B153" s="16">
        <v>45658</v>
      </c>
      <c r="C153" s="17">
        <v>45687</v>
      </c>
      <c r="D153" s="18">
        <f t="shared" si="23"/>
        <v>4354458</v>
      </c>
      <c r="E153" s="17">
        <v>45687</v>
      </c>
      <c r="F153" s="25">
        <f t="shared" si="22"/>
        <v>31</v>
      </c>
      <c r="G153" s="18">
        <f t="shared" si="21"/>
        <v>37399</v>
      </c>
      <c r="H153" s="17"/>
      <c r="I153" s="18"/>
      <c r="J153" s="25">
        <f t="shared" si="27"/>
        <v>31</v>
      </c>
      <c r="K153" s="18">
        <f t="shared" si="24"/>
        <v>37399</v>
      </c>
      <c r="L153" s="18">
        <f t="shared" si="25"/>
        <v>0</v>
      </c>
      <c r="M153" s="18">
        <f t="shared" si="26"/>
        <v>0</v>
      </c>
      <c r="N153" s="17"/>
      <c r="O153" s="18"/>
      <c r="P153" s="17"/>
      <c r="Q153" s="17"/>
      <c r="R153" s="18"/>
      <c r="S153" s="17"/>
      <c r="T153" s="18"/>
      <c r="U153" s="18"/>
      <c r="V153" s="17"/>
      <c r="W153" s="18"/>
    </row>
    <row r="154" spans="1:23" x14ac:dyDescent="0.25">
      <c r="A154" s="15">
        <v>148</v>
      </c>
      <c r="B154" s="16">
        <v>45689</v>
      </c>
      <c r="C154" s="17">
        <v>45716</v>
      </c>
      <c r="D154" s="18">
        <f t="shared" si="23"/>
        <v>4389747</v>
      </c>
      <c r="E154" s="17">
        <v>45716</v>
      </c>
      <c r="F154" s="25">
        <f t="shared" si="22"/>
        <v>29</v>
      </c>
      <c r="G154" s="18">
        <f t="shared" si="21"/>
        <v>35289</v>
      </c>
      <c r="H154" s="17"/>
      <c r="I154" s="18"/>
      <c r="J154" s="25">
        <f t="shared" si="27"/>
        <v>29</v>
      </c>
      <c r="K154" s="18">
        <f t="shared" si="24"/>
        <v>35289</v>
      </c>
      <c r="L154" s="18">
        <f t="shared" si="25"/>
        <v>0</v>
      </c>
      <c r="M154" s="18">
        <f t="shared" si="26"/>
        <v>0</v>
      </c>
      <c r="N154" s="17"/>
      <c r="O154" s="18"/>
      <c r="P154" s="17"/>
      <c r="Q154" s="17"/>
      <c r="R154" s="18"/>
      <c r="S154" s="17"/>
      <c r="T154" s="18"/>
      <c r="U154" s="18"/>
      <c r="V154" s="17"/>
      <c r="W154" s="18"/>
    </row>
    <row r="155" spans="1:23" x14ac:dyDescent="0.25">
      <c r="A155" s="15">
        <v>149</v>
      </c>
      <c r="B155" s="16">
        <v>45717</v>
      </c>
      <c r="C155" s="17">
        <v>45746</v>
      </c>
      <c r="D155" s="18">
        <f t="shared" si="23"/>
        <v>4426549</v>
      </c>
      <c r="E155" s="17">
        <v>45746</v>
      </c>
      <c r="F155" s="25">
        <f t="shared" si="22"/>
        <v>30</v>
      </c>
      <c r="G155" s="18">
        <f t="shared" si="21"/>
        <v>36802</v>
      </c>
      <c r="H155" s="17"/>
      <c r="I155" s="18"/>
      <c r="J155" s="25">
        <f t="shared" si="27"/>
        <v>30</v>
      </c>
      <c r="K155" s="18">
        <f t="shared" si="24"/>
        <v>36802</v>
      </c>
      <c r="L155" s="18">
        <f t="shared" si="25"/>
        <v>0</v>
      </c>
      <c r="M155" s="18">
        <f t="shared" si="26"/>
        <v>0</v>
      </c>
      <c r="N155" s="17"/>
      <c r="O155" s="18"/>
      <c r="P155" s="17"/>
      <c r="Q155" s="17"/>
      <c r="R155" s="18"/>
      <c r="S155" s="17"/>
      <c r="T155" s="18"/>
      <c r="U155" s="18"/>
      <c r="V155" s="17"/>
      <c r="W155" s="18"/>
    </row>
    <row r="156" spans="1:23" x14ac:dyDescent="0.25">
      <c r="A156" s="15">
        <v>150</v>
      </c>
      <c r="B156" s="16">
        <v>45748</v>
      </c>
      <c r="C156" s="17">
        <v>45777</v>
      </c>
      <c r="D156" s="18">
        <f t="shared" si="23"/>
        <v>4464896</v>
      </c>
      <c r="E156" s="17">
        <v>45777</v>
      </c>
      <c r="F156" s="25">
        <f t="shared" si="22"/>
        <v>31</v>
      </c>
      <c r="G156" s="18">
        <f t="shared" si="21"/>
        <v>38347</v>
      </c>
      <c r="H156" s="17"/>
      <c r="I156" s="18"/>
      <c r="J156" s="25">
        <f t="shared" si="27"/>
        <v>31</v>
      </c>
      <c r="K156" s="18">
        <f t="shared" si="24"/>
        <v>38347</v>
      </c>
      <c r="L156" s="18">
        <f t="shared" si="25"/>
        <v>0</v>
      </c>
      <c r="M156" s="18">
        <f t="shared" si="26"/>
        <v>0</v>
      </c>
      <c r="N156" s="17"/>
      <c r="O156" s="18"/>
      <c r="P156" s="17"/>
      <c r="Q156" s="17"/>
      <c r="R156" s="18"/>
      <c r="S156" s="17"/>
      <c r="T156" s="18"/>
      <c r="U156" s="18"/>
      <c r="V156" s="17"/>
      <c r="W156" s="18"/>
    </row>
    <row r="157" spans="1:23" x14ac:dyDescent="0.25">
      <c r="A157" s="15">
        <v>151</v>
      </c>
      <c r="B157" s="16">
        <v>45778</v>
      </c>
      <c r="C157" s="17">
        <v>45807</v>
      </c>
      <c r="D157" s="18">
        <f t="shared" si="23"/>
        <v>4502328</v>
      </c>
      <c r="E157" s="17">
        <v>45807</v>
      </c>
      <c r="F157" s="25">
        <f t="shared" si="22"/>
        <v>30</v>
      </c>
      <c r="G157" s="18">
        <f t="shared" si="21"/>
        <v>37432</v>
      </c>
      <c r="H157" s="17"/>
      <c r="I157" s="18"/>
      <c r="J157" s="25">
        <f t="shared" si="27"/>
        <v>30</v>
      </c>
      <c r="K157" s="18">
        <f t="shared" si="24"/>
        <v>37432</v>
      </c>
      <c r="L157" s="18">
        <f t="shared" si="25"/>
        <v>0</v>
      </c>
      <c r="M157" s="18">
        <f t="shared" si="26"/>
        <v>0</v>
      </c>
      <c r="N157" s="17"/>
      <c r="O157" s="18"/>
      <c r="P157" s="17"/>
      <c r="Q157" s="17"/>
      <c r="R157" s="18"/>
      <c r="S157" s="17"/>
      <c r="T157" s="18"/>
      <c r="U157" s="18"/>
      <c r="V157" s="17"/>
      <c r="W157" s="18"/>
    </row>
    <row r="158" spans="1:23" x14ac:dyDescent="0.25">
      <c r="A158" s="15">
        <v>152</v>
      </c>
      <c r="B158" s="16">
        <v>45809</v>
      </c>
      <c r="C158" s="17">
        <v>45838</v>
      </c>
      <c r="D158" s="18">
        <f t="shared" si="23"/>
        <v>4541332</v>
      </c>
      <c r="E158" s="17">
        <v>45838</v>
      </c>
      <c r="F158" s="25">
        <f t="shared" si="22"/>
        <v>31</v>
      </c>
      <c r="G158" s="18">
        <f t="shared" si="21"/>
        <v>39004</v>
      </c>
      <c r="H158" s="17"/>
      <c r="I158" s="18"/>
      <c r="J158" s="25">
        <f t="shared" si="27"/>
        <v>31</v>
      </c>
      <c r="K158" s="18">
        <f t="shared" si="24"/>
        <v>39004</v>
      </c>
      <c r="L158" s="18">
        <f t="shared" si="25"/>
        <v>0</v>
      </c>
      <c r="M158" s="18">
        <f t="shared" si="26"/>
        <v>0</v>
      </c>
      <c r="N158" s="17"/>
      <c r="O158" s="18"/>
      <c r="P158" s="17"/>
      <c r="Q158" s="17"/>
      <c r="R158" s="18"/>
      <c r="S158" s="17"/>
      <c r="T158" s="18"/>
      <c r="U158" s="18"/>
      <c r="V158" s="17"/>
      <c r="W158" s="18"/>
    </row>
    <row r="159" spans="1:23" x14ac:dyDescent="0.25">
      <c r="A159" s="15">
        <v>153</v>
      </c>
      <c r="B159" s="16">
        <v>45839</v>
      </c>
      <c r="C159" s="17">
        <v>45868</v>
      </c>
      <c r="D159" s="18">
        <f t="shared" si="23"/>
        <v>4579405</v>
      </c>
      <c r="E159" s="17">
        <v>45868</v>
      </c>
      <c r="F159" s="25">
        <f t="shared" si="22"/>
        <v>30</v>
      </c>
      <c r="G159" s="18">
        <f t="shared" si="21"/>
        <v>38073</v>
      </c>
      <c r="H159" s="17"/>
      <c r="I159" s="18"/>
      <c r="J159" s="25">
        <f t="shared" si="27"/>
        <v>30</v>
      </c>
      <c r="K159" s="18">
        <f t="shared" si="24"/>
        <v>38073</v>
      </c>
      <c r="L159" s="18">
        <f t="shared" si="25"/>
        <v>0</v>
      </c>
      <c r="M159" s="18">
        <f t="shared" si="26"/>
        <v>0</v>
      </c>
      <c r="N159" s="17"/>
      <c r="O159" s="18"/>
      <c r="P159" s="17"/>
      <c r="Q159" s="17"/>
      <c r="R159" s="18"/>
      <c r="S159" s="17"/>
      <c r="T159" s="18"/>
      <c r="U159" s="18"/>
      <c r="V159" s="17"/>
      <c r="W159" s="18"/>
    </row>
    <row r="160" spans="1:23" x14ac:dyDescent="0.25">
      <c r="A160" s="15">
        <v>154</v>
      </c>
      <c r="B160" s="16">
        <v>45870</v>
      </c>
      <c r="C160" s="17">
        <v>45899</v>
      </c>
      <c r="D160" s="18">
        <f t="shared" si="23"/>
        <v>4619076</v>
      </c>
      <c r="E160" s="17">
        <v>45899</v>
      </c>
      <c r="F160" s="25">
        <f t="shared" si="22"/>
        <v>31</v>
      </c>
      <c r="G160" s="18">
        <f t="shared" si="21"/>
        <v>39671</v>
      </c>
      <c r="H160" s="17"/>
      <c r="I160" s="18"/>
      <c r="J160" s="25">
        <f t="shared" si="27"/>
        <v>31</v>
      </c>
      <c r="K160" s="18">
        <f t="shared" si="24"/>
        <v>39671</v>
      </c>
      <c r="L160" s="18">
        <f t="shared" si="25"/>
        <v>0</v>
      </c>
      <c r="M160" s="18">
        <f t="shared" si="26"/>
        <v>0</v>
      </c>
      <c r="N160" s="17"/>
      <c r="O160" s="18"/>
      <c r="P160" s="17"/>
      <c r="Q160" s="17"/>
      <c r="R160" s="18"/>
      <c r="S160" s="17"/>
      <c r="T160" s="18"/>
      <c r="U160" s="18"/>
      <c r="V160" s="17"/>
      <c r="W160" s="18"/>
    </row>
    <row r="161" spans="1:23" x14ac:dyDescent="0.25">
      <c r="A161" s="15">
        <v>155</v>
      </c>
      <c r="B161" s="16">
        <v>45901</v>
      </c>
      <c r="C161" s="17">
        <v>45930</v>
      </c>
      <c r="D161" s="18">
        <f t="shared" si="23"/>
        <v>4659091</v>
      </c>
      <c r="E161" s="17">
        <v>45930</v>
      </c>
      <c r="F161" s="25">
        <f t="shared" si="22"/>
        <v>31</v>
      </c>
      <c r="G161" s="18">
        <f t="shared" si="21"/>
        <v>40015</v>
      </c>
      <c r="H161" s="17"/>
      <c r="I161" s="18"/>
      <c r="J161" s="25">
        <f t="shared" si="27"/>
        <v>31</v>
      </c>
      <c r="K161" s="18">
        <f t="shared" si="24"/>
        <v>40015</v>
      </c>
      <c r="L161" s="18">
        <f t="shared" si="25"/>
        <v>0</v>
      </c>
      <c r="M161" s="18">
        <f t="shared" si="26"/>
        <v>0</v>
      </c>
      <c r="N161" s="17"/>
      <c r="O161" s="18"/>
      <c r="P161" s="17"/>
      <c r="Q161" s="17"/>
      <c r="R161" s="18"/>
      <c r="S161" s="17"/>
      <c r="T161" s="18"/>
      <c r="U161" s="18"/>
      <c r="V161" s="17"/>
      <c r="W161" s="18"/>
    </row>
    <row r="162" spans="1:23" x14ac:dyDescent="0.25">
      <c r="A162" s="15">
        <v>156</v>
      </c>
      <c r="B162" s="16">
        <v>45931</v>
      </c>
      <c r="C162" s="17">
        <v>45960</v>
      </c>
      <c r="D162" s="18">
        <f t="shared" si="23"/>
        <v>4698151</v>
      </c>
      <c r="E162" s="17">
        <v>45960</v>
      </c>
      <c r="F162" s="25">
        <f t="shared" si="22"/>
        <v>30</v>
      </c>
      <c r="G162" s="18">
        <f t="shared" si="21"/>
        <v>39060</v>
      </c>
      <c r="H162" s="17"/>
      <c r="I162" s="18"/>
      <c r="J162" s="25">
        <f t="shared" si="27"/>
        <v>30</v>
      </c>
      <c r="K162" s="18">
        <f t="shared" si="24"/>
        <v>39060</v>
      </c>
      <c r="L162" s="18">
        <f t="shared" si="25"/>
        <v>0</v>
      </c>
      <c r="M162" s="18">
        <f t="shared" si="26"/>
        <v>0</v>
      </c>
      <c r="N162" s="17"/>
      <c r="O162" s="18"/>
      <c r="P162" s="17"/>
      <c r="Q162" s="17"/>
      <c r="R162" s="18"/>
      <c r="S162" s="17"/>
      <c r="T162" s="18"/>
      <c r="U162" s="18"/>
      <c r="V162" s="17"/>
      <c r="W162" s="18"/>
    </row>
    <row r="163" spans="1:23" x14ac:dyDescent="0.25">
      <c r="A163" s="15">
        <v>157</v>
      </c>
      <c r="B163" s="16">
        <v>45962</v>
      </c>
      <c r="C163" s="17">
        <v>45991</v>
      </c>
      <c r="D163" s="18">
        <f t="shared" si="23"/>
        <v>4738851</v>
      </c>
      <c r="E163" s="17">
        <v>45991</v>
      </c>
      <c r="F163" s="25">
        <f t="shared" si="22"/>
        <v>31</v>
      </c>
      <c r="G163" s="18">
        <f t="shared" si="21"/>
        <v>40700</v>
      </c>
      <c r="H163" s="17"/>
      <c r="I163" s="18"/>
      <c r="J163" s="25">
        <f t="shared" si="27"/>
        <v>31</v>
      </c>
      <c r="K163" s="18">
        <f t="shared" si="24"/>
        <v>40700</v>
      </c>
      <c r="L163" s="18">
        <f t="shared" si="25"/>
        <v>0</v>
      </c>
      <c r="M163" s="18">
        <f t="shared" si="26"/>
        <v>0</v>
      </c>
      <c r="N163" s="17"/>
      <c r="O163" s="18"/>
      <c r="P163" s="17"/>
      <c r="Q163" s="17"/>
      <c r="R163" s="18"/>
      <c r="S163" s="17"/>
      <c r="T163" s="18"/>
      <c r="U163" s="18"/>
      <c r="V163" s="17"/>
      <c r="W163" s="18"/>
    </row>
    <row r="164" spans="1:23" x14ac:dyDescent="0.25">
      <c r="A164" s="15">
        <v>158</v>
      </c>
      <c r="B164" s="16">
        <v>45992</v>
      </c>
      <c r="C164" s="17">
        <v>46021</v>
      </c>
      <c r="D164" s="18">
        <f t="shared" si="23"/>
        <v>4778579</v>
      </c>
      <c r="E164" s="17">
        <v>46021</v>
      </c>
      <c r="F164" s="25">
        <f t="shared" si="22"/>
        <v>30</v>
      </c>
      <c r="G164" s="18">
        <f t="shared" si="21"/>
        <v>39728</v>
      </c>
      <c r="H164" s="17"/>
      <c r="I164" s="18"/>
      <c r="J164" s="25">
        <f t="shared" si="27"/>
        <v>30</v>
      </c>
      <c r="K164" s="18">
        <f t="shared" si="24"/>
        <v>39728</v>
      </c>
      <c r="L164" s="18">
        <f t="shared" si="25"/>
        <v>0</v>
      </c>
      <c r="M164" s="18">
        <f t="shared" si="26"/>
        <v>0</v>
      </c>
      <c r="N164" s="17"/>
      <c r="O164" s="18"/>
      <c r="P164" s="17"/>
      <c r="Q164" s="17"/>
      <c r="R164" s="18"/>
      <c r="S164" s="17"/>
      <c r="T164" s="18"/>
      <c r="U164" s="18"/>
      <c r="V164" s="17"/>
      <c r="W164" s="18"/>
    </row>
    <row r="165" spans="1:23" x14ac:dyDescent="0.25">
      <c r="A165" s="15">
        <v>159</v>
      </c>
      <c r="B165" s="16">
        <v>46023</v>
      </c>
      <c r="C165" s="17">
        <v>46052</v>
      </c>
      <c r="D165" s="18">
        <f t="shared" si="23"/>
        <v>4819976</v>
      </c>
      <c r="E165" s="17">
        <v>46052</v>
      </c>
      <c r="F165" s="25">
        <f t="shared" si="22"/>
        <v>31</v>
      </c>
      <c r="G165" s="18">
        <f t="shared" si="21"/>
        <v>41397</v>
      </c>
      <c r="H165" s="17"/>
      <c r="I165" s="18"/>
      <c r="J165" s="25">
        <f t="shared" si="27"/>
        <v>31</v>
      </c>
      <c r="K165" s="18">
        <f t="shared" si="24"/>
        <v>41397</v>
      </c>
      <c r="L165" s="18">
        <f t="shared" si="25"/>
        <v>0</v>
      </c>
      <c r="M165" s="18">
        <f t="shared" si="26"/>
        <v>0</v>
      </c>
      <c r="N165" s="17"/>
      <c r="O165" s="18"/>
      <c r="P165" s="17"/>
      <c r="Q165" s="17"/>
      <c r="R165" s="18"/>
      <c r="S165" s="17"/>
      <c r="T165" s="18"/>
      <c r="U165" s="18"/>
      <c r="V165" s="17"/>
      <c r="W165" s="18"/>
    </row>
    <row r="166" spans="1:23" x14ac:dyDescent="0.25">
      <c r="A166" s="15">
        <v>160</v>
      </c>
      <c r="B166" s="16">
        <v>46054</v>
      </c>
      <c r="C166" s="17">
        <v>46081</v>
      </c>
      <c r="D166" s="18">
        <f t="shared" si="23"/>
        <v>4859038</v>
      </c>
      <c r="E166" s="17">
        <v>46081</v>
      </c>
      <c r="F166" s="25">
        <f t="shared" si="22"/>
        <v>29</v>
      </c>
      <c r="G166" s="18">
        <f t="shared" si="21"/>
        <v>39062</v>
      </c>
      <c r="H166" s="17"/>
      <c r="I166" s="18"/>
      <c r="J166" s="25">
        <f t="shared" si="27"/>
        <v>29</v>
      </c>
      <c r="K166" s="18">
        <f t="shared" si="24"/>
        <v>39062</v>
      </c>
      <c r="L166" s="18">
        <f t="shared" si="25"/>
        <v>0</v>
      </c>
      <c r="M166" s="18">
        <f t="shared" si="26"/>
        <v>0</v>
      </c>
      <c r="N166" s="17"/>
      <c r="O166" s="18"/>
      <c r="P166" s="17"/>
      <c r="Q166" s="17"/>
      <c r="R166" s="18"/>
      <c r="S166" s="17"/>
      <c r="T166" s="18"/>
      <c r="U166" s="18"/>
      <c r="V166" s="17"/>
      <c r="W166" s="18"/>
    </row>
    <row r="167" spans="1:23" x14ac:dyDescent="0.25">
      <c r="A167" s="15">
        <v>161</v>
      </c>
      <c r="B167" s="16">
        <v>46082</v>
      </c>
      <c r="C167" s="17">
        <v>46111</v>
      </c>
      <c r="D167" s="18">
        <f t="shared" si="23"/>
        <v>4899774</v>
      </c>
      <c r="E167" s="17">
        <v>46111</v>
      </c>
      <c r="F167" s="25">
        <f t="shared" si="22"/>
        <v>30</v>
      </c>
      <c r="G167" s="18">
        <f t="shared" si="21"/>
        <v>40736</v>
      </c>
      <c r="H167" s="17"/>
      <c r="I167" s="18"/>
      <c r="J167" s="25">
        <f t="shared" si="27"/>
        <v>30</v>
      </c>
      <c r="K167" s="18">
        <f t="shared" si="24"/>
        <v>40736</v>
      </c>
      <c r="L167" s="18">
        <f t="shared" si="25"/>
        <v>0</v>
      </c>
      <c r="M167" s="18">
        <f t="shared" si="26"/>
        <v>0</v>
      </c>
      <c r="N167" s="17"/>
      <c r="O167" s="18"/>
      <c r="P167" s="17"/>
      <c r="Q167" s="17"/>
      <c r="R167" s="18"/>
      <c r="S167" s="17"/>
      <c r="T167" s="18"/>
      <c r="U167" s="18"/>
      <c r="V167" s="17"/>
      <c r="W167" s="18"/>
    </row>
    <row r="168" spans="1:23" x14ac:dyDescent="0.25">
      <c r="A168" s="15">
        <v>162</v>
      </c>
      <c r="B168" s="16">
        <v>46113</v>
      </c>
      <c r="C168" s="17">
        <v>46142</v>
      </c>
      <c r="D168" s="18">
        <f t="shared" si="23"/>
        <v>4942221</v>
      </c>
      <c r="E168" s="17">
        <v>46142</v>
      </c>
      <c r="F168" s="25">
        <f t="shared" si="22"/>
        <v>31</v>
      </c>
      <c r="G168" s="18">
        <f t="shared" ref="G168:G199" si="28">ROUND(IF(O168=0,(F168*$H$3*D167)+U168+W168,R168+U168+W168+(N168-C167)*$H$3*D167),0)</f>
        <v>42447</v>
      </c>
      <c r="H168" s="17"/>
      <c r="I168" s="18"/>
      <c r="J168" s="25">
        <f t="shared" si="27"/>
        <v>31</v>
      </c>
      <c r="K168" s="18">
        <f t="shared" si="24"/>
        <v>42447</v>
      </c>
      <c r="L168" s="18">
        <f t="shared" si="25"/>
        <v>0</v>
      </c>
      <c r="M168" s="18">
        <f t="shared" si="26"/>
        <v>0</v>
      </c>
      <c r="N168" s="17"/>
      <c r="O168" s="18"/>
      <c r="P168" s="17"/>
      <c r="Q168" s="17"/>
      <c r="R168" s="18"/>
      <c r="S168" s="17"/>
      <c r="T168" s="18"/>
      <c r="U168" s="18"/>
      <c r="V168" s="17"/>
      <c r="W168" s="18"/>
    </row>
    <row r="169" spans="1:23" x14ac:dyDescent="0.25">
      <c r="A169" s="15">
        <v>163</v>
      </c>
      <c r="B169" s="16">
        <v>46143</v>
      </c>
      <c r="C169" s="17">
        <v>46172</v>
      </c>
      <c r="D169" s="18">
        <f t="shared" si="23"/>
        <v>4983654</v>
      </c>
      <c r="E169" s="17">
        <v>46172</v>
      </c>
      <c r="F169" s="25">
        <f t="shared" si="22"/>
        <v>30</v>
      </c>
      <c r="G169" s="18">
        <f t="shared" si="28"/>
        <v>41433</v>
      </c>
      <c r="H169" s="17"/>
      <c r="I169" s="18"/>
      <c r="J169" s="25">
        <f t="shared" si="27"/>
        <v>30</v>
      </c>
      <c r="K169" s="18">
        <f t="shared" si="24"/>
        <v>41433</v>
      </c>
      <c r="L169" s="18">
        <f t="shared" si="25"/>
        <v>0</v>
      </c>
      <c r="M169" s="18">
        <f t="shared" si="26"/>
        <v>0</v>
      </c>
      <c r="N169" s="17"/>
      <c r="O169" s="18"/>
      <c r="P169" s="17"/>
      <c r="Q169" s="17"/>
      <c r="R169" s="18"/>
      <c r="S169" s="17"/>
      <c r="T169" s="18"/>
      <c r="U169" s="18"/>
      <c r="V169" s="17"/>
      <c r="W169" s="18"/>
    </row>
    <row r="170" spans="1:23" x14ac:dyDescent="0.25">
      <c r="A170" s="15">
        <v>164</v>
      </c>
      <c r="B170" s="16">
        <v>46174</v>
      </c>
      <c r="C170" s="17">
        <v>46203</v>
      </c>
      <c r="D170" s="18">
        <f t="shared" si="23"/>
        <v>5026827</v>
      </c>
      <c r="E170" s="17">
        <v>46203</v>
      </c>
      <c r="F170" s="25">
        <f t="shared" si="22"/>
        <v>31</v>
      </c>
      <c r="G170" s="18">
        <f t="shared" si="28"/>
        <v>43173</v>
      </c>
      <c r="H170" s="17"/>
      <c r="I170" s="18"/>
      <c r="J170" s="25">
        <f t="shared" si="27"/>
        <v>31</v>
      </c>
      <c r="K170" s="18">
        <f t="shared" si="24"/>
        <v>43173</v>
      </c>
      <c r="L170" s="18">
        <f t="shared" si="25"/>
        <v>0</v>
      </c>
      <c r="M170" s="18">
        <f t="shared" si="26"/>
        <v>0</v>
      </c>
      <c r="N170" s="17"/>
      <c r="O170" s="18"/>
      <c r="P170" s="17"/>
      <c r="Q170" s="17"/>
      <c r="R170" s="18"/>
      <c r="S170" s="17"/>
      <c r="T170" s="18"/>
      <c r="U170" s="18"/>
      <c r="V170" s="17"/>
      <c r="W170" s="18"/>
    </row>
    <row r="171" spans="1:23" x14ac:dyDescent="0.25">
      <c r="A171" s="15">
        <v>165</v>
      </c>
      <c r="B171" s="16">
        <v>46204</v>
      </c>
      <c r="C171" s="17">
        <v>46233</v>
      </c>
      <c r="D171" s="18">
        <f t="shared" si="23"/>
        <v>5068970</v>
      </c>
      <c r="E171" s="17">
        <v>46233</v>
      </c>
      <c r="F171" s="25">
        <f t="shared" si="22"/>
        <v>30</v>
      </c>
      <c r="G171" s="18">
        <f t="shared" si="28"/>
        <v>42143</v>
      </c>
      <c r="H171" s="17"/>
      <c r="I171" s="18"/>
      <c r="J171" s="25">
        <f t="shared" si="27"/>
        <v>30</v>
      </c>
      <c r="K171" s="18">
        <f t="shared" si="24"/>
        <v>42143</v>
      </c>
      <c r="L171" s="18">
        <f t="shared" si="25"/>
        <v>0</v>
      </c>
      <c r="M171" s="18">
        <f t="shared" si="26"/>
        <v>0</v>
      </c>
      <c r="N171" s="17"/>
      <c r="O171" s="18"/>
      <c r="P171" s="17"/>
      <c r="Q171" s="17"/>
      <c r="R171" s="18"/>
      <c r="S171" s="17"/>
      <c r="T171" s="18"/>
      <c r="U171" s="18"/>
      <c r="V171" s="17"/>
      <c r="W171" s="18"/>
    </row>
    <row r="172" spans="1:23" x14ac:dyDescent="0.25">
      <c r="A172" s="15">
        <v>166</v>
      </c>
      <c r="B172" s="16">
        <v>46235</v>
      </c>
      <c r="C172" s="17">
        <v>46264</v>
      </c>
      <c r="D172" s="18">
        <f t="shared" ref="D172:D201" si="29">D171+G172+O172-I172-T172</f>
        <v>5112883</v>
      </c>
      <c r="E172" s="17">
        <v>46264</v>
      </c>
      <c r="F172" s="25">
        <f t="shared" si="22"/>
        <v>31</v>
      </c>
      <c r="G172" s="18">
        <f t="shared" si="28"/>
        <v>43913</v>
      </c>
      <c r="H172" s="17"/>
      <c r="I172" s="18"/>
      <c r="J172" s="25">
        <f t="shared" si="27"/>
        <v>31</v>
      </c>
      <c r="K172" s="18">
        <f t="shared" si="24"/>
        <v>43913</v>
      </c>
      <c r="L172" s="18">
        <f t="shared" si="25"/>
        <v>0</v>
      </c>
      <c r="M172" s="18">
        <f t="shared" si="26"/>
        <v>0</v>
      </c>
      <c r="N172" s="17"/>
      <c r="O172" s="18"/>
      <c r="P172" s="17"/>
      <c r="Q172" s="17"/>
      <c r="R172" s="18"/>
      <c r="S172" s="17"/>
      <c r="T172" s="18"/>
      <c r="U172" s="18"/>
      <c r="V172" s="17"/>
      <c r="W172" s="18"/>
    </row>
    <row r="173" spans="1:23" x14ac:dyDescent="0.25">
      <c r="A173" s="15">
        <v>167</v>
      </c>
      <c r="B173" s="16">
        <v>46266</v>
      </c>
      <c r="C173" s="17">
        <v>46295</v>
      </c>
      <c r="D173" s="18">
        <f t="shared" si="29"/>
        <v>5157176</v>
      </c>
      <c r="E173" s="17">
        <v>46295</v>
      </c>
      <c r="F173" s="25">
        <f t="shared" si="22"/>
        <v>31</v>
      </c>
      <c r="G173" s="18">
        <f t="shared" si="28"/>
        <v>44293</v>
      </c>
      <c r="H173" s="17"/>
      <c r="I173" s="18"/>
      <c r="J173" s="25">
        <f t="shared" si="27"/>
        <v>31</v>
      </c>
      <c r="K173" s="18">
        <f t="shared" si="24"/>
        <v>44293</v>
      </c>
      <c r="L173" s="18">
        <f t="shared" si="25"/>
        <v>0</v>
      </c>
      <c r="M173" s="18">
        <f t="shared" si="26"/>
        <v>0</v>
      </c>
      <c r="N173" s="17"/>
      <c r="O173" s="18"/>
      <c r="P173" s="17"/>
      <c r="Q173" s="17"/>
      <c r="R173" s="18"/>
      <c r="S173" s="17"/>
      <c r="T173" s="18"/>
      <c r="U173" s="18"/>
      <c r="V173" s="17"/>
      <c r="W173" s="18"/>
    </row>
    <row r="174" spans="1:23" x14ac:dyDescent="0.25">
      <c r="A174" s="15">
        <v>168</v>
      </c>
      <c r="B174" s="16">
        <v>46296</v>
      </c>
      <c r="C174" s="17">
        <v>46325</v>
      </c>
      <c r="D174" s="18">
        <f t="shared" si="29"/>
        <v>5200412</v>
      </c>
      <c r="E174" s="17">
        <v>46325</v>
      </c>
      <c r="F174" s="25">
        <f t="shared" si="22"/>
        <v>30</v>
      </c>
      <c r="G174" s="18">
        <f t="shared" si="28"/>
        <v>43236</v>
      </c>
      <c r="H174" s="17"/>
      <c r="I174" s="18"/>
      <c r="J174" s="25">
        <f t="shared" si="27"/>
        <v>30</v>
      </c>
      <c r="K174" s="18">
        <f t="shared" si="24"/>
        <v>43236</v>
      </c>
      <c r="L174" s="18">
        <f t="shared" si="25"/>
        <v>0</v>
      </c>
      <c r="M174" s="18">
        <f t="shared" si="26"/>
        <v>0</v>
      </c>
      <c r="N174" s="17"/>
      <c r="O174" s="18"/>
      <c r="P174" s="17"/>
      <c r="Q174" s="17"/>
      <c r="R174" s="18"/>
      <c r="S174" s="17"/>
      <c r="T174" s="18"/>
      <c r="U174" s="18"/>
      <c r="V174" s="17"/>
      <c r="W174" s="18"/>
    </row>
    <row r="175" spans="1:23" x14ac:dyDescent="0.25">
      <c r="A175" s="15">
        <v>169</v>
      </c>
      <c r="B175" s="16">
        <v>46327</v>
      </c>
      <c r="C175" s="17">
        <v>46356</v>
      </c>
      <c r="D175" s="18">
        <f t="shared" si="29"/>
        <v>5245463</v>
      </c>
      <c r="E175" s="17">
        <v>46356</v>
      </c>
      <c r="F175" s="25">
        <f t="shared" si="22"/>
        <v>31</v>
      </c>
      <c r="G175" s="18">
        <f t="shared" si="28"/>
        <v>45051</v>
      </c>
      <c r="H175" s="17"/>
      <c r="I175" s="18"/>
      <c r="J175" s="25">
        <f t="shared" si="27"/>
        <v>31</v>
      </c>
      <c r="K175" s="18">
        <f t="shared" si="24"/>
        <v>45051</v>
      </c>
      <c r="L175" s="18">
        <f t="shared" si="25"/>
        <v>0</v>
      </c>
      <c r="M175" s="18">
        <f t="shared" si="26"/>
        <v>0</v>
      </c>
      <c r="N175" s="17"/>
      <c r="O175" s="18"/>
      <c r="P175" s="17"/>
      <c r="Q175" s="17"/>
      <c r="R175" s="18"/>
      <c r="S175" s="17"/>
      <c r="T175" s="18"/>
      <c r="U175" s="18"/>
      <c r="V175" s="17"/>
      <c r="W175" s="18"/>
    </row>
    <row r="176" spans="1:23" x14ac:dyDescent="0.25">
      <c r="A176" s="15">
        <v>170</v>
      </c>
      <c r="B176" s="16">
        <v>46357</v>
      </c>
      <c r="C176" s="17">
        <v>46386</v>
      </c>
      <c r="D176" s="18">
        <f t="shared" si="29"/>
        <v>5289439</v>
      </c>
      <c r="E176" s="17">
        <v>46386</v>
      </c>
      <c r="F176" s="25">
        <f t="shared" si="22"/>
        <v>30</v>
      </c>
      <c r="G176" s="18">
        <f t="shared" si="28"/>
        <v>43976</v>
      </c>
      <c r="H176" s="17"/>
      <c r="I176" s="18"/>
      <c r="J176" s="25">
        <f t="shared" si="27"/>
        <v>30</v>
      </c>
      <c r="K176" s="18">
        <f t="shared" si="24"/>
        <v>43976</v>
      </c>
      <c r="L176" s="18">
        <f t="shared" si="25"/>
        <v>0</v>
      </c>
      <c r="M176" s="18">
        <f t="shared" si="26"/>
        <v>0</v>
      </c>
      <c r="N176" s="17"/>
      <c r="O176" s="18"/>
      <c r="P176" s="17"/>
      <c r="Q176" s="17"/>
      <c r="R176" s="18"/>
      <c r="S176" s="17"/>
      <c r="T176" s="18"/>
      <c r="U176" s="18"/>
      <c r="V176" s="17"/>
      <c r="W176" s="18"/>
    </row>
    <row r="177" spans="1:23" x14ac:dyDescent="0.25">
      <c r="A177" s="15">
        <v>171</v>
      </c>
      <c r="B177" s="16">
        <v>46388</v>
      </c>
      <c r="C177" s="17">
        <v>46417</v>
      </c>
      <c r="D177" s="18">
        <f t="shared" si="29"/>
        <v>5335261</v>
      </c>
      <c r="E177" s="17">
        <v>46417</v>
      </c>
      <c r="F177" s="25">
        <f t="shared" si="22"/>
        <v>31</v>
      </c>
      <c r="G177" s="18">
        <f t="shared" si="28"/>
        <v>45822</v>
      </c>
      <c r="H177" s="17"/>
      <c r="I177" s="18"/>
      <c r="J177" s="25">
        <f t="shared" si="27"/>
        <v>31</v>
      </c>
      <c r="K177" s="18">
        <f t="shared" si="24"/>
        <v>45822</v>
      </c>
      <c r="L177" s="18">
        <f t="shared" si="25"/>
        <v>0</v>
      </c>
      <c r="M177" s="18">
        <f t="shared" si="26"/>
        <v>0</v>
      </c>
      <c r="N177" s="17"/>
      <c r="O177" s="18"/>
      <c r="P177" s="17"/>
      <c r="Q177" s="17"/>
      <c r="R177" s="18"/>
      <c r="S177" s="17"/>
      <c r="T177" s="18"/>
      <c r="U177" s="18"/>
      <c r="V177" s="17"/>
      <c r="W177" s="18"/>
    </row>
    <row r="178" spans="1:23" x14ac:dyDescent="0.25">
      <c r="A178" s="15">
        <v>172</v>
      </c>
      <c r="B178" s="16">
        <v>46419</v>
      </c>
      <c r="C178" s="17">
        <v>46446</v>
      </c>
      <c r="D178" s="18">
        <f t="shared" si="29"/>
        <v>5378499</v>
      </c>
      <c r="E178" s="17">
        <v>46446</v>
      </c>
      <c r="F178" s="25">
        <f t="shared" si="22"/>
        <v>29</v>
      </c>
      <c r="G178" s="18">
        <f t="shared" si="28"/>
        <v>43238</v>
      </c>
      <c r="H178" s="17"/>
      <c r="I178" s="18"/>
      <c r="J178" s="25">
        <f t="shared" si="27"/>
        <v>29</v>
      </c>
      <c r="K178" s="18">
        <f t="shared" si="24"/>
        <v>43238</v>
      </c>
      <c r="L178" s="18">
        <f t="shared" si="25"/>
        <v>0</v>
      </c>
      <c r="M178" s="18">
        <f t="shared" si="26"/>
        <v>0</v>
      </c>
      <c r="N178" s="17"/>
      <c r="O178" s="18"/>
      <c r="P178" s="17"/>
      <c r="Q178" s="17"/>
      <c r="R178" s="18"/>
      <c r="S178" s="17"/>
      <c r="T178" s="18"/>
      <c r="U178" s="18"/>
      <c r="V178" s="17"/>
      <c r="W178" s="18"/>
    </row>
    <row r="179" spans="1:23" x14ac:dyDescent="0.25">
      <c r="A179" s="15">
        <v>173</v>
      </c>
      <c r="B179" s="16">
        <v>46447</v>
      </c>
      <c r="C179" s="17">
        <v>46476</v>
      </c>
      <c r="D179" s="18">
        <f t="shared" si="29"/>
        <v>5423590</v>
      </c>
      <c r="E179" s="17">
        <v>46476</v>
      </c>
      <c r="F179" s="25">
        <f t="shared" si="22"/>
        <v>30</v>
      </c>
      <c r="G179" s="18">
        <f t="shared" si="28"/>
        <v>45091</v>
      </c>
      <c r="H179" s="17"/>
      <c r="I179" s="18"/>
      <c r="J179" s="25">
        <f t="shared" si="27"/>
        <v>30</v>
      </c>
      <c r="K179" s="18">
        <f t="shared" si="24"/>
        <v>45091</v>
      </c>
      <c r="L179" s="18">
        <f t="shared" si="25"/>
        <v>0</v>
      </c>
      <c r="M179" s="18">
        <f t="shared" si="26"/>
        <v>0</v>
      </c>
      <c r="N179" s="17"/>
      <c r="O179" s="18"/>
      <c r="P179" s="17"/>
      <c r="Q179" s="17"/>
      <c r="R179" s="18"/>
      <c r="S179" s="17"/>
      <c r="T179" s="18"/>
      <c r="U179" s="18"/>
      <c r="V179" s="17"/>
      <c r="W179" s="18"/>
    </row>
    <row r="180" spans="1:23" x14ac:dyDescent="0.25">
      <c r="A180" s="15">
        <v>174</v>
      </c>
      <c r="B180" s="16">
        <v>46478</v>
      </c>
      <c r="C180" s="17">
        <v>46507</v>
      </c>
      <c r="D180" s="18">
        <f t="shared" si="29"/>
        <v>5470575</v>
      </c>
      <c r="E180" s="17">
        <v>46507</v>
      </c>
      <c r="F180" s="25">
        <f t="shared" si="22"/>
        <v>31</v>
      </c>
      <c r="G180" s="18">
        <f t="shared" si="28"/>
        <v>46985</v>
      </c>
      <c r="H180" s="17"/>
      <c r="I180" s="18"/>
      <c r="J180" s="25">
        <f t="shared" si="27"/>
        <v>31</v>
      </c>
      <c r="K180" s="18">
        <f t="shared" si="24"/>
        <v>46985</v>
      </c>
      <c r="L180" s="18">
        <f t="shared" si="25"/>
        <v>0</v>
      </c>
      <c r="M180" s="18">
        <f t="shared" si="26"/>
        <v>0</v>
      </c>
      <c r="N180" s="17"/>
      <c r="O180" s="18"/>
      <c r="P180" s="17"/>
      <c r="Q180" s="17"/>
      <c r="R180" s="18"/>
      <c r="S180" s="17"/>
      <c r="T180" s="18"/>
      <c r="U180" s="18"/>
      <c r="V180" s="17"/>
      <c r="W180" s="18"/>
    </row>
    <row r="181" spans="1:23" x14ac:dyDescent="0.25">
      <c r="A181" s="15">
        <v>175</v>
      </c>
      <c r="B181" s="16">
        <v>46508</v>
      </c>
      <c r="C181" s="17">
        <v>46537</v>
      </c>
      <c r="D181" s="18">
        <f t="shared" si="29"/>
        <v>5516438</v>
      </c>
      <c r="E181" s="17">
        <v>46537</v>
      </c>
      <c r="F181" s="25">
        <f t="shared" si="22"/>
        <v>30</v>
      </c>
      <c r="G181" s="18">
        <f t="shared" si="28"/>
        <v>45863</v>
      </c>
      <c r="H181" s="17"/>
      <c r="I181" s="18"/>
      <c r="J181" s="25">
        <f t="shared" si="27"/>
        <v>30</v>
      </c>
      <c r="K181" s="18">
        <f t="shared" si="24"/>
        <v>45863</v>
      </c>
      <c r="L181" s="18">
        <f t="shared" si="25"/>
        <v>0</v>
      </c>
      <c r="M181" s="18">
        <f t="shared" si="26"/>
        <v>0</v>
      </c>
      <c r="N181" s="17"/>
      <c r="O181" s="18"/>
      <c r="P181" s="17"/>
      <c r="Q181" s="17"/>
      <c r="R181" s="18"/>
      <c r="S181" s="17"/>
      <c r="T181" s="18"/>
      <c r="U181" s="18"/>
      <c r="V181" s="17"/>
      <c r="W181" s="18"/>
    </row>
    <row r="182" spans="1:23" x14ac:dyDescent="0.25">
      <c r="A182" s="15">
        <v>176</v>
      </c>
      <c r="B182" s="16">
        <v>46539</v>
      </c>
      <c r="C182" s="17">
        <v>46568</v>
      </c>
      <c r="D182" s="18">
        <f t="shared" si="29"/>
        <v>5564227</v>
      </c>
      <c r="E182" s="17">
        <v>46568</v>
      </c>
      <c r="F182" s="25">
        <f t="shared" si="22"/>
        <v>31</v>
      </c>
      <c r="G182" s="18">
        <f t="shared" si="28"/>
        <v>47789</v>
      </c>
      <c r="H182" s="17"/>
      <c r="I182" s="18"/>
      <c r="J182" s="25">
        <f t="shared" si="27"/>
        <v>31</v>
      </c>
      <c r="K182" s="18">
        <f t="shared" si="24"/>
        <v>47789</v>
      </c>
      <c r="L182" s="18">
        <f t="shared" si="25"/>
        <v>0</v>
      </c>
      <c r="M182" s="18">
        <f t="shared" si="26"/>
        <v>0</v>
      </c>
      <c r="N182" s="17"/>
      <c r="O182" s="18"/>
      <c r="P182" s="17"/>
      <c r="Q182" s="17"/>
      <c r="R182" s="18"/>
      <c r="S182" s="17"/>
      <c r="T182" s="18"/>
      <c r="U182" s="18"/>
      <c r="V182" s="17"/>
      <c r="W182" s="18"/>
    </row>
    <row r="183" spans="1:23" x14ac:dyDescent="0.25">
      <c r="A183" s="15">
        <v>177</v>
      </c>
      <c r="B183" s="16">
        <v>46569</v>
      </c>
      <c r="C183" s="17">
        <v>46598</v>
      </c>
      <c r="D183" s="18">
        <f t="shared" si="29"/>
        <v>5610875</v>
      </c>
      <c r="E183" s="17">
        <v>46598</v>
      </c>
      <c r="F183" s="25">
        <f t="shared" si="22"/>
        <v>30</v>
      </c>
      <c r="G183" s="18">
        <f t="shared" si="28"/>
        <v>46648</v>
      </c>
      <c r="H183" s="17"/>
      <c r="I183" s="18"/>
      <c r="J183" s="25">
        <f t="shared" si="27"/>
        <v>30</v>
      </c>
      <c r="K183" s="18">
        <f t="shared" si="24"/>
        <v>46648</v>
      </c>
      <c r="L183" s="18">
        <f t="shared" si="25"/>
        <v>0</v>
      </c>
      <c r="M183" s="18">
        <f t="shared" si="26"/>
        <v>0</v>
      </c>
      <c r="N183" s="17"/>
      <c r="O183" s="18"/>
      <c r="P183" s="17"/>
      <c r="Q183" s="17"/>
      <c r="R183" s="18"/>
      <c r="S183" s="17"/>
      <c r="T183" s="18"/>
      <c r="U183" s="18"/>
      <c r="V183" s="17"/>
      <c r="W183" s="18"/>
    </row>
    <row r="184" spans="1:23" x14ac:dyDescent="0.25">
      <c r="A184" s="15">
        <v>178</v>
      </c>
      <c r="B184" s="16">
        <v>46600</v>
      </c>
      <c r="C184" s="17">
        <v>46629</v>
      </c>
      <c r="D184" s="18">
        <f t="shared" si="29"/>
        <v>5659482</v>
      </c>
      <c r="E184" s="17">
        <v>46629</v>
      </c>
      <c r="F184" s="25">
        <f t="shared" si="22"/>
        <v>31</v>
      </c>
      <c r="G184" s="18">
        <f t="shared" si="28"/>
        <v>48607</v>
      </c>
      <c r="H184" s="17"/>
      <c r="I184" s="18"/>
      <c r="J184" s="25">
        <f t="shared" si="27"/>
        <v>31</v>
      </c>
      <c r="K184" s="18">
        <f t="shared" si="24"/>
        <v>48607</v>
      </c>
      <c r="L184" s="18">
        <f t="shared" si="25"/>
        <v>0</v>
      </c>
      <c r="M184" s="18">
        <f t="shared" si="26"/>
        <v>0</v>
      </c>
      <c r="N184" s="17"/>
      <c r="O184" s="18"/>
      <c r="P184" s="17"/>
      <c r="Q184" s="17"/>
      <c r="R184" s="18"/>
      <c r="S184" s="17"/>
      <c r="T184" s="18"/>
      <c r="U184" s="18"/>
      <c r="V184" s="17"/>
      <c r="W184" s="18"/>
    </row>
    <row r="185" spans="1:23" x14ac:dyDescent="0.25">
      <c r="A185" s="15">
        <v>179</v>
      </c>
      <c r="B185" s="16">
        <v>46631</v>
      </c>
      <c r="C185" s="17">
        <v>46660</v>
      </c>
      <c r="D185" s="18">
        <f t="shared" si="29"/>
        <v>5708510</v>
      </c>
      <c r="E185" s="17">
        <v>46660</v>
      </c>
      <c r="F185" s="25">
        <f t="shared" si="22"/>
        <v>31</v>
      </c>
      <c r="G185" s="18">
        <f t="shared" si="28"/>
        <v>49028</v>
      </c>
      <c r="H185" s="17"/>
      <c r="I185" s="18"/>
      <c r="J185" s="25">
        <f t="shared" si="27"/>
        <v>31</v>
      </c>
      <c r="K185" s="18">
        <f t="shared" si="24"/>
        <v>49028</v>
      </c>
      <c r="L185" s="18">
        <f t="shared" si="25"/>
        <v>0</v>
      </c>
      <c r="M185" s="18">
        <f t="shared" si="26"/>
        <v>0</v>
      </c>
      <c r="N185" s="17"/>
      <c r="O185" s="18"/>
      <c r="P185" s="17"/>
      <c r="Q185" s="17"/>
      <c r="R185" s="18"/>
      <c r="S185" s="17"/>
      <c r="T185" s="18"/>
      <c r="U185" s="18"/>
      <c r="V185" s="17"/>
      <c r="W185" s="18"/>
    </row>
    <row r="186" spans="1:23" x14ac:dyDescent="0.25">
      <c r="A186" s="15">
        <v>180</v>
      </c>
      <c r="B186" s="16">
        <v>46661</v>
      </c>
      <c r="C186" s="17">
        <v>46690</v>
      </c>
      <c r="D186" s="18">
        <f t="shared" si="29"/>
        <v>5756368</v>
      </c>
      <c r="E186" s="17">
        <v>46690</v>
      </c>
      <c r="F186" s="25">
        <f t="shared" si="22"/>
        <v>30</v>
      </c>
      <c r="G186" s="18">
        <f t="shared" si="28"/>
        <v>47858</v>
      </c>
      <c r="H186" s="17"/>
      <c r="I186" s="18"/>
      <c r="J186" s="25">
        <f t="shared" si="27"/>
        <v>30</v>
      </c>
      <c r="K186" s="18">
        <f t="shared" si="24"/>
        <v>47858</v>
      </c>
      <c r="L186" s="18">
        <f t="shared" si="25"/>
        <v>0</v>
      </c>
      <c r="M186" s="18">
        <f t="shared" si="26"/>
        <v>0</v>
      </c>
      <c r="N186" s="17"/>
      <c r="O186" s="18"/>
      <c r="P186" s="17"/>
      <c r="Q186" s="17"/>
      <c r="R186" s="18"/>
      <c r="S186" s="17"/>
      <c r="T186" s="18"/>
      <c r="U186" s="18"/>
      <c r="V186" s="17"/>
      <c r="W186" s="18"/>
    </row>
    <row r="187" spans="1:23" x14ac:dyDescent="0.25">
      <c r="A187" s="15">
        <v>181</v>
      </c>
      <c r="B187" s="16">
        <v>46692</v>
      </c>
      <c r="C187" s="17">
        <v>46721</v>
      </c>
      <c r="D187" s="18">
        <f t="shared" si="29"/>
        <v>5806235</v>
      </c>
      <c r="E187" s="17">
        <v>46721</v>
      </c>
      <c r="F187" s="25">
        <f t="shared" si="22"/>
        <v>31</v>
      </c>
      <c r="G187" s="18">
        <f t="shared" si="28"/>
        <v>49867</v>
      </c>
      <c r="H187" s="17"/>
      <c r="I187" s="18"/>
      <c r="J187" s="25">
        <f t="shared" si="27"/>
        <v>31</v>
      </c>
      <c r="K187" s="18">
        <f t="shared" si="24"/>
        <v>49867</v>
      </c>
      <c r="L187" s="18">
        <f t="shared" si="25"/>
        <v>0</v>
      </c>
      <c r="M187" s="18">
        <f t="shared" si="26"/>
        <v>0</v>
      </c>
      <c r="N187" s="17"/>
      <c r="O187" s="18"/>
      <c r="P187" s="17"/>
      <c r="Q187" s="17"/>
      <c r="R187" s="18"/>
      <c r="S187" s="17"/>
      <c r="T187" s="18"/>
      <c r="U187" s="18"/>
      <c r="V187" s="17"/>
      <c r="W187" s="18"/>
    </row>
    <row r="188" spans="1:23" x14ac:dyDescent="0.25">
      <c r="A188" s="15">
        <v>182</v>
      </c>
      <c r="B188" s="16">
        <v>46722</v>
      </c>
      <c r="C188" s="17">
        <v>46751</v>
      </c>
      <c r="D188" s="18">
        <f t="shared" si="29"/>
        <v>5854912</v>
      </c>
      <c r="E188" s="17">
        <v>46751</v>
      </c>
      <c r="F188" s="25">
        <f t="shared" si="22"/>
        <v>30</v>
      </c>
      <c r="G188" s="18">
        <f t="shared" si="28"/>
        <v>48677</v>
      </c>
      <c r="H188" s="17"/>
      <c r="I188" s="18"/>
      <c r="J188" s="25">
        <f t="shared" si="27"/>
        <v>30</v>
      </c>
      <c r="K188" s="18">
        <f t="shared" si="24"/>
        <v>48677</v>
      </c>
      <c r="L188" s="18">
        <f t="shared" si="25"/>
        <v>0</v>
      </c>
      <c r="M188" s="18">
        <f t="shared" si="26"/>
        <v>0</v>
      </c>
      <c r="N188" s="17"/>
      <c r="O188" s="18"/>
      <c r="P188" s="17"/>
      <c r="Q188" s="17"/>
      <c r="R188" s="18"/>
      <c r="S188" s="17"/>
      <c r="T188" s="18"/>
      <c r="U188" s="18"/>
      <c r="V188" s="17"/>
      <c r="W188" s="18"/>
    </row>
    <row r="189" spans="1:23" x14ac:dyDescent="0.25">
      <c r="A189" s="15">
        <v>183</v>
      </c>
      <c r="B189" s="16">
        <v>46753</v>
      </c>
      <c r="C189" s="17">
        <v>46782</v>
      </c>
      <c r="D189" s="18">
        <f t="shared" si="29"/>
        <v>5905633</v>
      </c>
      <c r="E189" s="17">
        <v>46782</v>
      </c>
      <c r="F189" s="25">
        <f t="shared" si="22"/>
        <v>31</v>
      </c>
      <c r="G189" s="18">
        <f t="shared" si="28"/>
        <v>50721</v>
      </c>
      <c r="H189" s="17"/>
      <c r="I189" s="18"/>
      <c r="J189" s="25">
        <f t="shared" si="27"/>
        <v>31</v>
      </c>
      <c r="K189" s="18">
        <f t="shared" si="24"/>
        <v>50721</v>
      </c>
      <c r="L189" s="18">
        <f t="shared" si="25"/>
        <v>0</v>
      </c>
      <c r="M189" s="18">
        <f t="shared" si="26"/>
        <v>0</v>
      </c>
      <c r="N189" s="17"/>
      <c r="O189" s="18"/>
      <c r="P189" s="17"/>
      <c r="Q189" s="17"/>
      <c r="R189" s="18"/>
      <c r="S189" s="17"/>
      <c r="T189" s="18"/>
      <c r="U189" s="18"/>
      <c r="V189" s="17"/>
      <c r="W189" s="18"/>
    </row>
    <row r="190" spans="1:23" x14ac:dyDescent="0.25">
      <c r="A190" s="15">
        <v>184</v>
      </c>
      <c r="B190" s="16">
        <v>46784</v>
      </c>
      <c r="C190" s="17">
        <v>46812</v>
      </c>
      <c r="D190" s="18">
        <f t="shared" si="29"/>
        <v>5955143</v>
      </c>
      <c r="E190" s="17">
        <v>46812</v>
      </c>
      <c r="F190" s="25">
        <f t="shared" si="22"/>
        <v>30</v>
      </c>
      <c r="G190" s="18">
        <f t="shared" si="28"/>
        <v>49510</v>
      </c>
      <c r="H190" s="17"/>
      <c r="I190" s="18"/>
      <c r="J190" s="25">
        <f t="shared" si="27"/>
        <v>30</v>
      </c>
      <c r="K190" s="18">
        <f t="shared" si="24"/>
        <v>49510</v>
      </c>
      <c r="L190" s="18">
        <f t="shared" si="25"/>
        <v>0</v>
      </c>
      <c r="M190" s="18">
        <f t="shared" si="26"/>
        <v>0</v>
      </c>
      <c r="N190" s="17"/>
      <c r="O190" s="18"/>
      <c r="P190" s="17"/>
      <c r="Q190" s="17"/>
      <c r="R190" s="18"/>
      <c r="S190" s="17"/>
      <c r="T190" s="18"/>
      <c r="U190" s="18"/>
      <c r="V190" s="17"/>
      <c r="W190" s="18"/>
    </row>
    <row r="191" spans="1:23" x14ac:dyDescent="0.25">
      <c r="A191" s="15">
        <v>185</v>
      </c>
      <c r="B191" s="16">
        <v>46813</v>
      </c>
      <c r="C191" s="17">
        <v>46842</v>
      </c>
      <c r="D191" s="18">
        <f t="shared" si="29"/>
        <v>6005068</v>
      </c>
      <c r="E191" s="17">
        <v>46842</v>
      </c>
      <c r="F191" s="25">
        <f t="shared" si="22"/>
        <v>30</v>
      </c>
      <c r="G191" s="18">
        <f t="shared" si="28"/>
        <v>49925</v>
      </c>
      <c r="H191" s="17"/>
      <c r="I191" s="18"/>
      <c r="J191" s="25">
        <f t="shared" si="27"/>
        <v>30</v>
      </c>
      <c r="K191" s="18">
        <f t="shared" si="24"/>
        <v>49925</v>
      </c>
      <c r="L191" s="18">
        <f t="shared" si="25"/>
        <v>0</v>
      </c>
      <c r="M191" s="18">
        <f t="shared" si="26"/>
        <v>0</v>
      </c>
      <c r="N191" s="17"/>
      <c r="O191" s="18"/>
      <c r="P191" s="17"/>
      <c r="Q191" s="17"/>
      <c r="R191" s="18"/>
      <c r="S191" s="17"/>
      <c r="T191" s="18"/>
      <c r="U191" s="18"/>
      <c r="V191" s="17"/>
      <c r="W191" s="18"/>
    </row>
    <row r="192" spans="1:23" x14ac:dyDescent="0.25">
      <c r="A192" s="15">
        <v>186</v>
      </c>
      <c r="B192" s="16">
        <v>46844</v>
      </c>
      <c r="C192" s="17">
        <v>46873</v>
      </c>
      <c r="D192" s="18">
        <f t="shared" si="29"/>
        <v>6057090</v>
      </c>
      <c r="E192" s="17">
        <v>46873</v>
      </c>
      <c r="F192" s="25">
        <f t="shared" si="22"/>
        <v>31</v>
      </c>
      <c r="G192" s="18">
        <f t="shared" si="28"/>
        <v>52022</v>
      </c>
      <c r="H192" s="17"/>
      <c r="I192" s="18"/>
      <c r="J192" s="25">
        <f t="shared" si="27"/>
        <v>31</v>
      </c>
      <c r="K192" s="18">
        <f t="shared" si="24"/>
        <v>52022</v>
      </c>
      <c r="L192" s="18">
        <f t="shared" si="25"/>
        <v>0</v>
      </c>
      <c r="M192" s="18">
        <f t="shared" si="26"/>
        <v>0</v>
      </c>
      <c r="N192" s="17"/>
      <c r="O192" s="18"/>
      <c r="P192" s="17"/>
      <c r="Q192" s="17"/>
      <c r="R192" s="18"/>
      <c r="S192" s="17"/>
      <c r="T192" s="18"/>
      <c r="U192" s="18"/>
      <c r="V192" s="17"/>
      <c r="W192" s="18"/>
    </row>
    <row r="193" spans="1:23" x14ac:dyDescent="0.25">
      <c r="A193" s="15">
        <v>187</v>
      </c>
      <c r="B193" s="16">
        <v>46874</v>
      </c>
      <c r="C193" s="17">
        <v>46903</v>
      </c>
      <c r="D193" s="18">
        <f t="shared" si="29"/>
        <v>6107870</v>
      </c>
      <c r="E193" s="17">
        <v>46903</v>
      </c>
      <c r="F193" s="25">
        <f t="shared" si="22"/>
        <v>30</v>
      </c>
      <c r="G193" s="18">
        <f t="shared" si="28"/>
        <v>50780</v>
      </c>
      <c r="H193" s="17"/>
      <c r="I193" s="18"/>
      <c r="J193" s="25">
        <f t="shared" si="27"/>
        <v>30</v>
      </c>
      <c r="K193" s="18">
        <f t="shared" si="24"/>
        <v>50780</v>
      </c>
      <c r="L193" s="18">
        <f t="shared" si="25"/>
        <v>0</v>
      </c>
      <c r="M193" s="18">
        <f t="shared" si="26"/>
        <v>0</v>
      </c>
      <c r="N193" s="17"/>
      <c r="O193" s="18"/>
      <c r="P193" s="17"/>
      <c r="Q193" s="17"/>
      <c r="R193" s="18"/>
      <c r="S193" s="17"/>
      <c r="T193" s="18"/>
      <c r="U193" s="18"/>
      <c r="V193" s="17"/>
      <c r="W193" s="18"/>
    </row>
    <row r="194" spans="1:23" x14ac:dyDescent="0.25">
      <c r="A194" s="15">
        <v>188</v>
      </c>
      <c r="B194" s="16">
        <v>46905</v>
      </c>
      <c r="C194" s="17">
        <v>46934</v>
      </c>
      <c r="D194" s="18">
        <f t="shared" si="29"/>
        <v>6160783</v>
      </c>
      <c r="E194" s="17">
        <v>46934</v>
      </c>
      <c r="F194" s="25">
        <f t="shared" si="22"/>
        <v>31</v>
      </c>
      <c r="G194" s="18">
        <f t="shared" si="28"/>
        <v>52913</v>
      </c>
      <c r="H194" s="17"/>
      <c r="I194" s="18"/>
      <c r="J194" s="25">
        <f t="shared" si="27"/>
        <v>31</v>
      </c>
      <c r="K194" s="18">
        <f t="shared" si="24"/>
        <v>52913</v>
      </c>
      <c r="L194" s="18">
        <f t="shared" si="25"/>
        <v>0</v>
      </c>
      <c r="M194" s="18">
        <f t="shared" si="26"/>
        <v>0</v>
      </c>
      <c r="N194" s="17"/>
      <c r="O194" s="18"/>
      <c r="P194" s="17"/>
      <c r="Q194" s="17"/>
      <c r="R194" s="18"/>
      <c r="S194" s="17"/>
      <c r="T194" s="18"/>
      <c r="U194" s="18"/>
      <c r="V194" s="17"/>
      <c r="W194" s="18"/>
    </row>
    <row r="195" spans="1:23" x14ac:dyDescent="0.25">
      <c r="A195" s="15">
        <v>189</v>
      </c>
      <c r="B195" s="16">
        <v>46935</v>
      </c>
      <c r="C195" s="17">
        <v>46964</v>
      </c>
      <c r="D195" s="18">
        <f t="shared" si="29"/>
        <v>6212432</v>
      </c>
      <c r="E195" s="17">
        <v>46964</v>
      </c>
      <c r="F195" s="25">
        <f t="shared" si="22"/>
        <v>30</v>
      </c>
      <c r="G195" s="18">
        <f t="shared" si="28"/>
        <v>51649</v>
      </c>
      <c r="H195" s="17"/>
      <c r="I195" s="18"/>
      <c r="J195" s="25">
        <f t="shared" si="27"/>
        <v>30</v>
      </c>
      <c r="K195" s="18">
        <f t="shared" si="24"/>
        <v>51649</v>
      </c>
      <c r="L195" s="18">
        <f t="shared" si="25"/>
        <v>0</v>
      </c>
      <c r="M195" s="18">
        <f t="shared" si="26"/>
        <v>0</v>
      </c>
      <c r="N195" s="17"/>
      <c r="O195" s="18"/>
      <c r="P195" s="17"/>
      <c r="Q195" s="17"/>
      <c r="R195" s="18"/>
      <c r="S195" s="17"/>
      <c r="T195" s="18"/>
      <c r="U195" s="18"/>
      <c r="V195" s="17"/>
      <c r="W195" s="18"/>
    </row>
    <row r="196" spans="1:23" x14ac:dyDescent="0.25">
      <c r="A196" s="15">
        <v>190</v>
      </c>
      <c r="B196" s="16">
        <v>46966</v>
      </c>
      <c r="C196" s="17">
        <v>46995</v>
      </c>
      <c r="D196" s="18">
        <f t="shared" si="29"/>
        <v>6266250</v>
      </c>
      <c r="E196" s="17">
        <v>46995</v>
      </c>
      <c r="F196" s="25">
        <f t="shared" si="22"/>
        <v>31</v>
      </c>
      <c r="G196" s="18">
        <f t="shared" si="28"/>
        <v>53818</v>
      </c>
      <c r="H196" s="17"/>
      <c r="I196" s="18"/>
      <c r="J196" s="25">
        <f t="shared" si="27"/>
        <v>31</v>
      </c>
      <c r="K196" s="18">
        <f t="shared" si="24"/>
        <v>53818</v>
      </c>
      <c r="L196" s="18">
        <f t="shared" si="25"/>
        <v>0</v>
      </c>
      <c r="M196" s="18">
        <f t="shared" si="26"/>
        <v>0</v>
      </c>
      <c r="N196" s="17"/>
      <c r="O196" s="18"/>
      <c r="P196" s="17"/>
      <c r="Q196" s="17"/>
      <c r="R196" s="18"/>
      <c r="S196" s="17"/>
      <c r="T196" s="18"/>
      <c r="U196" s="18"/>
      <c r="V196" s="17"/>
      <c r="W196" s="18"/>
    </row>
    <row r="197" spans="1:23" x14ac:dyDescent="0.25">
      <c r="A197" s="15">
        <v>191</v>
      </c>
      <c r="B197" s="16">
        <v>46997</v>
      </c>
      <c r="C197" s="17">
        <v>47026</v>
      </c>
      <c r="D197" s="18">
        <f t="shared" si="29"/>
        <v>6320535</v>
      </c>
      <c r="E197" s="17">
        <v>47026</v>
      </c>
      <c r="F197" s="25">
        <f t="shared" si="22"/>
        <v>31</v>
      </c>
      <c r="G197" s="18">
        <f t="shared" si="28"/>
        <v>54285</v>
      </c>
      <c r="H197" s="17"/>
      <c r="I197" s="18"/>
      <c r="J197" s="25">
        <f t="shared" si="27"/>
        <v>31</v>
      </c>
      <c r="K197" s="18">
        <f t="shared" si="24"/>
        <v>54285</v>
      </c>
      <c r="L197" s="18">
        <f t="shared" si="25"/>
        <v>0</v>
      </c>
      <c r="M197" s="18">
        <f t="shared" si="26"/>
        <v>0</v>
      </c>
      <c r="N197" s="17"/>
      <c r="O197" s="18"/>
      <c r="P197" s="17"/>
      <c r="Q197" s="17"/>
      <c r="R197" s="18"/>
      <c r="S197" s="17"/>
      <c r="T197" s="18"/>
      <c r="U197" s="18"/>
      <c r="V197" s="17"/>
      <c r="W197" s="18"/>
    </row>
    <row r="198" spans="1:23" x14ac:dyDescent="0.25">
      <c r="A198" s="15">
        <v>192</v>
      </c>
      <c r="B198" s="16">
        <v>47027</v>
      </c>
      <c r="C198" s="17">
        <v>47056</v>
      </c>
      <c r="D198" s="18">
        <f t="shared" si="29"/>
        <v>6373524</v>
      </c>
      <c r="E198" s="17">
        <v>47056</v>
      </c>
      <c r="F198" s="25">
        <f t="shared" si="22"/>
        <v>30</v>
      </c>
      <c r="G198" s="18">
        <f t="shared" si="28"/>
        <v>52989</v>
      </c>
      <c r="H198" s="17"/>
      <c r="I198" s="18"/>
      <c r="J198" s="25">
        <f t="shared" si="27"/>
        <v>30</v>
      </c>
      <c r="K198" s="18">
        <f t="shared" si="24"/>
        <v>52989</v>
      </c>
      <c r="L198" s="18">
        <f t="shared" si="25"/>
        <v>0</v>
      </c>
      <c r="M198" s="18">
        <f t="shared" si="26"/>
        <v>0</v>
      </c>
      <c r="N198" s="17"/>
      <c r="O198" s="18"/>
      <c r="P198" s="17"/>
      <c r="Q198" s="17"/>
      <c r="R198" s="18"/>
      <c r="S198" s="17"/>
      <c r="T198" s="18"/>
      <c r="U198" s="18"/>
      <c r="V198" s="17"/>
      <c r="W198" s="18"/>
    </row>
    <row r="199" spans="1:23" x14ac:dyDescent="0.25">
      <c r="A199" s="15">
        <v>193</v>
      </c>
      <c r="B199" s="16">
        <v>47058</v>
      </c>
      <c r="C199" s="17">
        <v>47087</v>
      </c>
      <c r="D199" s="18">
        <f t="shared" si="29"/>
        <v>6428738</v>
      </c>
      <c r="E199" s="17">
        <v>47087</v>
      </c>
      <c r="F199" s="25">
        <f t="shared" si="22"/>
        <v>31</v>
      </c>
      <c r="G199" s="18">
        <f t="shared" si="28"/>
        <v>55214</v>
      </c>
      <c r="H199" s="17"/>
      <c r="I199" s="18"/>
      <c r="J199" s="25">
        <f t="shared" si="27"/>
        <v>31</v>
      </c>
      <c r="K199" s="18">
        <f t="shared" si="24"/>
        <v>55214</v>
      </c>
      <c r="L199" s="18">
        <f t="shared" si="25"/>
        <v>0</v>
      </c>
      <c r="M199" s="18">
        <f t="shared" si="26"/>
        <v>0</v>
      </c>
      <c r="N199" s="17"/>
      <c r="O199" s="18"/>
      <c r="P199" s="17"/>
      <c r="Q199" s="17"/>
      <c r="R199" s="18"/>
      <c r="S199" s="17"/>
      <c r="T199" s="18"/>
      <c r="U199" s="18"/>
      <c r="V199" s="17"/>
      <c r="W199" s="18"/>
    </row>
    <row r="200" spans="1:23" x14ac:dyDescent="0.25">
      <c r="A200" s="15">
        <v>194</v>
      </c>
      <c r="B200" s="16">
        <v>47088</v>
      </c>
      <c r="C200" s="17">
        <v>47117</v>
      </c>
      <c r="D200" s="18">
        <f t="shared" si="29"/>
        <v>6482634</v>
      </c>
      <c r="E200" s="17">
        <v>47117</v>
      </c>
      <c r="F200" s="25">
        <f t="shared" si="22"/>
        <v>30</v>
      </c>
      <c r="G200" s="18">
        <f t="shared" ref="G200:G201" si="30">ROUND(IF(O200=0,(F200*$H$3*D199)+U200+W200,R200+U200+W200+(N200-C199)*$H$3*D199),0)</f>
        <v>53896</v>
      </c>
      <c r="H200" s="17"/>
      <c r="I200" s="18"/>
      <c r="J200" s="25">
        <f t="shared" si="27"/>
        <v>30</v>
      </c>
      <c r="K200" s="18">
        <f t="shared" si="24"/>
        <v>53896</v>
      </c>
      <c r="L200" s="18">
        <f t="shared" si="25"/>
        <v>0</v>
      </c>
      <c r="M200" s="18">
        <f t="shared" si="26"/>
        <v>0</v>
      </c>
      <c r="N200" s="17"/>
      <c r="O200" s="18"/>
      <c r="P200" s="17"/>
      <c r="Q200" s="17"/>
      <c r="R200" s="18"/>
      <c r="S200" s="17"/>
      <c r="T200" s="18"/>
      <c r="U200" s="18"/>
      <c r="V200" s="17"/>
      <c r="W200" s="18"/>
    </row>
    <row r="201" spans="1:23" x14ac:dyDescent="0.25">
      <c r="A201" s="15">
        <v>195</v>
      </c>
      <c r="B201" s="16">
        <v>47119</v>
      </c>
      <c r="C201" s="17">
        <v>47148</v>
      </c>
      <c r="D201" s="18">
        <f t="shared" si="29"/>
        <v>6538793</v>
      </c>
      <c r="E201" s="17">
        <v>47148</v>
      </c>
      <c r="F201" s="25">
        <f t="shared" ref="F201" si="31">C201-C200</f>
        <v>31</v>
      </c>
      <c r="G201" s="18">
        <f t="shared" si="30"/>
        <v>56159</v>
      </c>
      <c r="H201" s="17"/>
      <c r="I201" s="18"/>
      <c r="J201" s="25">
        <f t="shared" si="27"/>
        <v>31</v>
      </c>
      <c r="K201" s="18">
        <f t="shared" si="24"/>
        <v>56159</v>
      </c>
      <c r="L201" s="18">
        <f t="shared" si="25"/>
        <v>0</v>
      </c>
      <c r="M201" s="18">
        <f t="shared" si="26"/>
        <v>0</v>
      </c>
      <c r="N201" s="17"/>
      <c r="O201" s="18"/>
      <c r="P201" s="17"/>
      <c r="Q201" s="17"/>
      <c r="R201" s="18"/>
      <c r="S201" s="17"/>
      <c r="T201" s="18"/>
      <c r="U201" s="18"/>
      <c r="V201" s="17"/>
      <c r="W201" s="18"/>
    </row>
  </sheetData>
  <mergeCells count="11">
    <mergeCell ref="S5:T5"/>
    <mergeCell ref="A5:A6"/>
    <mergeCell ref="B5:B6"/>
    <mergeCell ref="G1:H1"/>
    <mergeCell ref="P5:R5"/>
    <mergeCell ref="J5:K5"/>
    <mergeCell ref="L5:M5"/>
    <mergeCell ref="C5:D5"/>
    <mergeCell ref="E5:G5"/>
    <mergeCell ref="H5:I5"/>
    <mergeCell ref="N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03"/>
  <sheetViews>
    <sheetView topLeftCell="B55" workbookViewId="0">
      <selection activeCell="D26" sqref="D26"/>
    </sheetView>
  </sheetViews>
  <sheetFormatPr defaultRowHeight="15" x14ac:dyDescent="0.25"/>
  <cols>
    <col min="3" max="4" width="12.5703125" bestFit="1" customWidth="1"/>
    <col min="5" max="5" width="10.42578125" bestFit="1" customWidth="1"/>
    <col min="6" max="6" width="10.42578125" customWidth="1"/>
    <col min="7" max="7" width="12.5703125" bestFit="1" customWidth="1"/>
    <col min="8" max="8" width="10.42578125" bestFit="1" customWidth="1"/>
    <col min="9" max="9" width="10" bestFit="1" customWidth="1"/>
    <col min="10" max="10" width="10.42578125" bestFit="1" customWidth="1"/>
    <col min="11" max="11" width="11.5703125" bestFit="1" customWidth="1"/>
    <col min="12" max="14" width="11.5703125" customWidth="1"/>
    <col min="18" max="18" width="10.42578125" bestFit="1" customWidth="1"/>
  </cols>
  <sheetData>
    <row r="1" spans="1:21" x14ac:dyDescent="0.25">
      <c r="G1" s="42" t="s">
        <v>51</v>
      </c>
      <c r="H1" s="42"/>
    </row>
    <row r="2" spans="1:21" x14ac:dyDescent="0.25">
      <c r="A2" t="s">
        <v>48</v>
      </c>
      <c r="C2" s="19">
        <f>SUM(K7:K203)</f>
        <v>1758780</v>
      </c>
      <c r="G2" s="21" t="s">
        <v>52</v>
      </c>
      <c r="H2" s="21" t="s">
        <v>53</v>
      </c>
    </row>
    <row r="3" spans="1:21" x14ac:dyDescent="0.25">
      <c r="G3" s="20">
        <v>0.10199999999999999</v>
      </c>
      <c r="H3" s="14">
        <f>G3/365</f>
        <v>2.794520547945205E-4</v>
      </c>
    </row>
    <row r="4" spans="1:21" x14ac:dyDescent="0.25">
      <c r="G4" s="20"/>
      <c r="H4" s="14"/>
    </row>
    <row r="5" spans="1:21" x14ac:dyDescent="0.25">
      <c r="A5" s="40" t="s">
        <v>0</v>
      </c>
      <c r="B5" s="40" t="s">
        <v>19</v>
      </c>
      <c r="C5" s="26"/>
      <c r="D5" s="27"/>
      <c r="E5" s="39" t="s">
        <v>39</v>
      </c>
      <c r="F5" s="39"/>
      <c r="G5" s="39"/>
      <c r="H5" s="39" t="s">
        <v>49</v>
      </c>
      <c r="I5" s="39"/>
      <c r="J5" s="43" t="s">
        <v>41</v>
      </c>
      <c r="K5" s="45"/>
      <c r="L5" s="43" t="s">
        <v>54</v>
      </c>
      <c r="M5" s="44"/>
      <c r="N5" s="45"/>
      <c r="O5" s="39" t="s">
        <v>50</v>
      </c>
      <c r="P5" s="39"/>
      <c r="Q5" t="s">
        <v>55</v>
      </c>
      <c r="R5" t="s">
        <v>56</v>
      </c>
      <c r="T5" t="s">
        <v>58</v>
      </c>
    </row>
    <row r="6" spans="1:21" x14ac:dyDescent="0.25">
      <c r="A6" s="41"/>
      <c r="B6" s="41"/>
      <c r="C6" s="22" t="s">
        <v>1</v>
      </c>
      <c r="D6" s="22" t="s">
        <v>2</v>
      </c>
      <c r="E6" s="22" t="s">
        <v>1</v>
      </c>
      <c r="F6" s="22" t="s">
        <v>57</v>
      </c>
      <c r="G6" s="22" t="s">
        <v>2</v>
      </c>
      <c r="H6" s="22" t="s">
        <v>1</v>
      </c>
      <c r="I6" s="22" t="s">
        <v>2</v>
      </c>
      <c r="J6" s="22" t="s">
        <v>1</v>
      </c>
      <c r="K6" s="22" t="s">
        <v>2</v>
      </c>
      <c r="L6" s="22" t="s">
        <v>1</v>
      </c>
      <c r="M6" s="22" t="s">
        <v>57</v>
      </c>
      <c r="N6" s="22" t="s">
        <v>2</v>
      </c>
      <c r="O6" s="22" t="s">
        <v>1</v>
      </c>
      <c r="P6" s="22" t="s">
        <v>2</v>
      </c>
      <c r="Q6" s="24" t="s">
        <v>2</v>
      </c>
      <c r="R6" s="24" t="s">
        <v>1</v>
      </c>
      <c r="S6" s="24" t="s">
        <v>2</v>
      </c>
      <c r="T6" s="24" t="s">
        <v>1</v>
      </c>
      <c r="U6" s="24" t="s">
        <v>2</v>
      </c>
    </row>
    <row r="7" spans="1:21" x14ac:dyDescent="0.25">
      <c r="A7" s="15">
        <v>1</v>
      </c>
      <c r="B7" s="16">
        <v>41214</v>
      </c>
      <c r="C7" s="17">
        <v>41243</v>
      </c>
      <c r="D7" s="18">
        <f>G7+K7-I7-P7</f>
        <v>309799</v>
      </c>
      <c r="E7" s="17"/>
      <c r="F7" s="17"/>
      <c r="G7" s="18">
        <f>N7</f>
        <v>519</v>
      </c>
      <c r="H7" s="17"/>
      <c r="I7" s="18">
        <v>0</v>
      </c>
      <c r="J7" s="17">
        <v>41237</v>
      </c>
      <c r="K7" s="18">
        <v>309280</v>
      </c>
      <c r="L7" s="17">
        <v>41243</v>
      </c>
      <c r="M7" s="17"/>
      <c r="N7" s="18">
        <f>ROUND((L7-J7)*$H$3*K7,0)</f>
        <v>519</v>
      </c>
      <c r="O7" s="17"/>
      <c r="P7" s="18">
        <v>0</v>
      </c>
      <c r="Q7" s="18"/>
      <c r="R7" s="17"/>
      <c r="S7" s="18"/>
    </row>
    <row r="8" spans="1:21" x14ac:dyDescent="0.25">
      <c r="A8" s="15">
        <v>2</v>
      </c>
      <c r="B8" s="16">
        <v>41244</v>
      </c>
      <c r="C8" s="17">
        <v>41273</v>
      </c>
      <c r="D8" s="18">
        <f>D7+G8+K8-I8-P8</f>
        <v>312396</v>
      </c>
      <c r="E8" s="17">
        <v>41273</v>
      </c>
      <c r="F8" s="25">
        <f>C8-C7</f>
        <v>30</v>
      </c>
      <c r="G8" s="18">
        <f t="shared" ref="G8:G12" si="0">ROUND((F8*$H$3*D7)+Q8,0)</f>
        <v>2597</v>
      </c>
      <c r="H8" s="17"/>
      <c r="I8" s="18">
        <v>0</v>
      </c>
      <c r="J8" s="17"/>
      <c r="K8" s="18"/>
      <c r="L8" s="17"/>
      <c r="M8" s="17"/>
      <c r="N8" s="18"/>
      <c r="O8" s="17"/>
      <c r="P8" s="18"/>
      <c r="Q8" s="18"/>
      <c r="R8" s="17"/>
      <c r="S8" s="18"/>
    </row>
    <row r="9" spans="1:21" x14ac:dyDescent="0.25">
      <c r="A9" s="15">
        <v>3</v>
      </c>
      <c r="B9" s="16">
        <v>41275</v>
      </c>
      <c r="C9" s="17">
        <v>41304</v>
      </c>
      <c r="D9" s="18">
        <f>D8+G9+K9-I9-P9</f>
        <v>315102</v>
      </c>
      <c r="E9" s="17">
        <v>41304</v>
      </c>
      <c r="F9" s="25">
        <f t="shared" ref="F9" si="1">C9-C8</f>
        <v>31</v>
      </c>
      <c r="G9" s="18">
        <f t="shared" si="0"/>
        <v>2706</v>
      </c>
      <c r="H9" s="17"/>
      <c r="I9" s="18">
        <v>0</v>
      </c>
      <c r="J9" s="17"/>
      <c r="K9" s="18"/>
      <c r="L9" s="17"/>
      <c r="M9" s="17"/>
      <c r="N9" s="18"/>
      <c r="O9" s="17"/>
      <c r="P9" s="18"/>
      <c r="Q9" s="18"/>
      <c r="R9" s="17"/>
      <c r="S9" s="18"/>
    </row>
    <row r="10" spans="1:21" x14ac:dyDescent="0.25">
      <c r="A10" s="15"/>
      <c r="B10" s="16"/>
      <c r="C10" s="17">
        <v>41330</v>
      </c>
      <c r="D10" s="18">
        <f>D9+G10+K10-I10-P10</f>
        <v>626671</v>
      </c>
      <c r="E10" s="17">
        <v>41330</v>
      </c>
      <c r="F10" s="25">
        <f>C10-C9</f>
        <v>26</v>
      </c>
      <c r="G10" s="18">
        <f t="shared" si="0"/>
        <v>2289</v>
      </c>
      <c r="H10" s="17"/>
      <c r="I10" s="18"/>
      <c r="J10" s="17"/>
      <c r="K10" s="18">
        <v>309280</v>
      </c>
      <c r="L10" s="17"/>
      <c r="M10" s="17"/>
      <c r="N10" s="18"/>
      <c r="O10" s="17"/>
      <c r="P10" s="18"/>
      <c r="Q10" s="18"/>
      <c r="R10" s="17"/>
      <c r="S10" s="18"/>
    </row>
    <row r="11" spans="1:21" x14ac:dyDescent="0.25">
      <c r="A11" s="15">
        <v>4</v>
      </c>
      <c r="B11" s="16">
        <v>41306</v>
      </c>
      <c r="C11" s="17">
        <v>41333</v>
      </c>
      <c r="D11" s="18">
        <f>D9+G11+K11-I11-P11</f>
        <v>624646</v>
      </c>
      <c r="E11" s="17">
        <v>41333</v>
      </c>
      <c r="F11" s="25">
        <f t="shared" ref="F11:F75" si="2">C11-C10</f>
        <v>3</v>
      </c>
      <c r="G11" s="18">
        <f>ROUND((F11*$H$3*D9)+Q11,0)</f>
        <v>264</v>
      </c>
      <c r="H11" s="17"/>
      <c r="I11" s="18">
        <v>0</v>
      </c>
      <c r="J11" s="17">
        <v>41330</v>
      </c>
      <c r="K11" s="18">
        <v>309280</v>
      </c>
      <c r="L11" s="17">
        <v>41333</v>
      </c>
      <c r="M11" s="25">
        <f>IF(K11=0,0,E11-J11)</f>
        <v>3</v>
      </c>
      <c r="N11" s="18">
        <f>ROUND(M11*$H$3*K11,0)</f>
        <v>259</v>
      </c>
      <c r="O11" s="17"/>
      <c r="P11" s="18"/>
      <c r="Q11" s="18"/>
      <c r="R11" s="17"/>
      <c r="S11" s="18"/>
    </row>
    <row r="12" spans="1:21" x14ac:dyDescent="0.25">
      <c r="A12" s="15">
        <v>5</v>
      </c>
      <c r="B12" s="16">
        <v>41334</v>
      </c>
      <c r="C12" s="17">
        <v>41363</v>
      </c>
      <c r="D12" s="23">
        <v>619060</v>
      </c>
      <c r="E12" s="17">
        <v>41363</v>
      </c>
      <c r="F12" s="25">
        <f t="shared" si="2"/>
        <v>30</v>
      </c>
      <c r="G12" s="18">
        <f t="shared" si="0"/>
        <v>5237</v>
      </c>
      <c r="H12" s="17"/>
      <c r="I12" s="18">
        <v>0</v>
      </c>
      <c r="J12" s="17"/>
      <c r="K12" s="18"/>
      <c r="L12" s="17"/>
      <c r="M12" s="25">
        <f>IF(K12=0,0,E12-J12)</f>
        <v>0</v>
      </c>
      <c r="N12" s="18">
        <f t="shared" ref="N12:N21" si="3">ROUND(M12*$H$3*K12,0)</f>
        <v>0</v>
      </c>
      <c r="O12" s="17"/>
      <c r="P12" s="18"/>
      <c r="Q12" s="18"/>
      <c r="R12" s="17"/>
      <c r="S12" s="18"/>
    </row>
    <row r="13" spans="1:21" x14ac:dyDescent="0.25">
      <c r="A13" s="15">
        <v>6</v>
      </c>
      <c r="B13" s="16">
        <v>41365</v>
      </c>
      <c r="C13" s="17">
        <v>41394</v>
      </c>
      <c r="D13" s="18">
        <f>D12+G13+K13-I13-P13</f>
        <v>619060</v>
      </c>
      <c r="E13" s="17">
        <v>41394</v>
      </c>
      <c r="F13" s="25">
        <f t="shared" si="2"/>
        <v>31</v>
      </c>
      <c r="G13" s="18">
        <f>ROUND((F13*$H$3*D12)+Q13,0)</f>
        <v>5390</v>
      </c>
      <c r="H13" s="17">
        <v>41394</v>
      </c>
      <c r="I13" s="18">
        <v>5390</v>
      </c>
      <c r="J13" s="17"/>
      <c r="K13" s="18"/>
      <c r="L13" s="17"/>
      <c r="M13" s="25">
        <f>IF(K13=0,0,E13-J13)</f>
        <v>0</v>
      </c>
      <c r="N13" s="18">
        <f t="shared" si="3"/>
        <v>0</v>
      </c>
      <c r="O13" s="17"/>
      <c r="P13" s="18"/>
      <c r="Q13" s="23">
        <v>27</v>
      </c>
      <c r="R13" s="17"/>
      <c r="S13" s="18"/>
    </row>
    <row r="14" spans="1:21" x14ac:dyDescent="0.25">
      <c r="A14" s="15"/>
      <c r="B14" s="16"/>
      <c r="C14" s="17">
        <v>41421</v>
      </c>
      <c r="D14" s="18">
        <f>D13+G14+K14-I14-P14</f>
        <v>933011</v>
      </c>
      <c r="E14" s="17"/>
      <c r="F14" s="25">
        <f t="shared" si="2"/>
        <v>27</v>
      </c>
      <c r="G14" s="18">
        <f t="shared" ref="G14:G77" si="4">ROUND((F14*$H$3*D13)+Q14,0)</f>
        <v>4671</v>
      </c>
      <c r="H14" s="17"/>
      <c r="I14" s="18"/>
      <c r="J14" s="17"/>
      <c r="K14" s="18">
        <v>309280</v>
      </c>
      <c r="L14" s="17"/>
      <c r="M14" s="25"/>
      <c r="N14" s="18"/>
      <c r="O14" s="17"/>
      <c r="P14" s="18"/>
      <c r="Q14" s="23"/>
      <c r="R14" s="17"/>
      <c r="S14" s="18"/>
    </row>
    <row r="15" spans="1:21" x14ac:dyDescent="0.25">
      <c r="A15" s="15">
        <v>7</v>
      </c>
      <c r="B15" s="16">
        <v>41395</v>
      </c>
      <c r="C15" s="17">
        <v>41424</v>
      </c>
      <c r="D15" s="18">
        <f>D14+G15+K14-I15-P15</f>
        <v>1243619</v>
      </c>
      <c r="E15" s="17">
        <v>41424</v>
      </c>
      <c r="F15" s="25">
        <f t="shared" si="2"/>
        <v>3</v>
      </c>
      <c r="G15" s="18">
        <f t="shared" si="4"/>
        <v>1328</v>
      </c>
      <c r="H15" s="17">
        <v>41424</v>
      </c>
      <c r="I15" s="18"/>
      <c r="J15" s="17">
        <v>41421</v>
      </c>
      <c r="K15" s="18"/>
      <c r="L15" s="17">
        <v>41424</v>
      </c>
      <c r="M15" s="25">
        <f t="shared" ref="M15:M21" si="5">IF(K15=0,0,E15-J15)</f>
        <v>0</v>
      </c>
      <c r="N15" s="18">
        <f t="shared" si="3"/>
        <v>0</v>
      </c>
      <c r="O15" s="17"/>
      <c r="P15" s="18"/>
      <c r="Q15" s="23">
        <v>546</v>
      </c>
      <c r="R15" s="17"/>
      <c r="S15" s="18"/>
    </row>
    <row r="16" spans="1:21" x14ac:dyDescent="0.25">
      <c r="A16" s="15">
        <v>8</v>
      </c>
      <c r="B16" s="16">
        <v>41426</v>
      </c>
      <c r="C16" s="17">
        <v>41455</v>
      </c>
      <c r="D16" s="18">
        <f t="shared" ref="D16:D79" si="6">D15+G16+K15-I16-P16</f>
        <v>1254432</v>
      </c>
      <c r="E16" s="17">
        <v>41455</v>
      </c>
      <c r="F16" s="25">
        <f t="shared" si="2"/>
        <v>31</v>
      </c>
      <c r="G16" s="18">
        <f t="shared" si="4"/>
        <v>10813</v>
      </c>
      <c r="H16" s="17"/>
      <c r="I16" s="18"/>
      <c r="J16" s="17"/>
      <c r="K16" s="18"/>
      <c r="L16" s="17"/>
      <c r="M16" s="25">
        <f t="shared" si="5"/>
        <v>0</v>
      </c>
      <c r="N16" s="18">
        <f t="shared" si="3"/>
        <v>0</v>
      </c>
      <c r="O16" s="17"/>
      <c r="P16" s="18"/>
      <c r="Q16" s="23">
        <v>40</v>
      </c>
      <c r="R16" s="17">
        <v>41455</v>
      </c>
      <c r="S16" s="18">
        <v>8</v>
      </c>
    </row>
    <row r="17" spans="1:19" x14ac:dyDescent="0.25">
      <c r="A17" s="15">
        <v>9</v>
      </c>
      <c r="B17" s="16">
        <v>41456</v>
      </c>
      <c r="C17" s="17">
        <v>41485</v>
      </c>
      <c r="D17" s="18">
        <f t="shared" si="6"/>
        <v>1264846</v>
      </c>
      <c r="E17" s="17">
        <v>41485</v>
      </c>
      <c r="F17" s="25">
        <f t="shared" si="2"/>
        <v>30</v>
      </c>
      <c r="G17" s="18">
        <f t="shared" si="4"/>
        <v>10414</v>
      </c>
      <c r="H17" s="17">
        <v>41485</v>
      </c>
      <c r="I17" s="18"/>
      <c r="J17" s="17"/>
      <c r="K17" s="18"/>
      <c r="L17" s="17"/>
      <c r="M17" s="25">
        <f t="shared" si="5"/>
        <v>0</v>
      </c>
      <c r="N17" s="18">
        <f t="shared" si="3"/>
        <v>0</v>
      </c>
      <c r="O17" s="17"/>
      <c r="P17" s="18"/>
      <c r="Q17" s="23">
        <v>-103</v>
      </c>
      <c r="R17" s="17">
        <v>42215</v>
      </c>
      <c r="S17" s="18">
        <v>21</v>
      </c>
    </row>
    <row r="18" spans="1:19" x14ac:dyDescent="0.25">
      <c r="A18" s="15">
        <v>10</v>
      </c>
      <c r="B18" s="16">
        <v>41487</v>
      </c>
      <c r="C18" s="17">
        <v>41516</v>
      </c>
      <c r="D18" s="18">
        <f t="shared" si="6"/>
        <v>1256444</v>
      </c>
      <c r="E18" s="17">
        <v>41516</v>
      </c>
      <c r="F18" s="25">
        <f t="shared" si="2"/>
        <v>31</v>
      </c>
      <c r="G18" s="18">
        <f t="shared" si="4"/>
        <v>11701</v>
      </c>
      <c r="H18" s="17">
        <v>41491</v>
      </c>
      <c r="I18" s="18">
        <f>103+20000</f>
        <v>20103</v>
      </c>
      <c r="J18" s="17">
        <v>41512</v>
      </c>
      <c r="K18" s="18">
        <v>309280</v>
      </c>
      <c r="L18" s="17">
        <v>41516</v>
      </c>
      <c r="M18" s="25">
        <f t="shared" si="5"/>
        <v>4</v>
      </c>
      <c r="N18" s="18">
        <f t="shared" si="3"/>
        <v>346</v>
      </c>
      <c r="O18" s="17"/>
      <c r="P18" s="18"/>
      <c r="Q18" s="23">
        <v>744</v>
      </c>
      <c r="R18" s="17">
        <v>41516</v>
      </c>
      <c r="S18" s="18">
        <v>2</v>
      </c>
    </row>
    <row r="19" spans="1:19" x14ac:dyDescent="0.25">
      <c r="A19" s="15">
        <v>11</v>
      </c>
      <c r="B19" s="16">
        <v>41518</v>
      </c>
      <c r="C19" s="17">
        <v>41547</v>
      </c>
      <c r="D19" s="18">
        <f t="shared" si="6"/>
        <v>1570062</v>
      </c>
      <c r="E19" s="17">
        <v>41547</v>
      </c>
      <c r="F19" s="25">
        <f t="shared" si="2"/>
        <v>31</v>
      </c>
      <c r="G19" s="18">
        <f t="shared" si="4"/>
        <v>10921</v>
      </c>
      <c r="H19" s="17">
        <v>41547</v>
      </c>
      <c r="I19" s="18">
        <v>6583</v>
      </c>
      <c r="J19" s="17"/>
      <c r="K19" s="18"/>
      <c r="L19" s="17"/>
      <c r="M19" s="25">
        <f t="shared" si="5"/>
        <v>0</v>
      </c>
      <c r="N19" s="18">
        <f t="shared" si="3"/>
        <v>0</v>
      </c>
      <c r="O19" s="17"/>
      <c r="P19" s="18"/>
      <c r="Q19" s="18">
        <v>36</v>
      </c>
      <c r="R19" s="17"/>
      <c r="S19" s="18"/>
    </row>
    <row r="20" spans="1:19" x14ac:dyDescent="0.25">
      <c r="A20" s="15">
        <v>12</v>
      </c>
      <c r="B20" s="16">
        <v>41548</v>
      </c>
      <c r="C20" s="17">
        <v>41577</v>
      </c>
      <c r="D20" s="18">
        <f t="shared" si="6"/>
        <v>1572849</v>
      </c>
      <c r="E20" s="17">
        <v>41577</v>
      </c>
      <c r="F20" s="25">
        <f t="shared" si="2"/>
        <v>30</v>
      </c>
      <c r="G20" s="18">
        <f t="shared" si="4"/>
        <v>13214</v>
      </c>
      <c r="H20" s="17">
        <v>41577</v>
      </c>
      <c r="I20" s="18">
        <v>10427</v>
      </c>
      <c r="J20" s="17"/>
      <c r="K20" s="18"/>
      <c r="L20" s="17"/>
      <c r="M20" s="25">
        <f t="shared" si="5"/>
        <v>0</v>
      </c>
      <c r="N20" s="18">
        <f t="shared" si="3"/>
        <v>0</v>
      </c>
      <c r="O20" s="17"/>
      <c r="P20" s="18"/>
      <c r="Q20" s="18">
        <v>51</v>
      </c>
      <c r="R20" s="17"/>
      <c r="S20" s="18"/>
    </row>
    <row r="21" spans="1:19" x14ac:dyDescent="0.25">
      <c r="A21" s="15">
        <v>13</v>
      </c>
      <c r="B21" s="16">
        <v>41579</v>
      </c>
      <c r="C21" s="17">
        <v>41608</v>
      </c>
      <c r="D21" s="18">
        <f t="shared" si="6"/>
        <v>1576900</v>
      </c>
      <c r="E21" s="17">
        <v>41608</v>
      </c>
      <c r="F21" s="25">
        <f t="shared" si="2"/>
        <v>31</v>
      </c>
      <c r="G21" s="18">
        <f t="shared" si="4"/>
        <v>15064</v>
      </c>
      <c r="H21" s="17"/>
      <c r="I21" s="18">
        <v>11013</v>
      </c>
      <c r="J21" s="17">
        <v>41604</v>
      </c>
      <c r="K21" s="18">
        <v>212380</v>
      </c>
      <c r="L21" s="17">
        <v>41608</v>
      </c>
      <c r="M21" s="25">
        <f t="shared" si="5"/>
        <v>4</v>
      </c>
      <c r="N21" s="18">
        <f t="shared" si="3"/>
        <v>237</v>
      </c>
      <c r="O21" s="17"/>
      <c r="P21" s="18"/>
      <c r="Q21" s="18">
        <v>1438</v>
      </c>
      <c r="R21" s="17"/>
      <c r="S21" s="18"/>
    </row>
    <row r="22" spans="1:19" x14ac:dyDescent="0.25">
      <c r="A22" s="15">
        <v>14</v>
      </c>
      <c r="B22" s="16">
        <v>41609</v>
      </c>
      <c r="C22" s="17">
        <v>41638</v>
      </c>
      <c r="D22" s="18">
        <f t="shared" si="6"/>
        <v>1779330</v>
      </c>
      <c r="E22" s="17">
        <v>41638</v>
      </c>
      <c r="F22" s="25">
        <f t="shared" si="2"/>
        <v>30</v>
      </c>
      <c r="G22" s="18">
        <f t="shared" si="4"/>
        <v>13286</v>
      </c>
      <c r="H22" s="17">
        <v>41638</v>
      </c>
      <c r="I22" s="18">
        <f>10047+2176+11013</f>
        <v>23236</v>
      </c>
      <c r="J22" s="17"/>
      <c r="K22" s="18"/>
      <c r="L22" s="17"/>
      <c r="M22" s="17"/>
      <c r="N22" s="18"/>
      <c r="O22" s="17"/>
      <c r="P22" s="18"/>
      <c r="Q22" s="18">
        <v>66</v>
      </c>
      <c r="R22" s="17"/>
      <c r="S22" s="18">
        <v>1</v>
      </c>
    </row>
    <row r="23" spans="1:19" x14ac:dyDescent="0.25">
      <c r="A23" s="15">
        <v>15</v>
      </c>
      <c r="B23" s="16">
        <v>41640</v>
      </c>
      <c r="C23" s="17">
        <v>41669</v>
      </c>
      <c r="D23" s="18">
        <f t="shared" si="6"/>
        <v>1782183</v>
      </c>
      <c r="E23" s="17">
        <v>41669</v>
      </c>
      <c r="F23" s="25">
        <f t="shared" si="2"/>
        <v>31</v>
      </c>
      <c r="G23" s="18">
        <f t="shared" si="4"/>
        <v>15457</v>
      </c>
      <c r="H23" s="17">
        <v>41669</v>
      </c>
      <c r="I23" s="18">
        <v>12604</v>
      </c>
      <c r="J23" s="17"/>
      <c r="K23" s="18"/>
      <c r="L23" s="17"/>
      <c r="M23" s="17"/>
      <c r="N23" s="18"/>
      <c r="O23" s="17"/>
      <c r="P23" s="18"/>
      <c r="Q23" s="18">
        <v>43</v>
      </c>
      <c r="R23" s="17"/>
      <c r="S23" s="18"/>
    </row>
    <row r="24" spans="1:19" x14ac:dyDescent="0.25">
      <c r="A24" s="15">
        <v>16</v>
      </c>
      <c r="B24" s="16">
        <v>41671</v>
      </c>
      <c r="C24" s="17">
        <v>41698</v>
      </c>
      <c r="D24" s="18">
        <f t="shared" si="6"/>
        <v>1795899</v>
      </c>
      <c r="E24" s="17">
        <v>41698</v>
      </c>
      <c r="F24" s="25">
        <f t="shared" si="2"/>
        <v>29</v>
      </c>
      <c r="G24" s="18">
        <f t="shared" si="4"/>
        <v>14443</v>
      </c>
      <c r="H24" s="17">
        <v>41698</v>
      </c>
      <c r="I24" s="18">
        <v>727</v>
      </c>
      <c r="J24" s="17"/>
      <c r="K24" s="18"/>
      <c r="L24" s="17"/>
      <c r="M24" s="17"/>
      <c r="N24" s="18"/>
      <c r="O24" s="17"/>
      <c r="P24" s="18"/>
      <c r="Q24" s="18"/>
      <c r="R24" s="17"/>
      <c r="S24" s="18"/>
    </row>
    <row r="25" spans="1:19" x14ac:dyDescent="0.25">
      <c r="A25" s="15">
        <v>17</v>
      </c>
      <c r="B25" s="16">
        <v>41699</v>
      </c>
      <c r="C25" s="17">
        <v>41728</v>
      </c>
      <c r="D25" s="18">
        <f t="shared" si="6"/>
        <v>1810955</v>
      </c>
      <c r="E25" s="17">
        <v>41728</v>
      </c>
      <c r="F25" s="25">
        <f t="shared" si="2"/>
        <v>30</v>
      </c>
      <c r="G25" s="18">
        <f t="shared" si="4"/>
        <v>15056</v>
      </c>
      <c r="H25" s="17"/>
      <c r="I25" s="18"/>
      <c r="J25" s="17"/>
      <c r="K25" s="18"/>
      <c r="L25" s="17"/>
      <c r="M25" s="17"/>
      <c r="N25" s="18"/>
      <c r="O25" s="17"/>
      <c r="P25" s="18"/>
      <c r="Q25" s="18"/>
      <c r="R25" s="17"/>
      <c r="S25" s="18">
        <v>18</v>
      </c>
    </row>
    <row r="26" spans="1:19" x14ac:dyDescent="0.25">
      <c r="A26" s="15">
        <v>18</v>
      </c>
      <c r="B26" s="16">
        <v>41730</v>
      </c>
      <c r="C26" s="17">
        <v>41759</v>
      </c>
      <c r="D26" s="18">
        <f t="shared" si="6"/>
        <v>1811573</v>
      </c>
      <c r="E26" s="17">
        <v>41759</v>
      </c>
      <c r="F26" s="25">
        <f t="shared" si="2"/>
        <v>31</v>
      </c>
      <c r="G26" s="18">
        <f t="shared" si="4"/>
        <v>15618</v>
      </c>
      <c r="H26" s="17">
        <v>41737</v>
      </c>
      <c r="I26" s="18">
        <v>15000</v>
      </c>
      <c r="J26" s="17"/>
      <c r="K26" s="18"/>
      <c r="L26" s="17"/>
      <c r="M26" s="17"/>
      <c r="N26" s="18"/>
      <c r="O26" s="17"/>
      <c r="P26" s="18"/>
      <c r="Q26" s="18">
        <v>-70</v>
      </c>
      <c r="R26" s="17"/>
      <c r="S26" s="18"/>
    </row>
    <row r="27" spans="1:19" x14ac:dyDescent="0.25">
      <c r="A27" s="15">
        <v>19</v>
      </c>
      <c r="B27" s="16">
        <v>41760</v>
      </c>
      <c r="C27" s="17">
        <v>41789</v>
      </c>
      <c r="D27" s="18">
        <f t="shared" si="6"/>
        <v>1826760</v>
      </c>
      <c r="E27" s="17">
        <v>41789</v>
      </c>
      <c r="F27" s="25">
        <f t="shared" si="2"/>
        <v>30</v>
      </c>
      <c r="G27" s="18">
        <f t="shared" si="4"/>
        <v>15187</v>
      </c>
      <c r="H27" s="17"/>
      <c r="I27" s="18"/>
      <c r="J27" s="17"/>
      <c r="K27" s="18"/>
      <c r="L27" s="17"/>
      <c r="M27" s="17"/>
      <c r="N27" s="18"/>
      <c r="O27" s="17"/>
      <c r="P27" s="18"/>
      <c r="Q27" s="18"/>
      <c r="R27" s="17"/>
      <c r="S27" s="18"/>
    </row>
    <row r="28" spans="1:19" x14ac:dyDescent="0.25">
      <c r="A28" s="15">
        <v>20</v>
      </c>
      <c r="B28" s="16">
        <v>41791</v>
      </c>
      <c r="C28" s="17">
        <v>41820</v>
      </c>
      <c r="D28" s="18">
        <f t="shared" si="6"/>
        <v>1842585</v>
      </c>
      <c r="E28" s="17">
        <v>41820</v>
      </c>
      <c r="F28" s="25">
        <f t="shared" si="2"/>
        <v>31</v>
      </c>
      <c r="G28" s="18">
        <f t="shared" si="4"/>
        <v>15825</v>
      </c>
      <c r="H28" s="17"/>
      <c r="I28" s="18"/>
      <c r="J28" s="17"/>
      <c r="K28" s="18"/>
      <c r="L28" s="17"/>
      <c r="M28" s="17"/>
      <c r="N28" s="18"/>
      <c r="O28" s="17"/>
      <c r="P28" s="18"/>
      <c r="Q28" s="18"/>
      <c r="R28" s="17"/>
      <c r="S28" s="18"/>
    </row>
    <row r="29" spans="1:19" x14ac:dyDescent="0.25">
      <c r="A29" s="15">
        <v>21</v>
      </c>
      <c r="B29" s="16">
        <v>41821</v>
      </c>
      <c r="C29" s="17">
        <v>41850</v>
      </c>
      <c r="D29" s="18">
        <f t="shared" si="6"/>
        <v>1858032</v>
      </c>
      <c r="E29" s="17">
        <v>41850</v>
      </c>
      <c r="F29" s="25">
        <f t="shared" si="2"/>
        <v>30</v>
      </c>
      <c r="G29" s="18">
        <f t="shared" si="4"/>
        <v>15447</v>
      </c>
      <c r="H29" s="17"/>
      <c r="I29" s="18"/>
      <c r="J29" s="17"/>
      <c r="K29" s="18"/>
      <c r="L29" s="17"/>
      <c r="M29" s="17"/>
      <c r="N29" s="18"/>
      <c r="O29" s="17"/>
      <c r="P29" s="18"/>
      <c r="Q29" s="18"/>
      <c r="R29" s="17"/>
      <c r="S29" s="18"/>
    </row>
    <row r="30" spans="1:19" x14ac:dyDescent="0.25">
      <c r="A30" s="15">
        <v>22</v>
      </c>
      <c r="B30" s="16">
        <v>41852</v>
      </c>
      <c r="C30" s="17">
        <v>41881</v>
      </c>
      <c r="D30" s="18">
        <f t="shared" si="6"/>
        <v>1874128</v>
      </c>
      <c r="E30" s="17">
        <v>41881</v>
      </c>
      <c r="F30" s="25">
        <f t="shared" si="2"/>
        <v>31</v>
      </c>
      <c r="G30" s="18">
        <f t="shared" si="4"/>
        <v>16096</v>
      </c>
      <c r="H30" s="17"/>
      <c r="I30" s="18"/>
      <c r="J30" s="17"/>
      <c r="K30" s="18"/>
      <c r="L30" s="17"/>
      <c r="M30" s="17"/>
      <c r="N30" s="18"/>
      <c r="O30" s="17"/>
      <c r="P30" s="18"/>
      <c r="Q30" s="18"/>
      <c r="R30" s="17"/>
      <c r="S30" s="18"/>
    </row>
    <row r="31" spans="1:19" x14ac:dyDescent="0.25">
      <c r="A31" s="15">
        <v>23</v>
      </c>
      <c r="B31" s="16">
        <v>41883</v>
      </c>
      <c r="C31" s="17">
        <v>41912</v>
      </c>
      <c r="D31" s="18">
        <f t="shared" si="6"/>
        <v>1890364</v>
      </c>
      <c r="E31" s="17">
        <v>41912</v>
      </c>
      <c r="F31" s="25">
        <f t="shared" si="2"/>
        <v>31</v>
      </c>
      <c r="G31" s="18">
        <f t="shared" si="4"/>
        <v>16236</v>
      </c>
      <c r="H31" s="17"/>
      <c r="I31" s="18"/>
      <c r="J31" s="17"/>
      <c r="K31" s="18"/>
      <c r="L31" s="17"/>
      <c r="M31" s="17"/>
      <c r="N31" s="18"/>
      <c r="O31" s="17"/>
      <c r="P31" s="18"/>
      <c r="Q31" s="18"/>
      <c r="R31" s="17"/>
      <c r="S31" s="18"/>
    </row>
    <row r="32" spans="1:19" x14ac:dyDescent="0.25">
      <c r="A32" s="15">
        <v>24</v>
      </c>
      <c r="B32" s="16">
        <v>41913</v>
      </c>
      <c r="C32" s="17">
        <v>41942</v>
      </c>
      <c r="D32" s="18">
        <f t="shared" si="6"/>
        <v>1906212</v>
      </c>
      <c r="E32" s="17">
        <v>41942</v>
      </c>
      <c r="F32" s="25">
        <f t="shared" si="2"/>
        <v>30</v>
      </c>
      <c r="G32" s="18">
        <f t="shared" si="4"/>
        <v>15848</v>
      </c>
      <c r="H32" s="17"/>
      <c r="I32" s="18"/>
      <c r="J32" s="17"/>
      <c r="K32" s="18"/>
      <c r="L32" s="17"/>
      <c r="M32" s="17"/>
      <c r="N32" s="18"/>
      <c r="O32" s="17"/>
      <c r="P32" s="18"/>
      <c r="Q32" s="18"/>
      <c r="R32" s="17"/>
      <c r="S32" s="18"/>
    </row>
    <row r="33" spans="1:19" x14ac:dyDescent="0.25">
      <c r="A33" s="15">
        <v>25</v>
      </c>
      <c r="B33" s="16">
        <v>41944</v>
      </c>
      <c r="C33" s="17">
        <v>41973</v>
      </c>
      <c r="D33" s="18">
        <f t="shared" si="6"/>
        <v>1922726</v>
      </c>
      <c r="E33" s="17">
        <v>41973</v>
      </c>
      <c r="F33" s="25">
        <f t="shared" si="2"/>
        <v>31</v>
      </c>
      <c r="G33" s="18">
        <f t="shared" si="4"/>
        <v>16514</v>
      </c>
      <c r="H33" s="17"/>
      <c r="I33" s="18"/>
      <c r="J33" s="17"/>
      <c r="K33" s="18"/>
      <c r="L33" s="17"/>
      <c r="M33" s="17"/>
      <c r="N33" s="18"/>
      <c r="O33" s="17"/>
      <c r="P33" s="18"/>
      <c r="Q33" s="18"/>
      <c r="R33" s="17"/>
      <c r="S33" s="18"/>
    </row>
    <row r="34" spans="1:19" x14ac:dyDescent="0.25">
      <c r="A34" s="15">
        <v>26</v>
      </c>
      <c r="B34" s="16">
        <v>41974</v>
      </c>
      <c r="C34" s="17">
        <v>42003</v>
      </c>
      <c r="D34" s="18">
        <f t="shared" si="6"/>
        <v>1938845</v>
      </c>
      <c r="E34" s="17">
        <v>42003</v>
      </c>
      <c r="F34" s="25">
        <f t="shared" si="2"/>
        <v>30</v>
      </c>
      <c r="G34" s="18">
        <f t="shared" si="4"/>
        <v>16119</v>
      </c>
      <c r="H34" s="17"/>
      <c r="I34" s="18"/>
      <c r="J34" s="17"/>
      <c r="K34" s="18"/>
      <c r="L34" s="17"/>
      <c r="M34" s="17"/>
      <c r="N34" s="18"/>
      <c r="O34" s="17"/>
      <c r="P34" s="18"/>
      <c r="Q34" s="18"/>
      <c r="R34" s="17"/>
      <c r="S34" s="18"/>
    </row>
    <row r="35" spans="1:19" x14ac:dyDescent="0.25">
      <c r="A35" s="15">
        <v>27</v>
      </c>
      <c r="B35" s="16">
        <v>42005</v>
      </c>
      <c r="C35" s="17">
        <v>42034</v>
      </c>
      <c r="D35" s="18">
        <f t="shared" si="6"/>
        <v>1955641</v>
      </c>
      <c r="E35" s="17">
        <v>42034</v>
      </c>
      <c r="F35" s="25">
        <f t="shared" si="2"/>
        <v>31</v>
      </c>
      <c r="G35" s="18">
        <f t="shared" si="4"/>
        <v>16796</v>
      </c>
      <c r="H35" s="17"/>
      <c r="I35" s="18"/>
      <c r="J35" s="17"/>
      <c r="K35" s="18"/>
      <c r="L35" s="17"/>
      <c r="M35" s="17"/>
      <c r="N35" s="18"/>
      <c r="O35" s="17"/>
      <c r="P35" s="18"/>
      <c r="Q35" s="18"/>
      <c r="R35" s="17"/>
      <c r="S35" s="18"/>
    </row>
    <row r="36" spans="1:19" x14ac:dyDescent="0.25">
      <c r="A36" s="15">
        <v>28</v>
      </c>
      <c r="B36" s="16">
        <v>42036</v>
      </c>
      <c r="C36" s="17">
        <v>42063</v>
      </c>
      <c r="D36" s="18">
        <f t="shared" si="6"/>
        <v>1971490</v>
      </c>
      <c r="E36" s="17">
        <v>42063</v>
      </c>
      <c r="F36" s="25">
        <f t="shared" si="2"/>
        <v>29</v>
      </c>
      <c r="G36" s="18">
        <f t="shared" si="4"/>
        <v>15849</v>
      </c>
      <c r="H36" s="17"/>
      <c r="I36" s="18"/>
      <c r="J36" s="17"/>
      <c r="K36" s="18"/>
      <c r="L36" s="17"/>
      <c r="M36" s="17"/>
      <c r="N36" s="18"/>
      <c r="O36" s="17"/>
      <c r="P36" s="18"/>
      <c r="Q36" s="18"/>
      <c r="R36" s="17"/>
      <c r="S36" s="18"/>
    </row>
    <row r="37" spans="1:19" x14ac:dyDescent="0.25">
      <c r="A37" s="15">
        <v>29</v>
      </c>
      <c r="B37" s="16">
        <v>42064</v>
      </c>
      <c r="C37" s="17">
        <v>42093</v>
      </c>
      <c r="D37" s="18">
        <f t="shared" si="6"/>
        <v>1988018</v>
      </c>
      <c r="E37" s="17">
        <v>42093</v>
      </c>
      <c r="F37" s="25">
        <f t="shared" si="2"/>
        <v>30</v>
      </c>
      <c r="G37" s="18">
        <f t="shared" si="4"/>
        <v>16528</v>
      </c>
      <c r="H37" s="17"/>
      <c r="I37" s="18"/>
      <c r="J37" s="17"/>
      <c r="K37" s="18"/>
      <c r="L37" s="17"/>
      <c r="M37" s="17"/>
      <c r="N37" s="18"/>
      <c r="O37" s="17"/>
      <c r="P37" s="18"/>
      <c r="Q37" s="18"/>
      <c r="R37" s="17"/>
      <c r="S37" s="18"/>
    </row>
    <row r="38" spans="1:19" x14ac:dyDescent="0.25">
      <c r="A38" s="15">
        <v>30</v>
      </c>
      <c r="B38" s="16">
        <v>42095</v>
      </c>
      <c r="C38" s="17">
        <v>42124</v>
      </c>
      <c r="D38" s="18">
        <f t="shared" si="6"/>
        <v>2005240</v>
      </c>
      <c r="E38" s="17">
        <v>42124</v>
      </c>
      <c r="F38" s="25">
        <f t="shared" si="2"/>
        <v>31</v>
      </c>
      <c r="G38" s="18">
        <f t="shared" si="4"/>
        <v>17222</v>
      </c>
      <c r="H38" s="17"/>
      <c r="I38" s="18"/>
      <c r="J38" s="17"/>
      <c r="K38" s="18"/>
      <c r="L38" s="17"/>
      <c r="M38" s="17"/>
      <c r="N38" s="18"/>
      <c r="O38" s="17"/>
      <c r="P38" s="18"/>
      <c r="Q38" s="18"/>
      <c r="R38" s="17"/>
      <c r="S38" s="18"/>
    </row>
    <row r="39" spans="1:19" x14ac:dyDescent="0.25">
      <c r="A39" s="15">
        <v>31</v>
      </c>
      <c r="B39" s="16">
        <v>42125</v>
      </c>
      <c r="C39" s="17">
        <v>42154</v>
      </c>
      <c r="D39" s="18">
        <f t="shared" si="6"/>
        <v>2022051</v>
      </c>
      <c r="E39" s="17">
        <v>42154</v>
      </c>
      <c r="F39" s="25">
        <f t="shared" si="2"/>
        <v>30</v>
      </c>
      <c r="G39" s="18">
        <f t="shared" si="4"/>
        <v>16811</v>
      </c>
      <c r="H39" s="17"/>
      <c r="I39" s="18"/>
      <c r="J39" s="17"/>
      <c r="K39" s="18"/>
      <c r="L39" s="17"/>
      <c r="M39" s="17"/>
      <c r="N39" s="18"/>
      <c r="O39" s="17"/>
      <c r="P39" s="18"/>
      <c r="Q39" s="18"/>
      <c r="R39" s="17"/>
      <c r="S39" s="18"/>
    </row>
    <row r="40" spans="1:19" x14ac:dyDescent="0.25">
      <c r="A40" s="15">
        <v>32</v>
      </c>
      <c r="B40" s="16">
        <v>42156</v>
      </c>
      <c r="C40" s="17">
        <v>42185</v>
      </c>
      <c r="D40" s="18">
        <f t="shared" si="6"/>
        <v>2039568</v>
      </c>
      <c r="E40" s="17">
        <v>42185</v>
      </c>
      <c r="F40" s="25">
        <f t="shared" si="2"/>
        <v>31</v>
      </c>
      <c r="G40" s="18">
        <f t="shared" si="4"/>
        <v>17517</v>
      </c>
      <c r="H40" s="17"/>
      <c r="I40" s="18"/>
      <c r="J40" s="17"/>
      <c r="K40" s="18"/>
      <c r="L40" s="17"/>
      <c r="M40" s="17"/>
      <c r="N40" s="18"/>
      <c r="O40" s="17"/>
      <c r="P40" s="18"/>
      <c r="Q40" s="18"/>
      <c r="R40" s="17"/>
      <c r="S40" s="18"/>
    </row>
    <row r="41" spans="1:19" x14ac:dyDescent="0.25">
      <c r="A41" s="15">
        <v>33</v>
      </c>
      <c r="B41" s="16">
        <v>42186</v>
      </c>
      <c r="C41" s="17">
        <v>42215</v>
      </c>
      <c r="D41" s="18">
        <f t="shared" si="6"/>
        <v>2056667</v>
      </c>
      <c r="E41" s="17">
        <v>42215</v>
      </c>
      <c r="F41" s="25">
        <f t="shared" si="2"/>
        <v>30</v>
      </c>
      <c r="G41" s="18">
        <f t="shared" si="4"/>
        <v>17099</v>
      </c>
      <c r="H41" s="17"/>
      <c r="I41" s="18"/>
      <c r="J41" s="17"/>
      <c r="K41" s="18"/>
      <c r="L41" s="17"/>
      <c r="M41" s="17"/>
      <c r="N41" s="18"/>
      <c r="O41" s="17"/>
      <c r="P41" s="18"/>
      <c r="Q41" s="18"/>
      <c r="R41" s="17"/>
      <c r="S41" s="18"/>
    </row>
    <row r="42" spans="1:19" x14ac:dyDescent="0.25">
      <c r="A42" s="15">
        <v>34</v>
      </c>
      <c r="B42" s="16">
        <v>42217</v>
      </c>
      <c r="C42" s="17">
        <v>42246</v>
      </c>
      <c r="D42" s="18">
        <f t="shared" si="6"/>
        <v>2074484</v>
      </c>
      <c r="E42" s="17">
        <v>42246</v>
      </c>
      <c r="F42" s="25">
        <f t="shared" si="2"/>
        <v>31</v>
      </c>
      <c r="G42" s="18">
        <f t="shared" si="4"/>
        <v>17817</v>
      </c>
      <c r="H42" s="17"/>
      <c r="I42" s="18"/>
      <c r="J42" s="17"/>
      <c r="K42" s="18"/>
      <c r="L42" s="17"/>
      <c r="M42" s="17"/>
      <c r="N42" s="18"/>
      <c r="O42" s="17"/>
      <c r="P42" s="18"/>
      <c r="Q42" s="18"/>
      <c r="R42" s="17"/>
      <c r="S42" s="18"/>
    </row>
    <row r="43" spans="1:19" x14ac:dyDescent="0.25">
      <c r="A43" s="15">
        <v>35</v>
      </c>
      <c r="B43" s="16">
        <v>42248</v>
      </c>
      <c r="C43" s="17">
        <v>42277</v>
      </c>
      <c r="D43" s="18">
        <f t="shared" si="6"/>
        <v>2092455</v>
      </c>
      <c r="E43" s="17">
        <v>42277</v>
      </c>
      <c r="F43" s="25">
        <f t="shared" si="2"/>
        <v>31</v>
      </c>
      <c r="G43" s="18">
        <f t="shared" si="4"/>
        <v>17971</v>
      </c>
      <c r="H43" s="17"/>
      <c r="I43" s="18"/>
      <c r="J43" s="17"/>
      <c r="K43" s="18"/>
      <c r="L43" s="17"/>
      <c r="M43" s="17"/>
      <c r="N43" s="18"/>
      <c r="O43" s="17"/>
      <c r="P43" s="18"/>
      <c r="Q43" s="18"/>
      <c r="R43" s="17"/>
      <c r="S43" s="18"/>
    </row>
    <row r="44" spans="1:19" x14ac:dyDescent="0.25">
      <c r="A44" s="15">
        <v>36</v>
      </c>
      <c r="B44" s="16">
        <v>42278</v>
      </c>
      <c r="C44" s="17">
        <v>42307</v>
      </c>
      <c r="D44" s="18">
        <f t="shared" si="6"/>
        <v>2109997</v>
      </c>
      <c r="E44" s="17">
        <v>42307</v>
      </c>
      <c r="F44" s="25">
        <f t="shared" si="2"/>
        <v>30</v>
      </c>
      <c r="G44" s="18">
        <f t="shared" si="4"/>
        <v>17542</v>
      </c>
      <c r="H44" s="17"/>
      <c r="I44" s="18"/>
      <c r="J44" s="17"/>
      <c r="K44" s="18"/>
      <c r="L44" s="17"/>
      <c r="M44" s="17"/>
      <c r="N44" s="18"/>
      <c r="O44" s="17"/>
      <c r="P44" s="18"/>
      <c r="Q44" s="18"/>
      <c r="R44" s="17"/>
      <c r="S44" s="18"/>
    </row>
    <row r="45" spans="1:19" x14ac:dyDescent="0.25">
      <c r="A45" s="15">
        <v>37</v>
      </c>
      <c r="B45" s="16">
        <v>42309</v>
      </c>
      <c r="C45" s="17">
        <v>42338</v>
      </c>
      <c r="D45" s="18">
        <f t="shared" si="6"/>
        <v>2128276</v>
      </c>
      <c r="E45" s="17">
        <v>42338</v>
      </c>
      <c r="F45" s="25">
        <f t="shared" si="2"/>
        <v>31</v>
      </c>
      <c r="G45" s="18">
        <f t="shared" si="4"/>
        <v>18279</v>
      </c>
      <c r="H45" s="17"/>
      <c r="I45" s="18"/>
      <c r="J45" s="17"/>
      <c r="K45" s="18"/>
      <c r="L45" s="17"/>
      <c r="M45" s="17"/>
      <c r="N45" s="18"/>
      <c r="O45" s="17"/>
      <c r="P45" s="18"/>
      <c r="Q45" s="18"/>
      <c r="R45" s="17"/>
      <c r="S45" s="18"/>
    </row>
    <row r="46" spans="1:19" x14ac:dyDescent="0.25">
      <c r="A46" s="15">
        <v>38</v>
      </c>
      <c r="B46" s="16">
        <v>42339</v>
      </c>
      <c r="C46" s="17">
        <v>42368</v>
      </c>
      <c r="D46" s="18">
        <f t="shared" si="6"/>
        <v>2146119</v>
      </c>
      <c r="E46" s="17">
        <v>42368</v>
      </c>
      <c r="F46" s="25">
        <f t="shared" si="2"/>
        <v>30</v>
      </c>
      <c r="G46" s="18">
        <f t="shared" si="4"/>
        <v>17843</v>
      </c>
      <c r="H46" s="17"/>
      <c r="I46" s="18"/>
      <c r="J46" s="17"/>
      <c r="K46" s="18"/>
      <c r="L46" s="17"/>
      <c r="M46" s="17"/>
      <c r="N46" s="18"/>
      <c r="O46" s="17"/>
      <c r="P46" s="18"/>
      <c r="Q46" s="18"/>
      <c r="R46" s="17"/>
      <c r="S46" s="18"/>
    </row>
    <row r="47" spans="1:19" x14ac:dyDescent="0.25">
      <c r="A47" s="15">
        <v>39</v>
      </c>
      <c r="B47" s="16">
        <v>42370</v>
      </c>
      <c r="C47" s="17">
        <v>42399</v>
      </c>
      <c r="D47" s="18">
        <f t="shared" si="6"/>
        <v>2164711</v>
      </c>
      <c r="E47" s="17">
        <v>42399</v>
      </c>
      <c r="F47" s="25">
        <f t="shared" si="2"/>
        <v>31</v>
      </c>
      <c r="G47" s="18">
        <f t="shared" si="4"/>
        <v>18592</v>
      </c>
      <c r="H47" s="17"/>
      <c r="I47" s="18"/>
      <c r="J47" s="17"/>
      <c r="K47" s="18"/>
      <c r="L47" s="17"/>
      <c r="M47" s="17"/>
      <c r="N47" s="18"/>
      <c r="O47" s="17"/>
      <c r="P47" s="18"/>
      <c r="Q47" s="18"/>
      <c r="R47" s="17"/>
      <c r="S47" s="18"/>
    </row>
    <row r="48" spans="1:19" x14ac:dyDescent="0.25">
      <c r="A48" s="15">
        <v>40</v>
      </c>
      <c r="B48" s="16">
        <v>42401</v>
      </c>
      <c r="C48" s="17">
        <v>42429</v>
      </c>
      <c r="D48" s="18">
        <f t="shared" si="6"/>
        <v>2182859</v>
      </c>
      <c r="E48" s="17">
        <v>42429</v>
      </c>
      <c r="F48" s="25">
        <f t="shared" si="2"/>
        <v>30</v>
      </c>
      <c r="G48" s="18">
        <f t="shared" si="4"/>
        <v>18148</v>
      </c>
      <c r="H48" s="17"/>
      <c r="I48" s="18"/>
      <c r="J48" s="17"/>
      <c r="K48" s="18"/>
      <c r="L48" s="17"/>
      <c r="M48" s="17"/>
      <c r="N48" s="18"/>
      <c r="O48" s="17"/>
      <c r="P48" s="18"/>
      <c r="Q48" s="18"/>
      <c r="R48" s="17"/>
      <c r="S48" s="18"/>
    </row>
    <row r="49" spans="1:19" x14ac:dyDescent="0.25">
      <c r="A49" s="15">
        <v>41</v>
      </c>
      <c r="B49" s="16">
        <v>42430</v>
      </c>
      <c r="C49" s="17">
        <v>42459</v>
      </c>
      <c r="D49" s="18">
        <f t="shared" si="6"/>
        <v>2201159</v>
      </c>
      <c r="E49" s="17">
        <v>42459</v>
      </c>
      <c r="F49" s="25">
        <f t="shared" si="2"/>
        <v>30</v>
      </c>
      <c r="G49" s="18">
        <f t="shared" si="4"/>
        <v>18300</v>
      </c>
      <c r="H49" s="17"/>
      <c r="I49" s="18"/>
      <c r="J49" s="17"/>
      <c r="K49" s="18"/>
      <c r="L49" s="17"/>
      <c r="M49" s="17"/>
      <c r="N49" s="18"/>
      <c r="O49" s="17"/>
      <c r="P49" s="18"/>
      <c r="Q49" s="18"/>
      <c r="R49" s="17"/>
      <c r="S49" s="18"/>
    </row>
    <row r="50" spans="1:19" x14ac:dyDescent="0.25">
      <c r="A50" s="15">
        <v>42</v>
      </c>
      <c r="B50" s="16">
        <v>42461</v>
      </c>
      <c r="C50" s="17">
        <v>42490</v>
      </c>
      <c r="D50" s="18">
        <f t="shared" si="6"/>
        <v>2220228</v>
      </c>
      <c r="E50" s="17">
        <v>42490</v>
      </c>
      <c r="F50" s="25">
        <f t="shared" si="2"/>
        <v>31</v>
      </c>
      <c r="G50" s="18">
        <f t="shared" si="4"/>
        <v>19069</v>
      </c>
      <c r="H50" s="17"/>
      <c r="I50" s="18"/>
      <c r="J50" s="17"/>
      <c r="K50" s="18"/>
      <c r="L50" s="17"/>
      <c r="M50" s="17"/>
      <c r="N50" s="18"/>
      <c r="O50" s="17"/>
      <c r="P50" s="18"/>
      <c r="Q50" s="18"/>
      <c r="R50" s="17"/>
      <c r="S50" s="18"/>
    </row>
    <row r="51" spans="1:19" x14ac:dyDescent="0.25">
      <c r="A51" s="15">
        <v>43</v>
      </c>
      <c r="B51" s="16">
        <v>42491</v>
      </c>
      <c r="C51" s="17">
        <v>42520</v>
      </c>
      <c r="D51" s="18">
        <f t="shared" si="6"/>
        <v>2238841</v>
      </c>
      <c r="E51" s="17">
        <v>42520</v>
      </c>
      <c r="F51" s="25">
        <f t="shared" si="2"/>
        <v>30</v>
      </c>
      <c r="G51" s="18">
        <f t="shared" si="4"/>
        <v>18613</v>
      </c>
      <c r="H51" s="17"/>
      <c r="I51" s="18"/>
      <c r="J51" s="17"/>
      <c r="K51" s="18"/>
      <c r="L51" s="17"/>
      <c r="M51" s="17"/>
      <c r="N51" s="18"/>
      <c r="O51" s="17"/>
      <c r="P51" s="18"/>
      <c r="Q51" s="18"/>
      <c r="R51" s="17"/>
      <c r="S51" s="18"/>
    </row>
    <row r="52" spans="1:19" x14ac:dyDescent="0.25">
      <c r="A52" s="15">
        <v>44</v>
      </c>
      <c r="B52" s="16">
        <v>42522</v>
      </c>
      <c r="C52" s="17">
        <v>42551</v>
      </c>
      <c r="D52" s="18">
        <f t="shared" si="6"/>
        <v>2258236</v>
      </c>
      <c r="E52" s="17">
        <v>42551</v>
      </c>
      <c r="F52" s="25">
        <f t="shared" si="2"/>
        <v>31</v>
      </c>
      <c r="G52" s="18">
        <f t="shared" si="4"/>
        <v>19395</v>
      </c>
      <c r="H52" s="17"/>
      <c r="I52" s="18"/>
      <c r="J52" s="17"/>
      <c r="K52" s="18"/>
      <c r="L52" s="17"/>
      <c r="M52" s="17"/>
      <c r="N52" s="18"/>
      <c r="O52" s="17"/>
      <c r="P52" s="18"/>
      <c r="Q52" s="18"/>
      <c r="R52" s="17"/>
      <c r="S52" s="18"/>
    </row>
    <row r="53" spans="1:19" x14ac:dyDescent="0.25">
      <c r="A53" s="15">
        <v>45</v>
      </c>
      <c r="B53" s="16">
        <v>42552</v>
      </c>
      <c r="C53" s="17">
        <v>42581</v>
      </c>
      <c r="D53" s="18">
        <f t="shared" si="6"/>
        <v>2277168</v>
      </c>
      <c r="E53" s="17">
        <v>42581</v>
      </c>
      <c r="F53" s="25">
        <f t="shared" si="2"/>
        <v>30</v>
      </c>
      <c r="G53" s="18">
        <f t="shared" si="4"/>
        <v>18932</v>
      </c>
      <c r="H53" s="17"/>
      <c r="I53" s="18"/>
      <c r="J53" s="17"/>
      <c r="K53" s="18"/>
      <c r="L53" s="17"/>
      <c r="M53" s="17"/>
      <c r="N53" s="18"/>
      <c r="O53" s="17"/>
      <c r="P53" s="18"/>
      <c r="Q53" s="18"/>
      <c r="R53" s="17"/>
      <c r="S53" s="18"/>
    </row>
    <row r="54" spans="1:19" x14ac:dyDescent="0.25">
      <c r="A54" s="15">
        <v>46</v>
      </c>
      <c r="B54" s="16">
        <v>42583</v>
      </c>
      <c r="C54" s="17">
        <v>42612</v>
      </c>
      <c r="D54" s="18">
        <f t="shared" si="6"/>
        <v>2296895</v>
      </c>
      <c r="E54" s="17">
        <v>42612</v>
      </c>
      <c r="F54" s="25">
        <f t="shared" si="2"/>
        <v>31</v>
      </c>
      <c r="G54" s="18">
        <f t="shared" si="4"/>
        <v>19727</v>
      </c>
      <c r="H54" s="17"/>
      <c r="I54" s="18"/>
      <c r="J54" s="17"/>
      <c r="K54" s="18"/>
      <c r="L54" s="17"/>
      <c r="M54" s="17"/>
      <c r="N54" s="18"/>
      <c r="O54" s="17"/>
      <c r="P54" s="18"/>
      <c r="Q54" s="18"/>
      <c r="R54" s="17"/>
      <c r="S54" s="18"/>
    </row>
    <row r="55" spans="1:19" x14ac:dyDescent="0.25">
      <c r="A55" s="15">
        <v>47</v>
      </c>
      <c r="B55" s="16">
        <v>42614</v>
      </c>
      <c r="C55" s="17">
        <v>42643</v>
      </c>
      <c r="D55" s="18">
        <f t="shared" si="6"/>
        <v>2316793</v>
      </c>
      <c r="E55" s="17">
        <v>42643</v>
      </c>
      <c r="F55" s="25">
        <f t="shared" si="2"/>
        <v>31</v>
      </c>
      <c r="G55" s="18">
        <f t="shared" si="4"/>
        <v>19898</v>
      </c>
      <c r="H55" s="17"/>
      <c r="I55" s="18"/>
      <c r="J55" s="17"/>
      <c r="K55" s="18"/>
      <c r="L55" s="17"/>
      <c r="M55" s="17"/>
      <c r="N55" s="18"/>
      <c r="O55" s="17"/>
      <c r="P55" s="18"/>
      <c r="Q55" s="18"/>
      <c r="R55" s="17"/>
      <c r="S55" s="18"/>
    </row>
    <row r="56" spans="1:19" x14ac:dyDescent="0.25">
      <c r="A56" s="15">
        <v>48</v>
      </c>
      <c r="B56" s="16">
        <v>42644</v>
      </c>
      <c r="C56" s="17">
        <v>42673</v>
      </c>
      <c r="D56" s="18">
        <f t="shared" si="6"/>
        <v>2336216</v>
      </c>
      <c r="E56" s="17">
        <v>42673</v>
      </c>
      <c r="F56" s="25">
        <f t="shared" si="2"/>
        <v>30</v>
      </c>
      <c r="G56" s="18">
        <f t="shared" si="4"/>
        <v>19423</v>
      </c>
      <c r="H56" s="17"/>
      <c r="I56" s="18"/>
      <c r="J56" s="17"/>
      <c r="K56" s="18"/>
      <c r="L56" s="17"/>
      <c r="M56" s="17"/>
      <c r="N56" s="18"/>
      <c r="O56" s="17"/>
      <c r="P56" s="18"/>
      <c r="Q56" s="18"/>
      <c r="R56" s="17"/>
      <c r="S56" s="18"/>
    </row>
    <row r="57" spans="1:19" x14ac:dyDescent="0.25">
      <c r="A57" s="15">
        <v>49</v>
      </c>
      <c r="B57" s="16">
        <v>42675</v>
      </c>
      <c r="C57" s="17">
        <v>42704</v>
      </c>
      <c r="D57" s="18">
        <f t="shared" si="6"/>
        <v>2356455</v>
      </c>
      <c r="E57" s="17">
        <v>42704</v>
      </c>
      <c r="F57" s="25">
        <f t="shared" si="2"/>
        <v>31</v>
      </c>
      <c r="G57" s="18">
        <f t="shared" si="4"/>
        <v>20239</v>
      </c>
      <c r="H57" s="17"/>
      <c r="I57" s="18"/>
      <c r="J57" s="17"/>
      <c r="K57" s="18"/>
      <c r="L57" s="17"/>
      <c r="M57" s="17"/>
      <c r="N57" s="18"/>
      <c r="O57" s="17"/>
      <c r="P57" s="18"/>
      <c r="Q57" s="18"/>
      <c r="R57" s="17"/>
      <c r="S57" s="18"/>
    </row>
    <row r="58" spans="1:19" x14ac:dyDescent="0.25">
      <c r="A58" s="15">
        <v>50</v>
      </c>
      <c r="B58" s="16">
        <v>42705</v>
      </c>
      <c r="C58" s="17">
        <v>42734</v>
      </c>
      <c r="D58" s="18">
        <f t="shared" si="6"/>
        <v>2376210</v>
      </c>
      <c r="E58" s="17">
        <v>42734</v>
      </c>
      <c r="F58" s="25">
        <f t="shared" si="2"/>
        <v>30</v>
      </c>
      <c r="G58" s="18">
        <f t="shared" si="4"/>
        <v>19755</v>
      </c>
      <c r="H58" s="17"/>
      <c r="I58" s="18"/>
      <c r="J58" s="17"/>
      <c r="K58" s="18"/>
      <c r="L58" s="17"/>
      <c r="M58" s="17"/>
      <c r="N58" s="18"/>
      <c r="O58" s="17"/>
      <c r="P58" s="18"/>
      <c r="Q58" s="18"/>
      <c r="R58" s="17"/>
      <c r="S58" s="18"/>
    </row>
    <row r="59" spans="1:19" x14ac:dyDescent="0.25">
      <c r="A59" s="15">
        <v>51</v>
      </c>
      <c r="B59" s="16">
        <v>42736</v>
      </c>
      <c r="C59" s="17">
        <v>42765</v>
      </c>
      <c r="D59" s="18">
        <f t="shared" si="6"/>
        <v>2396795</v>
      </c>
      <c r="E59" s="17">
        <v>42765</v>
      </c>
      <c r="F59" s="25">
        <f t="shared" si="2"/>
        <v>31</v>
      </c>
      <c r="G59" s="18">
        <f t="shared" si="4"/>
        <v>20585</v>
      </c>
      <c r="H59" s="17"/>
      <c r="I59" s="18"/>
      <c r="J59" s="17"/>
      <c r="K59" s="18"/>
      <c r="L59" s="17"/>
      <c r="M59" s="17"/>
      <c r="N59" s="18"/>
      <c r="O59" s="17"/>
      <c r="P59" s="18"/>
      <c r="Q59" s="18"/>
      <c r="R59" s="17"/>
      <c r="S59" s="18"/>
    </row>
    <row r="60" spans="1:19" x14ac:dyDescent="0.25">
      <c r="A60" s="15">
        <v>52</v>
      </c>
      <c r="B60" s="16">
        <v>42767</v>
      </c>
      <c r="C60" s="17">
        <v>42794</v>
      </c>
      <c r="D60" s="18">
        <f t="shared" si="6"/>
        <v>2416219</v>
      </c>
      <c r="E60" s="17">
        <v>42794</v>
      </c>
      <c r="F60" s="25">
        <f t="shared" si="2"/>
        <v>29</v>
      </c>
      <c r="G60" s="18">
        <f t="shared" si="4"/>
        <v>19424</v>
      </c>
      <c r="H60" s="17"/>
      <c r="I60" s="18"/>
      <c r="J60" s="17"/>
      <c r="K60" s="18"/>
      <c r="L60" s="17"/>
      <c r="M60" s="17"/>
      <c r="N60" s="18"/>
      <c r="O60" s="17"/>
      <c r="P60" s="18"/>
      <c r="Q60" s="18"/>
      <c r="R60" s="17"/>
      <c r="S60" s="18"/>
    </row>
    <row r="61" spans="1:19" x14ac:dyDescent="0.25">
      <c r="A61" s="15">
        <v>53</v>
      </c>
      <c r="B61" s="16">
        <v>42795</v>
      </c>
      <c r="C61" s="17">
        <v>42824</v>
      </c>
      <c r="D61" s="18">
        <f t="shared" si="6"/>
        <v>2436476</v>
      </c>
      <c r="E61" s="17">
        <v>42824</v>
      </c>
      <c r="F61" s="25">
        <f t="shared" si="2"/>
        <v>30</v>
      </c>
      <c r="G61" s="18">
        <f t="shared" si="4"/>
        <v>20257</v>
      </c>
      <c r="H61" s="17"/>
      <c r="I61" s="18"/>
      <c r="J61" s="17"/>
      <c r="K61" s="18"/>
      <c r="L61" s="17"/>
      <c r="M61" s="17"/>
      <c r="N61" s="18"/>
      <c r="O61" s="17"/>
      <c r="P61" s="18"/>
      <c r="Q61" s="18"/>
      <c r="R61" s="17"/>
      <c r="S61" s="18"/>
    </row>
    <row r="62" spans="1:19" x14ac:dyDescent="0.25">
      <c r="A62" s="15">
        <v>54</v>
      </c>
      <c r="B62" s="16">
        <v>42826</v>
      </c>
      <c r="C62" s="17">
        <v>42855</v>
      </c>
      <c r="D62" s="18">
        <f t="shared" si="6"/>
        <v>2457583</v>
      </c>
      <c r="E62" s="17">
        <v>42855</v>
      </c>
      <c r="F62" s="25">
        <f t="shared" si="2"/>
        <v>31</v>
      </c>
      <c r="G62" s="18">
        <f t="shared" si="4"/>
        <v>21107</v>
      </c>
      <c r="H62" s="17"/>
      <c r="I62" s="18"/>
      <c r="J62" s="17"/>
      <c r="K62" s="18"/>
      <c r="L62" s="17"/>
      <c r="M62" s="17"/>
      <c r="N62" s="18"/>
      <c r="O62" s="17"/>
      <c r="P62" s="18"/>
      <c r="Q62" s="18"/>
      <c r="R62" s="17"/>
      <c r="S62" s="18"/>
    </row>
    <row r="63" spans="1:19" x14ac:dyDescent="0.25">
      <c r="A63" s="15">
        <v>55</v>
      </c>
      <c r="B63" s="16">
        <v>42856</v>
      </c>
      <c r="C63" s="17">
        <v>42885</v>
      </c>
      <c r="D63" s="18">
        <f t="shared" si="6"/>
        <v>2478186</v>
      </c>
      <c r="E63" s="17">
        <v>42885</v>
      </c>
      <c r="F63" s="25">
        <f t="shared" si="2"/>
        <v>30</v>
      </c>
      <c r="G63" s="18">
        <f t="shared" si="4"/>
        <v>20603</v>
      </c>
      <c r="H63" s="17"/>
      <c r="I63" s="18"/>
      <c r="J63" s="17"/>
      <c r="K63" s="18"/>
      <c r="L63" s="17"/>
      <c r="M63" s="17"/>
      <c r="N63" s="18"/>
      <c r="O63" s="17"/>
      <c r="P63" s="18"/>
      <c r="Q63" s="18"/>
      <c r="R63" s="17"/>
      <c r="S63" s="18"/>
    </row>
    <row r="64" spans="1:19" x14ac:dyDescent="0.25">
      <c r="A64" s="15">
        <v>56</v>
      </c>
      <c r="B64" s="16">
        <v>42887</v>
      </c>
      <c r="C64" s="17">
        <v>42916</v>
      </c>
      <c r="D64" s="18">
        <f t="shared" si="6"/>
        <v>2499655</v>
      </c>
      <c r="E64" s="17">
        <v>42916</v>
      </c>
      <c r="F64" s="25">
        <f t="shared" si="2"/>
        <v>31</v>
      </c>
      <c r="G64" s="18">
        <f t="shared" si="4"/>
        <v>21469</v>
      </c>
      <c r="H64" s="17"/>
      <c r="I64" s="18"/>
      <c r="J64" s="17"/>
      <c r="K64" s="18"/>
      <c r="L64" s="17"/>
      <c r="M64" s="17"/>
      <c r="N64" s="18"/>
      <c r="O64" s="17"/>
      <c r="P64" s="18"/>
      <c r="Q64" s="18"/>
      <c r="R64" s="17"/>
      <c r="S64" s="18"/>
    </row>
    <row r="65" spans="1:19" x14ac:dyDescent="0.25">
      <c r="A65" s="15">
        <v>57</v>
      </c>
      <c r="B65" s="16">
        <v>42917</v>
      </c>
      <c r="C65" s="17">
        <v>42946</v>
      </c>
      <c r="D65" s="18">
        <f t="shared" si="6"/>
        <v>2520611</v>
      </c>
      <c r="E65" s="17">
        <v>42946</v>
      </c>
      <c r="F65" s="25">
        <f t="shared" si="2"/>
        <v>30</v>
      </c>
      <c r="G65" s="18">
        <f t="shared" si="4"/>
        <v>20956</v>
      </c>
      <c r="H65" s="17"/>
      <c r="I65" s="18"/>
      <c r="J65" s="17"/>
      <c r="K65" s="18"/>
      <c r="L65" s="17"/>
      <c r="M65" s="17"/>
      <c r="N65" s="18"/>
      <c r="O65" s="17"/>
      <c r="P65" s="18"/>
      <c r="Q65" s="18"/>
      <c r="R65" s="17"/>
      <c r="S65" s="18"/>
    </row>
    <row r="66" spans="1:19" x14ac:dyDescent="0.25">
      <c r="A66" s="15">
        <v>58</v>
      </c>
      <c r="B66" s="16">
        <v>42948</v>
      </c>
      <c r="C66" s="17">
        <v>42977</v>
      </c>
      <c r="D66" s="18">
        <f t="shared" si="6"/>
        <v>2542447</v>
      </c>
      <c r="E66" s="17">
        <v>42977</v>
      </c>
      <c r="F66" s="25">
        <f t="shared" si="2"/>
        <v>31</v>
      </c>
      <c r="G66" s="18">
        <f t="shared" si="4"/>
        <v>21836</v>
      </c>
      <c r="H66" s="17"/>
      <c r="I66" s="18"/>
      <c r="J66" s="17"/>
      <c r="K66" s="18"/>
      <c r="L66" s="17"/>
      <c r="M66" s="17"/>
      <c r="N66" s="18"/>
      <c r="O66" s="17"/>
      <c r="P66" s="18"/>
      <c r="Q66" s="18"/>
      <c r="R66" s="17"/>
      <c r="S66" s="18"/>
    </row>
    <row r="67" spans="1:19" x14ac:dyDescent="0.25">
      <c r="A67" s="15">
        <v>59</v>
      </c>
      <c r="B67" s="16">
        <v>42979</v>
      </c>
      <c r="C67" s="17">
        <v>43008</v>
      </c>
      <c r="D67" s="18">
        <f t="shared" si="6"/>
        <v>2564472</v>
      </c>
      <c r="E67" s="17">
        <v>43008</v>
      </c>
      <c r="F67" s="25">
        <f t="shared" si="2"/>
        <v>31</v>
      </c>
      <c r="G67" s="18">
        <f t="shared" si="4"/>
        <v>22025</v>
      </c>
      <c r="H67" s="17"/>
      <c r="I67" s="18"/>
      <c r="J67" s="17"/>
      <c r="K67" s="18"/>
      <c r="L67" s="17"/>
      <c r="M67" s="17"/>
      <c r="N67" s="18"/>
      <c r="O67" s="17"/>
      <c r="P67" s="18"/>
      <c r="Q67" s="18"/>
      <c r="R67" s="17"/>
      <c r="S67" s="18"/>
    </row>
    <row r="68" spans="1:19" x14ac:dyDescent="0.25">
      <c r="A68" s="15">
        <v>60</v>
      </c>
      <c r="B68" s="16">
        <v>43009</v>
      </c>
      <c r="C68" s="17">
        <v>43038</v>
      </c>
      <c r="D68" s="18">
        <f t="shared" si="6"/>
        <v>2585971</v>
      </c>
      <c r="E68" s="17">
        <v>43038</v>
      </c>
      <c r="F68" s="25">
        <f t="shared" si="2"/>
        <v>30</v>
      </c>
      <c r="G68" s="18">
        <f t="shared" si="4"/>
        <v>21499</v>
      </c>
      <c r="H68" s="17"/>
      <c r="I68" s="18"/>
      <c r="J68" s="17"/>
      <c r="K68" s="18"/>
      <c r="L68" s="17"/>
      <c r="M68" s="17"/>
      <c r="N68" s="18"/>
      <c r="O68" s="17"/>
      <c r="P68" s="18"/>
      <c r="Q68" s="18"/>
      <c r="R68" s="17"/>
      <c r="S68" s="18"/>
    </row>
    <row r="69" spans="1:19" x14ac:dyDescent="0.25">
      <c r="A69" s="15">
        <v>61</v>
      </c>
      <c r="B69" s="16">
        <v>43040</v>
      </c>
      <c r="C69" s="17">
        <v>43069</v>
      </c>
      <c r="D69" s="18">
        <f t="shared" si="6"/>
        <v>2608373</v>
      </c>
      <c r="E69" s="17">
        <v>43069</v>
      </c>
      <c r="F69" s="25">
        <f t="shared" si="2"/>
        <v>31</v>
      </c>
      <c r="G69" s="18">
        <f t="shared" si="4"/>
        <v>22402</v>
      </c>
      <c r="H69" s="17"/>
      <c r="I69" s="18"/>
      <c r="J69" s="17"/>
      <c r="K69" s="18"/>
      <c r="L69" s="17"/>
      <c r="M69" s="17"/>
      <c r="N69" s="18"/>
      <c r="O69" s="17"/>
      <c r="P69" s="18"/>
      <c r="Q69" s="18"/>
      <c r="R69" s="17"/>
      <c r="S69" s="18"/>
    </row>
    <row r="70" spans="1:19" x14ac:dyDescent="0.25">
      <c r="A70" s="15">
        <v>62</v>
      </c>
      <c r="B70" s="16">
        <v>43070</v>
      </c>
      <c r="C70" s="17">
        <v>43099</v>
      </c>
      <c r="D70" s="18">
        <f t="shared" si="6"/>
        <v>2630240</v>
      </c>
      <c r="E70" s="17">
        <v>43099</v>
      </c>
      <c r="F70" s="25">
        <f t="shared" si="2"/>
        <v>30</v>
      </c>
      <c r="G70" s="18">
        <f t="shared" si="4"/>
        <v>21867</v>
      </c>
      <c r="H70" s="17"/>
      <c r="I70" s="18"/>
      <c r="J70" s="17"/>
      <c r="K70" s="18"/>
      <c r="L70" s="17"/>
      <c r="M70" s="17"/>
      <c r="N70" s="18"/>
      <c r="O70" s="17"/>
      <c r="P70" s="18"/>
      <c r="Q70" s="18"/>
      <c r="R70" s="17"/>
      <c r="S70" s="18"/>
    </row>
    <row r="71" spans="1:19" x14ac:dyDescent="0.25">
      <c r="A71" s="15">
        <v>63</v>
      </c>
      <c r="B71" s="16">
        <v>43101</v>
      </c>
      <c r="C71" s="17">
        <v>43130</v>
      </c>
      <c r="D71" s="18">
        <f t="shared" si="6"/>
        <v>2653026</v>
      </c>
      <c r="E71" s="17">
        <v>43130</v>
      </c>
      <c r="F71" s="25">
        <f t="shared" si="2"/>
        <v>31</v>
      </c>
      <c r="G71" s="18">
        <f t="shared" si="4"/>
        <v>22786</v>
      </c>
      <c r="H71" s="17"/>
      <c r="I71" s="18"/>
      <c r="J71" s="17"/>
      <c r="K71" s="18"/>
      <c r="L71" s="17"/>
      <c r="M71" s="17"/>
      <c r="N71" s="18"/>
      <c r="O71" s="17"/>
      <c r="P71" s="18"/>
      <c r="Q71" s="18"/>
      <c r="R71" s="17"/>
      <c r="S71" s="18"/>
    </row>
    <row r="72" spans="1:19" x14ac:dyDescent="0.25">
      <c r="A72" s="15">
        <v>64</v>
      </c>
      <c r="B72" s="16">
        <v>43132</v>
      </c>
      <c r="C72" s="17">
        <v>43159</v>
      </c>
      <c r="D72" s="18">
        <f t="shared" si="6"/>
        <v>2674526</v>
      </c>
      <c r="E72" s="17">
        <v>43159</v>
      </c>
      <c r="F72" s="25">
        <f t="shared" si="2"/>
        <v>29</v>
      </c>
      <c r="G72" s="18">
        <f t="shared" si="4"/>
        <v>21500</v>
      </c>
      <c r="H72" s="17"/>
      <c r="I72" s="18"/>
      <c r="J72" s="17"/>
      <c r="K72" s="18"/>
      <c r="L72" s="17"/>
      <c r="M72" s="17"/>
      <c r="N72" s="18"/>
      <c r="O72" s="17"/>
      <c r="P72" s="18"/>
      <c r="Q72" s="18"/>
      <c r="R72" s="17"/>
      <c r="S72" s="18"/>
    </row>
    <row r="73" spans="1:19" x14ac:dyDescent="0.25">
      <c r="A73" s="15">
        <v>65</v>
      </c>
      <c r="B73" s="16">
        <v>43160</v>
      </c>
      <c r="C73" s="17">
        <v>43189</v>
      </c>
      <c r="D73" s="18">
        <f t="shared" si="6"/>
        <v>2696948</v>
      </c>
      <c r="E73" s="17">
        <v>43189</v>
      </c>
      <c r="F73" s="25">
        <f t="shared" si="2"/>
        <v>30</v>
      </c>
      <c r="G73" s="18">
        <f t="shared" si="4"/>
        <v>22422</v>
      </c>
      <c r="H73" s="17"/>
      <c r="I73" s="18"/>
      <c r="J73" s="17"/>
      <c r="K73" s="18"/>
      <c r="L73" s="17"/>
      <c r="M73" s="17"/>
      <c r="N73" s="18"/>
      <c r="O73" s="17"/>
      <c r="P73" s="18"/>
      <c r="Q73" s="18"/>
      <c r="R73" s="17"/>
      <c r="S73" s="18"/>
    </row>
    <row r="74" spans="1:19" x14ac:dyDescent="0.25">
      <c r="A74" s="15">
        <v>66</v>
      </c>
      <c r="B74" s="16">
        <v>43191</v>
      </c>
      <c r="C74" s="17">
        <v>43220</v>
      </c>
      <c r="D74" s="18">
        <f t="shared" si="6"/>
        <v>2720312</v>
      </c>
      <c r="E74" s="17">
        <v>43220</v>
      </c>
      <c r="F74" s="25">
        <f t="shared" si="2"/>
        <v>31</v>
      </c>
      <c r="G74" s="18">
        <f t="shared" si="4"/>
        <v>23364</v>
      </c>
      <c r="H74" s="17"/>
      <c r="I74" s="18"/>
      <c r="J74" s="17"/>
      <c r="K74" s="18"/>
      <c r="L74" s="17"/>
      <c r="M74" s="17"/>
      <c r="N74" s="18"/>
      <c r="O74" s="17"/>
      <c r="P74" s="18"/>
      <c r="Q74" s="18"/>
      <c r="R74" s="17"/>
      <c r="S74" s="18"/>
    </row>
    <row r="75" spans="1:19" x14ac:dyDescent="0.25">
      <c r="A75" s="15">
        <v>67</v>
      </c>
      <c r="B75" s="16">
        <v>43221</v>
      </c>
      <c r="C75" s="17">
        <v>43250</v>
      </c>
      <c r="D75" s="18">
        <f t="shared" si="6"/>
        <v>2743118</v>
      </c>
      <c r="E75" s="17">
        <v>43250</v>
      </c>
      <c r="F75" s="25">
        <f t="shared" si="2"/>
        <v>30</v>
      </c>
      <c r="G75" s="18">
        <f t="shared" si="4"/>
        <v>22806</v>
      </c>
      <c r="H75" s="17"/>
      <c r="I75" s="18"/>
      <c r="J75" s="17"/>
      <c r="K75" s="18"/>
      <c r="L75" s="17"/>
      <c r="M75" s="17"/>
      <c r="N75" s="18"/>
      <c r="O75" s="17"/>
      <c r="P75" s="18"/>
      <c r="Q75" s="18"/>
      <c r="R75" s="17"/>
      <c r="S75" s="18"/>
    </row>
    <row r="76" spans="1:19" x14ac:dyDescent="0.25">
      <c r="A76" s="15">
        <v>68</v>
      </c>
      <c r="B76" s="16">
        <v>43252</v>
      </c>
      <c r="C76" s="17">
        <v>43281</v>
      </c>
      <c r="D76" s="18">
        <f t="shared" si="6"/>
        <v>2766882</v>
      </c>
      <c r="E76" s="17">
        <v>43281</v>
      </c>
      <c r="F76" s="25">
        <f t="shared" ref="F76:F139" si="7">C76-C75</f>
        <v>31</v>
      </c>
      <c r="G76" s="18">
        <f t="shared" si="4"/>
        <v>23764</v>
      </c>
      <c r="H76" s="17"/>
      <c r="I76" s="18"/>
      <c r="J76" s="17"/>
      <c r="K76" s="18"/>
      <c r="L76" s="17"/>
      <c r="M76" s="17"/>
      <c r="N76" s="18"/>
      <c r="O76" s="17"/>
      <c r="P76" s="18"/>
      <c r="Q76" s="18"/>
      <c r="R76" s="17"/>
      <c r="S76" s="18"/>
    </row>
    <row r="77" spans="1:19" x14ac:dyDescent="0.25">
      <c r="A77" s="15">
        <v>69</v>
      </c>
      <c r="B77" s="16">
        <v>43282</v>
      </c>
      <c r="C77" s="17">
        <v>43311</v>
      </c>
      <c r="D77" s="18">
        <f t="shared" si="6"/>
        <v>2790078</v>
      </c>
      <c r="E77" s="17">
        <v>43311</v>
      </c>
      <c r="F77" s="25">
        <f t="shared" si="7"/>
        <v>30</v>
      </c>
      <c r="G77" s="18">
        <f t="shared" si="4"/>
        <v>23196</v>
      </c>
      <c r="H77" s="17"/>
      <c r="I77" s="18"/>
      <c r="J77" s="17"/>
      <c r="K77" s="18"/>
      <c r="L77" s="17"/>
      <c r="M77" s="17"/>
      <c r="N77" s="18"/>
      <c r="O77" s="17"/>
      <c r="P77" s="18"/>
      <c r="Q77" s="18"/>
      <c r="R77" s="17"/>
      <c r="S77" s="18"/>
    </row>
    <row r="78" spans="1:19" x14ac:dyDescent="0.25">
      <c r="A78" s="15">
        <v>70</v>
      </c>
      <c r="B78" s="16">
        <v>43313</v>
      </c>
      <c r="C78" s="17">
        <v>43342</v>
      </c>
      <c r="D78" s="18">
        <f t="shared" si="6"/>
        <v>2814248</v>
      </c>
      <c r="E78" s="17">
        <v>43342</v>
      </c>
      <c r="F78" s="25">
        <f t="shared" si="7"/>
        <v>31</v>
      </c>
      <c r="G78" s="18">
        <f t="shared" ref="G78:G141" si="8">ROUND((F78*$H$3*D77)+Q78,0)</f>
        <v>24170</v>
      </c>
      <c r="H78" s="17"/>
      <c r="I78" s="18"/>
      <c r="J78" s="17"/>
      <c r="K78" s="18"/>
      <c r="L78" s="17"/>
      <c r="M78" s="17"/>
      <c r="N78" s="18"/>
      <c r="O78" s="17"/>
      <c r="P78" s="18"/>
      <c r="Q78" s="18"/>
      <c r="R78" s="17"/>
      <c r="S78" s="18"/>
    </row>
    <row r="79" spans="1:19" x14ac:dyDescent="0.25">
      <c r="A79" s="15">
        <v>71</v>
      </c>
      <c r="B79" s="16">
        <v>43344</v>
      </c>
      <c r="C79" s="17">
        <v>43373</v>
      </c>
      <c r="D79" s="18">
        <f t="shared" si="6"/>
        <v>2838628</v>
      </c>
      <c r="E79" s="17">
        <v>43373</v>
      </c>
      <c r="F79" s="25">
        <f t="shared" si="7"/>
        <v>31</v>
      </c>
      <c r="G79" s="18">
        <f t="shared" si="8"/>
        <v>24380</v>
      </c>
      <c r="H79" s="17"/>
      <c r="I79" s="18"/>
      <c r="J79" s="17"/>
      <c r="K79" s="18"/>
      <c r="L79" s="17"/>
      <c r="M79" s="17"/>
      <c r="N79" s="18"/>
      <c r="O79" s="17"/>
      <c r="P79" s="18"/>
      <c r="Q79" s="18"/>
      <c r="R79" s="17"/>
      <c r="S79" s="18"/>
    </row>
    <row r="80" spans="1:19" x14ac:dyDescent="0.25">
      <c r="A80" s="15">
        <v>72</v>
      </c>
      <c r="B80" s="16">
        <v>43374</v>
      </c>
      <c r="C80" s="17">
        <v>43403</v>
      </c>
      <c r="D80" s="18">
        <f t="shared" ref="D80:D143" si="9">D79+G80+K79-I80-P80</f>
        <v>2862426</v>
      </c>
      <c r="E80" s="17">
        <v>43403</v>
      </c>
      <c r="F80" s="25">
        <f t="shared" si="7"/>
        <v>30</v>
      </c>
      <c r="G80" s="18">
        <f t="shared" si="8"/>
        <v>23798</v>
      </c>
      <c r="H80" s="17"/>
      <c r="I80" s="18"/>
      <c r="J80" s="17"/>
      <c r="K80" s="18"/>
      <c r="L80" s="17"/>
      <c r="M80" s="17"/>
      <c r="N80" s="18"/>
      <c r="O80" s="17"/>
      <c r="P80" s="18"/>
      <c r="Q80" s="18"/>
      <c r="R80" s="17"/>
      <c r="S80" s="18"/>
    </row>
    <row r="81" spans="1:19" x14ac:dyDescent="0.25">
      <c r="A81" s="15">
        <v>73</v>
      </c>
      <c r="B81" s="16">
        <v>43405</v>
      </c>
      <c r="C81" s="17">
        <v>43434</v>
      </c>
      <c r="D81" s="18">
        <f t="shared" si="9"/>
        <v>2887223</v>
      </c>
      <c r="E81" s="17">
        <v>43434</v>
      </c>
      <c r="F81" s="25">
        <f t="shared" si="7"/>
        <v>31</v>
      </c>
      <c r="G81" s="18">
        <f t="shared" si="8"/>
        <v>24797</v>
      </c>
      <c r="H81" s="17"/>
      <c r="I81" s="18"/>
      <c r="J81" s="17"/>
      <c r="K81" s="18"/>
      <c r="L81" s="17"/>
      <c r="M81" s="17"/>
      <c r="N81" s="18"/>
      <c r="O81" s="17"/>
      <c r="P81" s="18"/>
      <c r="Q81" s="18"/>
      <c r="R81" s="17"/>
      <c r="S81" s="18"/>
    </row>
    <row r="82" spans="1:19" x14ac:dyDescent="0.25">
      <c r="A82" s="15">
        <v>74</v>
      </c>
      <c r="B82" s="16">
        <v>43435</v>
      </c>
      <c r="C82" s="17">
        <v>43464</v>
      </c>
      <c r="D82" s="18">
        <f t="shared" si="9"/>
        <v>2911428</v>
      </c>
      <c r="E82" s="17">
        <v>43464</v>
      </c>
      <c r="F82" s="25">
        <f t="shared" si="7"/>
        <v>30</v>
      </c>
      <c r="G82" s="18">
        <f t="shared" si="8"/>
        <v>24205</v>
      </c>
      <c r="H82" s="17"/>
      <c r="I82" s="18"/>
      <c r="J82" s="17"/>
      <c r="K82" s="18"/>
      <c r="L82" s="17"/>
      <c r="M82" s="17"/>
      <c r="N82" s="18"/>
      <c r="O82" s="17"/>
      <c r="P82" s="18"/>
      <c r="Q82" s="18"/>
      <c r="R82" s="17"/>
      <c r="S82" s="18"/>
    </row>
    <row r="83" spans="1:19" x14ac:dyDescent="0.25">
      <c r="A83" s="15">
        <v>75</v>
      </c>
      <c r="B83" s="16">
        <v>43466</v>
      </c>
      <c r="C83" s="17">
        <v>43495</v>
      </c>
      <c r="D83" s="18">
        <f t="shared" si="9"/>
        <v>2936650</v>
      </c>
      <c r="E83" s="17">
        <v>43495</v>
      </c>
      <c r="F83" s="25">
        <f t="shared" si="7"/>
        <v>31</v>
      </c>
      <c r="G83" s="18">
        <f t="shared" si="8"/>
        <v>25222</v>
      </c>
      <c r="H83" s="17"/>
      <c r="I83" s="18"/>
      <c r="J83" s="17"/>
      <c r="K83" s="18"/>
      <c r="L83" s="17"/>
      <c r="M83" s="17"/>
      <c r="N83" s="18"/>
      <c r="O83" s="17"/>
      <c r="P83" s="18"/>
      <c r="Q83" s="18"/>
      <c r="R83" s="17"/>
      <c r="S83" s="18"/>
    </row>
    <row r="84" spans="1:19" x14ac:dyDescent="0.25">
      <c r="A84" s="15">
        <v>76</v>
      </c>
      <c r="B84" s="16">
        <v>43497</v>
      </c>
      <c r="C84" s="17">
        <v>43524</v>
      </c>
      <c r="D84" s="18">
        <f t="shared" si="9"/>
        <v>2960449</v>
      </c>
      <c r="E84" s="17">
        <v>43524</v>
      </c>
      <c r="F84" s="25">
        <f t="shared" si="7"/>
        <v>29</v>
      </c>
      <c r="G84" s="18">
        <f t="shared" si="8"/>
        <v>23799</v>
      </c>
      <c r="H84" s="17"/>
      <c r="I84" s="18"/>
      <c r="J84" s="17"/>
      <c r="K84" s="18"/>
      <c r="L84" s="17"/>
      <c r="M84" s="17"/>
      <c r="N84" s="18"/>
      <c r="O84" s="17"/>
      <c r="P84" s="18"/>
      <c r="Q84" s="18"/>
      <c r="R84" s="17"/>
      <c r="S84" s="18"/>
    </row>
    <row r="85" spans="1:19" x14ac:dyDescent="0.25">
      <c r="A85" s="15">
        <v>77</v>
      </c>
      <c r="B85" s="16">
        <v>43525</v>
      </c>
      <c r="C85" s="17">
        <v>43554</v>
      </c>
      <c r="D85" s="18">
        <f t="shared" si="9"/>
        <v>2985268</v>
      </c>
      <c r="E85" s="17">
        <v>43554</v>
      </c>
      <c r="F85" s="25">
        <f t="shared" si="7"/>
        <v>30</v>
      </c>
      <c r="G85" s="18">
        <f t="shared" si="8"/>
        <v>24819</v>
      </c>
      <c r="H85" s="17"/>
      <c r="I85" s="18"/>
      <c r="J85" s="17"/>
      <c r="K85" s="18"/>
      <c r="L85" s="17"/>
      <c r="M85" s="17"/>
      <c r="N85" s="18"/>
      <c r="O85" s="17"/>
      <c r="P85" s="18"/>
      <c r="Q85" s="18"/>
      <c r="R85" s="17"/>
      <c r="S85" s="18"/>
    </row>
    <row r="86" spans="1:19" x14ac:dyDescent="0.25">
      <c r="A86" s="15">
        <v>78</v>
      </c>
      <c r="B86" s="16">
        <v>43556</v>
      </c>
      <c r="C86" s="17">
        <v>43585</v>
      </c>
      <c r="D86" s="18">
        <f t="shared" si="9"/>
        <v>3011129</v>
      </c>
      <c r="E86" s="17">
        <v>43585</v>
      </c>
      <c r="F86" s="25">
        <f t="shared" si="7"/>
        <v>31</v>
      </c>
      <c r="G86" s="18">
        <f t="shared" si="8"/>
        <v>25861</v>
      </c>
      <c r="H86" s="17"/>
      <c r="I86" s="18"/>
      <c r="J86" s="17"/>
      <c r="K86" s="18"/>
      <c r="L86" s="17"/>
      <c r="M86" s="17"/>
      <c r="N86" s="18"/>
      <c r="O86" s="17"/>
      <c r="P86" s="18"/>
      <c r="Q86" s="18"/>
      <c r="R86" s="17"/>
      <c r="S86" s="18"/>
    </row>
    <row r="87" spans="1:19" x14ac:dyDescent="0.25">
      <c r="A87" s="15">
        <v>79</v>
      </c>
      <c r="B87" s="16">
        <v>43586</v>
      </c>
      <c r="C87" s="17">
        <v>43615</v>
      </c>
      <c r="D87" s="18">
        <f t="shared" si="9"/>
        <v>3036373</v>
      </c>
      <c r="E87" s="17">
        <v>43615</v>
      </c>
      <c r="F87" s="25">
        <f t="shared" si="7"/>
        <v>30</v>
      </c>
      <c r="G87" s="18">
        <f t="shared" si="8"/>
        <v>25244</v>
      </c>
      <c r="H87" s="17"/>
      <c r="I87" s="18"/>
      <c r="J87" s="17"/>
      <c r="K87" s="18"/>
      <c r="L87" s="17"/>
      <c r="M87" s="17"/>
      <c r="N87" s="18"/>
      <c r="O87" s="17"/>
      <c r="P87" s="18"/>
      <c r="Q87" s="18"/>
      <c r="R87" s="17"/>
      <c r="S87" s="18"/>
    </row>
    <row r="88" spans="1:19" x14ac:dyDescent="0.25">
      <c r="A88" s="15">
        <v>80</v>
      </c>
      <c r="B88" s="16">
        <v>43617</v>
      </c>
      <c r="C88" s="17">
        <v>43646</v>
      </c>
      <c r="D88" s="18">
        <f t="shared" si="9"/>
        <v>3062677</v>
      </c>
      <c r="E88" s="17">
        <v>43646</v>
      </c>
      <c r="F88" s="25">
        <f t="shared" si="7"/>
        <v>31</v>
      </c>
      <c r="G88" s="18">
        <f t="shared" si="8"/>
        <v>26304</v>
      </c>
      <c r="H88" s="17"/>
      <c r="I88" s="18"/>
      <c r="J88" s="17"/>
      <c r="K88" s="18"/>
      <c r="L88" s="17"/>
      <c r="M88" s="17"/>
      <c r="N88" s="18"/>
      <c r="O88" s="17"/>
      <c r="P88" s="18"/>
      <c r="Q88" s="18"/>
      <c r="R88" s="17"/>
      <c r="S88" s="18"/>
    </row>
    <row r="89" spans="1:19" x14ac:dyDescent="0.25">
      <c r="A89" s="15">
        <v>81</v>
      </c>
      <c r="B89" s="16">
        <v>43647</v>
      </c>
      <c r="C89" s="17">
        <v>43676</v>
      </c>
      <c r="D89" s="18">
        <f t="shared" si="9"/>
        <v>3088353</v>
      </c>
      <c r="E89" s="17">
        <v>43676</v>
      </c>
      <c r="F89" s="25">
        <f t="shared" si="7"/>
        <v>30</v>
      </c>
      <c r="G89" s="18">
        <f t="shared" si="8"/>
        <v>25676</v>
      </c>
      <c r="H89" s="17"/>
      <c r="I89" s="18"/>
      <c r="J89" s="17"/>
      <c r="K89" s="18"/>
      <c r="L89" s="17"/>
      <c r="M89" s="17"/>
      <c r="N89" s="18"/>
      <c r="O89" s="17"/>
      <c r="P89" s="18"/>
      <c r="Q89" s="18"/>
      <c r="R89" s="17"/>
      <c r="S89" s="18"/>
    </row>
    <row r="90" spans="1:19" x14ac:dyDescent="0.25">
      <c r="A90" s="15">
        <v>82</v>
      </c>
      <c r="B90" s="16">
        <v>43678</v>
      </c>
      <c r="C90" s="17">
        <v>43707</v>
      </c>
      <c r="D90" s="18">
        <f t="shared" si="9"/>
        <v>3115107</v>
      </c>
      <c r="E90" s="17">
        <v>43707</v>
      </c>
      <c r="F90" s="25">
        <f t="shared" si="7"/>
        <v>31</v>
      </c>
      <c r="G90" s="18">
        <f t="shared" si="8"/>
        <v>26754</v>
      </c>
      <c r="H90" s="17"/>
      <c r="I90" s="18"/>
      <c r="J90" s="17"/>
      <c r="K90" s="18"/>
      <c r="L90" s="17"/>
      <c r="M90" s="17"/>
      <c r="N90" s="18"/>
      <c r="O90" s="17"/>
      <c r="P90" s="18"/>
      <c r="Q90" s="18"/>
      <c r="R90" s="17"/>
      <c r="S90" s="18"/>
    </row>
    <row r="91" spans="1:19" x14ac:dyDescent="0.25">
      <c r="A91" s="15">
        <v>83</v>
      </c>
      <c r="B91" s="16">
        <v>43709</v>
      </c>
      <c r="C91" s="17">
        <v>43738</v>
      </c>
      <c r="D91" s="18">
        <f t="shared" si="9"/>
        <v>3142093</v>
      </c>
      <c r="E91" s="17">
        <v>43738</v>
      </c>
      <c r="F91" s="25">
        <f t="shared" si="7"/>
        <v>31</v>
      </c>
      <c r="G91" s="18">
        <f t="shared" si="8"/>
        <v>26986</v>
      </c>
      <c r="H91" s="17"/>
      <c r="I91" s="18"/>
      <c r="J91" s="17"/>
      <c r="K91" s="18"/>
      <c r="L91" s="17"/>
      <c r="M91" s="17"/>
      <c r="N91" s="18"/>
      <c r="O91" s="17"/>
      <c r="P91" s="18"/>
      <c r="Q91" s="18"/>
      <c r="R91" s="17"/>
      <c r="S91" s="18"/>
    </row>
    <row r="92" spans="1:19" x14ac:dyDescent="0.25">
      <c r="A92" s="15">
        <v>84</v>
      </c>
      <c r="B92" s="16">
        <v>43739</v>
      </c>
      <c r="C92" s="17">
        <v>43768</v>
      </c>
      <c r="D92" s="18">
        <f t="shared" si="9"/>
        <v>3168435</v>
      </c>
      <c r="E92" s="17">
        <v>43768</v>
      </c>
      <c r="F92" s="25">
        <f t="shared" si="7"/>
        <v>30</v>
      </c>
      <c r="G92" s="18">
        <f t="shared" si="8"/>
        <v>26342</v>
      </c>
      <c r="H92" s="17"/>
      <c r="I92" s="18"/>
      <c r="J92" s="17"/>
      <c r="K92" s="18"/>
      <c r="L92" s="17"/>
      <c r="M92" s="17"/>
      <c r="N92" s="18"/>
      <c r="O92" s="17"/>
      <c r="P92" s="18"/>
      <c r="Q92" s="18"/>
      <c r="R92" s="17"/>
      <c r="S92" s="18"/>
    </row>
    <row r="93" spans="1:19" x14ac:dyDescent="0.25">
      <c r="A93" s="15">
        <v>85</v>
      </c>
      <c r="B93" s="16">
        <v>43770</v>
      </c>
      <c r="C93" s="17">
        <v>43799</v>
      </c>
      <c r="D93" s="18">
        <f t="shared" si="9"/>
        <v>3195883</v>
      </c>
      <c r="E93" s="17">
        <v>43799</v>
      </c>
      <c r="F93" s="25">
        <f t="shared" si="7"/>
        <v>31</v>
      </c>
      <c r="G93" s="18">
        <f t="shared" si="8"/>
        <v>27448</v>
      </c>
      <c r="H93" s="17"/>
      <c r="I93" s="18"/>
      <c r="J93" s="17"/>
      <c r="K93" s="18"/>
      <c r="L93" s="17"/>
      <c r="M93" s="17"/>
      <c r="N93" s="18"/>
      <c r="O93" s="17"/>
      <c r="P93" s="18"/>
      <c r="Q93" s="18"/>
      <c r="R93" s="17"/>
      <c r="S93" s="18"/>
    </row>
    <row r="94" spans="1:19" x14ac:dyDescent="0.25">
      <c r="A94" s="15">
        <v>86</v>
      </c>
      <c r="B94" s="16">
        <v>43800</v>
      </c>
      <c r="C94" s="17">
        <v>43829</v>
      </c>
      <c r="D94" s="18">
        <f t="shared" si="9"/>
        <v>3222676</v>
      </c>
      <c r="E94" s="17">
        <v>43829</v>
      </c>
      <c r="F94" s="25">
        <f t="shared" si="7"/>
        <v>30</v>
      </c>
      <c r="G94" s="18">
        <f t="shared" si="8"/>
        <v>26793</v>
      </c>
      <c r="H94" s="17"/>
      <c r="I94" s="18"/>
      <c r="J94" s="17"/>
      <c r="K94" s="18"/>
      <c r="L94" s="17"/>
      <c r="M94" s="17"/>
      <c r="N94" s="18"/>
      <c r="O94" s="17"/>
      <c r="P94" s="18"/>
      <c r="Q94" s="18"/>
      <c r="R94" s="17"/>
      <c r="S94" s="18"/>
    </row>
    <row r="95" spans="1:19" x14ac:dyDescent="0.25">
      <c r="A95" s="15">
        <v>87</v>
      </c>
      <c r="B95" s="16">
        <v>43831</v>
      </c>
      <c r="C95" s="17">
        <v>43860</v>
      </c>
      <c r="D95" s="18">
        <f t="shared" si="9"/>
        <v>3250594</v>
      </c>
      <c r="E95" s="17">
        <v>43860</v>
      </c>
      <c r="F95" s="25">
        <f t="shared" si="7"/>
        <v>31</v>
      </c>
      <c r="G95" s="18">
        <f t="shared" si="8"/>
        <v>27918</v>
      </c>
      <c r="H95" s="17"/>
      <c r="I95" s="18"/>
      <c r="J95" s="17"/>
      <c r="K95" s="18"/>
      <c r="L95" s="17"/>
      <c r="M95" s="17"/>
      <c r="N95" s="18"/>
      <c r="O95" s="17"/>
      <c r="P95" s="18"/>
      <c r="Q95" s="18"/>
      <c r="R95" s="17"/>
      <c r="S95" s="18"/>
    </row>
    <row r="96" spans="1:19" x14ac:dyDescent="0.25">
      <c r="A96" s="15">
        <v>88</v>
      </c>
      <c r="B96" s="16">
        <v>43862</v>
      </c>
      <c r="C96" s="17">
        <v>43890</v>
      </c>
      <c r="D96" s="18">
        <f t="shared" si="9"/>
        <v>3277846</v>
      </c>
      <c r="E96" s="17">
        <v>43890</v>
      </c>
      <c r="F96" s="25">
        <f t="shared" si="7"/>
        <v>30</v>
      </c>
      <c r="G96" s="18">
        <f t="shared" si="8"/>
        <v>27252</v>
      </c>
      <c r="H96" s="17"/>
      <c r="I96" s="18"/>
      <c r="J96" s="17"/>
      <c r="K96" s="18"/>
      <c r="L96" s="17"/>
      <c r="M96" s="17"/>
      <c r="N96" s="18"/>
      <c r="O96" s="17"/>
      <c r="P96" s="18"/>
      <c r="Q96" s="18"/>
      <c r="R96" s="17"/>
      <c r="S96" s="18"/>
    </row>
    <row r="97" spans="1:19" x14ac:dyDescent="0.25">
      <c r="A97" s="15">
        <v>89</v>
      </c>
      <c r="B97" s="16">
        <v>43891</v>
      </c>
      <c r="C97" s="17">
        <v>43920</v>
      </c>
      <c r="D97" s="18">
        <f t="shared" si="9"/>
        <v>3305326</v>
      </c>
      <c r="E97" s="17">
        <v>43920</v>
      </c>
      <c r="F97" s="25">
        <f t="shared" si="7"/>
        <v>30</v>
      </c>
      <c r="G97" s="18">
        <f t="shared" si="8"/>
        <v>27480</v>
      </c>
      <c r="H97" s="17"/>
      <c r="I97" s="18"/>
      <c r="J97" s="17"/>
      <c r="K97" s="18"/>
      <c r="L97" s="17"/>
      <c r="M97" s="17"/>
      <c r="N97" s="18"/>
      <c r="O97" s="17"/>
      <c r="P97" s="18"/>
      <c r="Q97" s="18"/>
      <c r="R97" s="17"/>
      <c r="S97" s="18"/>
    </row>
    <row r="98" spans="1:19" x14ac:dyDescent="0.25">
      <c r="A98" s="15">
        <v>90</v>
      </c>
      <c r="B98" s="16">
        <v>43922</v>
      </c>
      <c r="C98" s="17">
        <v>43951</v>
      </c>
      <c r="D98" s="18">
        <f t="shared" si="9"/>
        <v>3333960</v>
      </c>
      <c r="E98" s="17">
        <v>43951</v>
      </c>
      <c r="F98" s="25">
        <f t="shared" si="7"/>
        <v>31</v>
      </c>
      <c r="G98" s="18">
        <f t="shared" si="8"/>
        <v>28634</v>
      </c>
      <c r="H98" s="17"/>
      <c r="I98" s="18"/>
      <c r="J98" s="17"/>
      <c r="K98" s="18"/>
      <c r="L98" s="17"/>
      <c r="M98" s="17"/>
      <c r="N98" s="18"/>
      <c r="O98" s="17"/>
      <c r="P98" s="18"/>
      <c r="Q98" s="18"/>
      <c r="R98" s="17"/>
      <c r="S98" s="18"/>
    </row>
    <row r="99" spans="1:19" x14ac:dyDescent="0.25">
      <c r="A99" s="15">
        <v>91</v>
      </c>
      <c r="B99" s="16">
        <v>43952</v>
      </c>
      <c r="C99" s="17">
        <v>43981</v>
      </c>
      <c r="D99" s="18">
        <f t="shared" si="9"/>
        <v>3361910</v>
      </c>
      <c r="E99" s="17">
        <v>43981</v>
      </c>
      <c r="F99" s="25">
        <f t="shared" si="7"/>
        <v>30</v>
      </c>
      <c r="G99" s="18">
        <f t="shared" si="8"/>
        <v>27950</v>
      </c>
      <c r="H99" s="17"/>
      <c r="I99" s="18"/>
      <c r="J99" s="17"/>
      <c r="K99" s="18"/>
      <c r="L99" s="17"/>
      <c r="M99" s="17"/>
      <c r="N99" s="18"/>
      <c r="O99" s="17"/>
      <c r="P99" s="18"/>
      <c r="Q99" s="18"/>
      <c r="R99" s="17"/>
      <c r="S99" s="18"/>
    </row>
    <row r="100" spans="1:19" x14ac:dyDescent="0.25">
      <c r="A100" s="15">
        <v>92</v>
      </c>
      <c r="B100" s="16">
        <v>43983</v>
      </c>
      <c r="C100" s="17">
        <v>44012</v>
      </c>
      <c r="D100" s="18">
        <f t="shared" si="9"/>
        <v>3391034</v>
      </c>
      <c r="E100" s="17">
        <v>44012</v>
      </c>
      <c r="F100" s="25">
        <f t="shared" si="7"/>
        <v>31</v>
      </c>
      <c r="G100" s="18">
        <f t="shared" si="8"/>
        <v>29124</v>
      </c>
      <c r="H100" s="17"/>
      <c r="I100" s="18"/>
      <c r="J100" s="17"/>
      <c r="K100" s="18"/>
      <c r="L100" s="17"/>
      <c r="M100" s="17"/>
      <c r="N100" s="18"/>
      <c r="O100" s="17"/>
      <c r="P100" s="18"/>
      <c r="Q100" s="18"/>
      <c r="R100" s="17"/>
      <c r="S100" s="18"/>
    </row>
    <row r="101" spans="1:19" x14ac:dyDescent="0.25">
      <c r="A101" s="15">
        <v>93</v>
      </c>
      <c r="B101" s="16">
        <v>44013</v>
      </c>
      <c r="C101" s="17">
        <v>44042</v>
      </c>
      <c r="D101" s="18">
        <f t="shared" si="9"/>
        <v>3419463</v>
      </c>
      <c r="E101" s="17">
        <v>44042</v>
      </c>
      <c r="F101" s="25">
        <f t="shared" si="7"/>
        <v>30</v>
      </c>
      <c r="G101" s="18">
        <f t="shared" si="8"/>
        <v>28429</v>
      </c>
      <c r="H101" s="17"/>
      <c r="I101" s="18"/>
      <c r="J101" s="17"/>
      <c r="K101" s="18"/>
      <c r="L101" s="17"/>
      <c r="M101" s="17"/>
      <c r="N101" s="18"/>
      <c r="O101" s="17"/>
      <c r="P101" s="18"/>
      <c r="Q101" s="18"/>
      <c r="R101" s="17"/>
      <c r="S101" s="18"/>
    </row>
    <row r="102" spans="1:19" x14ac:dyDescent="0.25">
      <c r="A102" s="15">
        <v>94</v>
      </c>
      <c r="B102" s="16">
        <v>44044</v>
      </c>
      <c r="C102" s="17">
        <v>44073</v>
      </c>
      <c r="D102" s="18">
        <f t="shared" si="9"/>
        <v>3449086</v>
      </c>
      <c r="E102" s="17">
        <v>44073</v>
      </c>
      <c r="F102" s="25">
        <f t="shared" si="7"/>
        <v>31</v>
      </c>
      <c r="G102" s="18">
        <f t="shared" si="8"/>
        <v>29623</v>
      </c>
      <c r="H102" s="17"/>
      <c r="I102" s="18"/>
      <c r="J102" s="17"/>
      <c r="K102" s="18"/>
      <c r="L102" s="17"/>
      <c r="M102" s="17"/>
      <c r="N102" s="18"/>
      <c r="O102" s="17"/>
      <c r="P102" s="18"/>
      <c r="Q102" s="18"/>
      <c r="R102" s="17"/>
      <c r="S102" s="18"/>
    </row>
    <row r="103" spans="1:19" x14ac:dyDescent="0.25">
      <c r="A103" s="15">
        <v>95</v>
      </c>
      <c r="B103" s="16">
        <v>44075</v>
      </c>
      <c r="C103" s="17">
        <v>44104</v>
      </c>
      <c r="D103" s="18">
        <f t="shared" si="9"/>
        <v>3478965</v>
      </c>
      <c r="E103" s="17">
        <v>44104</v>
      </c>
      <c r="F103" s="25">
        <f t="shared" si="7"/>
        <v>31</v>
      </c>
      <c r="G103" s="18">
        <f t="shared" si="8"/>
        <v>29879</v>
      </c>
      <c r="H103" s="17"/>
      <c r="I103" s="18"/>
      <c r="J103" s="17"/>
      <c r="K103" s="18"/>
      <c r="L103" s="17"/>
      <c r="M103" s="17"/>
      <c r="N103" s="18"/>
      <c r="O103" s="17"/>
      <c r="P103" s="18"/>
      <c r="Q103" s="18"/>
      <c r="R103" s="17"/>
      <c r="S103" s="18"/>
    </row>
    <row r="104" spans="1:19" x14ac:dyDescent="0.25">
      <c r="A104" s="15">
        <v>96</v>
      </c>
      <c r="B104" s="16">
        <v>44105</v>
      </c>
      <c r="C104" s="17">
        <v>44134</v>
      </c>
      <c r="D104" s="18">
        <f t="shared" si="9"/>
        <v>3508131</v>
      </c>
      <c r="E104" s="17">
        <v>44134</v>
      </c>
      <c r="F104" s="25">
        <f t="shared" si="7"/>
        <v>30</v>
      </c>
      <c r="G104" s="18">
        <f t="shared" si="8"/>
        <v>29166</v>
      </c>
      <c r="H104" s="17"/>
      <c r="I104" s="18"/>
      <c r="J104" s="17"/>
      <c r="K104" s="18"/>
      <c r="L104" s="17"/>
      <c r="M104" s="17"/>
      <c r="N104" s="18"/>
      <c r="O104" s="17"/>
      <c r="P104" s="18"/>
      <c r="Q104" s="18"/>
      <c r="R104" s="17"/>
      <c r="S104" s="18"/>
    </row>
    <row r="105" spans="1:19" x14ac:dyDescent="0.25">
      <c r="A105" s="15">
        <v>97</v>
      </c>
      <c r="B105" s="16">
        <v>44136</v>
      </c>
      <c r="C105" s="17">
        <v>44165</v>
      </c>
      <c r="D105" s="18">
        <f t="shared" si="9"/>
        <v>3538522</v>
      </c>
      <c r="E105" s="17">
        <v>44165</v>
      </c>
      <c r="F105" s="25">
        <f t="shared" si="7"/>
        <v>31</v>
      </c>
      <c r="G105" s="18">
        <f t="shared" si="8"/>
        <v>30391</v>
      </c>
      <c r="H105" s="17"/>
      <c r="I105" s="18"/>
      <c r="J105" s="17"/>
      <c r="K105" s="18"/>
      <c r="L105" s="17"/>
      <c r="M105" s="17"/>
      <c r="N105" s="18"/>
      <c r="O105" s="17"/>
      <c r="P105" s="18"/>
      <c r="Q105" s="18"/>
      <c r="R105" s="17"/>
      <c r="S105" s="18"/>
    </row>
    <row r="106" spans="1:19" x14ac:dyDescent="0.25">
      <c r="A106" s="15">
        <v>98</v>
      </c>
      <c r="B106" s="16">
        <v>44166</v>
      </c>
      <c r="C106" s="17">
        <v>44195</v>
      </c>
      <c r="D106" s="18">
        <f t="shared" si="9"/>
        <v>3568187</v>
      </c>
      <c r="E106" s="17">
        <v>44195</v>
      </c>
      <c r="F106" s="25">
        <f t="shared" si="7"/>
        <v>30</v>
      </c>
      <c r="G106" s="18">
        <f t="shared" si="8"/>
        <v>29665</v>
      </c>
      <c r="H106" s="17"/>
      <c r="I106" s="18"/>
      <c r="J106" s="17"/>
      <c r="K106" s="18"/>
      <c r="L106" s="17"/>
      <c r="M106" s="17"/>
      <c r="N106" s="18"/>
      <c r="O106" s="17"/>
      <c r="P106" s="18"/>
      <c r="Q106" s="18"/>
      <c r="R106" s="17"/>
      <c r="S106" s="18"/>
    </row>
    <row r="107" spans="1:19" x14ac:dyDescent="0.25">
      <c r="A107" s="15">
        <v>99</v>
      </c>
      <c r="B107" s="16">
        <v>44197</v>
      </c>
      <c r="C107" s="17">
        <v>44226</v>
      </c>
      <c r="D107" s="18">
        <f t="shared" si="9"/>
        <v>3599098</v>
      </c>
      <c r="E107" s="17">
        <v>44226</v>
      </c>
      <c r="F107" s="25">
        <f t="shared" si="7"/>
        <v>31</v>
      </c>
      <c r="G107" s="18">
        <f t="shared" si="8"/>
        <v>30911</v>
      </c>
      <c r="H107" s="17"/>
      <c r="I107" s="18"/>
      <c r="J107" s="17"/>
      <c r="K107" s="18"/>
      <c r="L107" s="17"/>
      <c r="M107" s="17"/>
      <c r="N107" s="18"/>
      <c r="O107" s="17"/>
      <c r="P107" s="18"/>
      <c r="Q107" s="18"/>
      <c r="R107" s="17"/>
      <c r="S107" s="18"/>
    </row>
    <row r="108" spans="1:19" x14ac:dyDescent="0.25">
      <c r="A108" s="15">
        <v>100</v>
      </c>
      <c r="B108" s="16">
        <v>44228</v>
      </c>
      <c r="C108" s="17">
        <v>44255</v>
      </c>
      <c r="D108" s="18">
        <f t="shared" si="9"/>
        <v>3628265</v>
      </c>
      <c r="E108" s="17">
        <v>44255</v>
      </c>
      <c r="F108" s="25">
        <f t="shared" si="7"/>
        <v>29</v>
      </c>
      <c r="G108" s="18">
        <f t="shared" si="8"/>
        <v>29167</v>
      </c>
      <c r="H108" s="17"/>
      <c r="I108" s="18"/>
      <c r="J108" s="17"/>
      <c r="K108" s="18"/>
      <c r="L108" s="17"/>
      <c r="M108" s="17"/>
      <c r="N108" s="18"/>
      <c r="O108" s="17"/>
      <c r="P108" s="18"/>
      <c r="Q108" s="18"/>
      <c r="R108" s="17"/>
      <c r="S108" s="18"/>
    </row>
    <row r="109" spans="1:19" x14ac:dyDescent="0.25">
      <c r="A109" s="15">
        <v>101</v>
      </c>
      <c r="B109" s="16">
        <v>44256</v>
      </c>
      <c r="C109" s="17">
        <v>44285</v>
      </c>
      <c r="D109" s="18">
        <f t="shared" si="9"/>
        <v>3658683</v>
      </c>
      <c r="E109" s="17">
        <v>44285</v>
      </c>
      <c r="F109" s="25">
        <f t="shared" si="7"/>
        <v>30</v>
      </c>
      <c r="G109" s="18">
        <f t="shared" si="8"/>
        <v>30418</v>
      </c>
      <c r="H109" s="17"/>
      <c r="I109" s="18"/>
      <c r="J109" s="17"/>
      <c r="K109" s="18"/>
      <c r="L109" s="17"/>
      <c r="M109" s="17"/>
      <c r="N109" s="18"/>
      <c r="O109" s="17"/>
      <c r="P109" s="18"/>
      <c r="Q109" s="18"/>
      <c r="R109" s="17"/>
      <c r="S109" s="18"/>
    </row>
    <row r="110" spans="1:19" x14ac:dyDescent="0.25">
      <c r="A110" s="15">
        <v>102</v>
      </c>
      <c r="B110" s="16">
        <v>44287</v>
      </c>
      <c r="C110" s="17">
        <v>44316</v>
      </c>
      <c r="D110" s="18">
        <f t="shared" si="9"/>
        <v>3690378</v>
      </c>
      <c r="E110" s="17">
        <v>44316</v>
      </c>
      <c r="F110" s="25">
        <f t="shared" si="7"/>
        <v>31</v>
      </c>
      <c r="G110" s="18">
        <f t="shared" si="8"/>
        <v>31695</v>
      </c>
      <c r="H110" s="17"/>
      <c r="I110" s="18"/>
      <c r="J110" s="17"/>
      <c r="K110" s="18"/>
      <c r="L110" s="17"/>
      <c r="M110" s="17"/>
      <c r="N110" s="18"/>
      <c r="O110" s="17"/>
      <c r="P110" s="18"/>
      <c r="Q110" s="18"/>
      <c r="R110" s="17"/>
      <c r="S110" s="18"/>
    </row>
    <row r="111" spans="1:19" x14ac:dyDescent="0.25">
      <c r="A111" s="15">
        <v>103</v>
      </c>
      <c r="B111" s="16">
        <v>44317</v>
      </c>
      <c r="C111" s="17">
        <v>44346</v>
      </c>
      <c r="D111" s="18">
        <f t="shared" si="9"/>
        <v>3721317</v>
      </c>
      <c r="E111" s="17">
        <v>44346</v>
      </c>
      <c r="F111" s="25">
        <f t="shared" si="7"/>
        <v>30</v>
      </c>
      <c r="G111" s="18">
        <f t="shared" si="8"/>
        <v>30939</v>
      </c>
      <c r="H111" s="17"/>
      <c r="I111" s="18"/>
      <c r="J111" s="17"/>
      <c r="K111" s="18"/>
      <c r="L111" s="17"/>
      <c r="M111" s="17"/>
      <c r="N111" s="18"/>
      <c r="O111" s="17"/>
      <c r="P111" s="18"/>
      <c r="Q111" s="18"/>
      <c r="R111" s="17"/>
      <c r="S111" s="18"/>
    </row>
    <row r="112" spans="1:19" x14ac:dyDescent="0.25">
      <c r="A112" s="15">
        <v>104</v>
      </c>
      <c r="B112" s="16">
        <v>44348</v>
      </c>
      <c r="C112" s="17">
        <v>44377</v>
      </c>
      <c r="D112" s="18">
        <f t="shared" si="9"/>
        <v>3753555</v>
      </c>
      <c r="E112" s="17">
        <v>44377</v>
      </c>
      <c r="F112" s="25">
        <f t="shared" si="7"/>
        <v>31</v>
      </c>
      <c r="G112" s="18">
        <f t="shared" si="8"/>
        <v>32238</v>
      </c>
      <c r="H112" s="17"/>
      <c r="I112" s="18"/>
      <c r="J112" s="17"/>
      <c r="K112" s="18"/>
      <c r="L112" s="17"/>
      <c r="M112" s="17"/>
      <c r="N112" s="18"/>
      <c r="O112" s="17"/>
      <c r="P112" s="18"/>
      <c r="Q112" s="18"/>
      <c r="R112" s="17"/>
      <c r="S112" s="18"/>
    </row>
    <row r="113" spans="1:19" x14ac:dyDescent="0.25">
      <c r="A113" s="15">
        <v>105</v>
      </c>
      <c r="B113" s="16">
        <v>44378</v>
      </c>
      <c r="C113" s="17">
        <v>44407</v>
      </c>
      <c r="D113" s="18">
        <f t="shared" si="9"/>
        <v>3785023</v>
      </c>
      <c r="E113" s="17">
        <v>44407</v>
      </c>
      <c r="F113" s="25">
        <f t="shared" si="7"/>
        <v>30</v>
      </c>
      <c r="G113" s="18">
        <f t="shared" si="8"/>
        <v>31468</v>
      </c>
      <c r="H113" s="17"/>
      <c r="I113" s="18"/>
      <c r="J113" s="17"/>
      <c r="K113" s="18"/>
      <c r="L113" s="17"/>
      <c r="M113" s="17"/>
      <c r="N113" s="18"/>
      <c r="O113" s="17"/>
      <c r="P113" s="18"/>
      <c r="Q113" s="18"/>
      <c r="R113" s="17"/>
      <c r="S113" s="18"/>
    </row>
    <row r="114" spans="1:19" x14ac:dyDescent="0.25">
      <c r="A114" s="15">
        <v>106</v>
      </c>
      <c r="B114" s="16">
        <v>44409</v>
      </c>
      <c r="C114" s="17">
        <v>44438</v>
      </c>
      <c r="D114" s="18">
        <f t="shared" si="9"/>
        <v>3817813</v>
      </c>
      <c r="E114" s="17">
        <v>44438</v>
      </c>
      <c r="F114" s="25">
        <f t="shared" si="7"/>
        <v>31</v>
      </c>
      <c r="G114" s="18">
        <f t="shared" si="8"/>
        <v>32790</v>
      </c>
      <c r="H114" s="17"/>
      <c r="I114" s="18"/>
      <c r="J114" s="17"/>
      <c r="K114" s="18"/>
      <c r="L114" s="17"/>
      <c r="M114" s="17"/>
      <c r="N114" s="18"/>
      <c r="O114" s="17"/>
      <c r="P114" s="18"/>
      <c r="Q114" s="18"/>
      <c r="R114" s="17"/>
      <c r="S114" s="18"/>
    </row>
    <row r="115" spans="1:19" x14ac:dyDescent="0.25">
      <c r="A115" s="15">
        <v>107</v>
      </c>
      <c r="B115" s="16">
        <v>44440</v>
      </c>
      <c r="C115" s="17">
        <v>44469</v>
      </c>
      <c r="D115" s="18">
        <f t="shared" si="9"/>
        <v>3850887</v>
      </c>
      <c r="E115" s="17">
        <v>44469</v>
      </c>
      <c r="F115" s="25">
        <f t="shared" si="7"/>
        <v>31</v>
      </c>
      <c r="G115" s="18">
        <f t="shared" si="8"/>
        <v>33074</v>
      </c>
      <c r="H115" s="17"/>
      <c r="I115" s="18"/>
      <c r="J115" s="17"/>
      <c r="K115" s="18"/>
      <c r="L115" s="17"/>
      <c r="M115" s="17"/>
      <c r="N115" s="18"/>
      <c r="O115" s="17"/>
      <c r="P115" s="18"/>
      <c r="Q115" s="18"/>
      <c r="R115" s="17"/>
      <c r="S115" s="18"/>
    </row>
    <row r="116" spans="1:19" x14ac:dyDescent="0.25">
      <c r="A116" s="15">
        <v>108</v>
      </c>
      <c r="B116" s="16">
        <v>44470</v>
      </c>
      <c r="C116" s="17">
        <v>44499</v>
      </c>
      <c r="D116" s="18">
        <f t="shared" si="9"/>
        <v>3883171</v>
      </c>
      <c r="E116" s="17">
        <v>44499</v>
      </c>
      <c r="F116" s="25">
        <f t="shared" si="7"/>
        <v>30</v>
      </c>
      <c r="G116" s="18">
        <f t="shared" si="8"/>
        <v>32284</v>
      </c>
      <c r="H116" s="17"/>
      <c r="I116" s="18"/>
      <c r="J116" s="17"/>
      <c r="K116" s="18"/>
      <c r="L116" s="17"/>
      <c r="M116" s="17"/>
      <c r="N116" s="18"/>
      <c r="O116" s="17"/>
      <c r="P116" s="18"/>
      <c r="Q116" s="18"/>
      <c r="R116" s="17"/>
      <c r="S116" s="18"/>
    </row>
    <row r="117" spans="1:19" x14ac:dyDescent="0.25">
      <c r="A117" s="15">
        <v>109</v>
      </c>
      <c r="B117" s="16">
        <v>44501</v>
      </c>
      <c r="C117" s="17">
        <v>44530</v>
      </c>
      <c r="D117" s="18">
        <f t="shared" si="9"/>
        <v>3916811</v>
      </c>
      <c r="E117" s="17">
        <v>44530</v>
      </c>
      <c r="F117" s="25">
        <f t="shared" si="7"/>
        <v>31</v>
      </c>
      <c r="G117" s="18">
        <f t="shared" si="8"/>
        <v>33640</v>
      </c>
      <c r="H117" s="17"/>
      <c r="I117" s="18"/>
      <c r="J117" s="17"/>
      <c r="K117" s="18"/>
      <c r="L117" s="17"/>
      <c r="M117" s="17"/>
      <c r="N117" s="18"/>
      <c r="O117" s="17"/>
      <c r="P117" s="18"/>
      <c r="Q117" s="18"/>
      <c r="R117" s="17"/>
      <c r="S117" s="18"/>
    </row>
    <row r="118" spans="1:19" x14ac:dyDescent="0.25">
      <c r="A118" s="15">
        <v>110</v>
      </c>
      <c r="B118" s="16">
        <v>44531</v>
      </c>
      <c r="C118" s="17">
        <v>44560</v>
      </c>
      <c r="D118" s="18">
        <f t="shared" si="9"/>
        <v>3949648</v>
      </c>
      <c r="E118" s="17">
        <v>44560</v>
      </c>
      <c r="F118" s="25">
        <f t="shared" si="7"/>
        <v>30</v>
      </c>
      <c r="G118" s="18">
        <f t="shared" si="8"/>
        <v>32837</v>
      </c>
      <c r="H118" s="17"/>
      <c r="I118" s="18"/>
      <c r="J118" s="17"/>
      <c r="K118" s="18"/>
      <c r="L118" s="17"/>
      <c r="M118" s="17"/>
      <c r="N118" s="18"/>
      <c r="O118" s="17"/>
      <c r="P118" s="18"/>
      <c r="Q118" s="18"/>
      <c r="R118" s="17"/>
      <c r="S118" s="18"/>
    </row>
    <row r="119" spans="1:19" x14ac:dyDescent="0.25">
      <c r="A119" s="15">
        <v>111</v>
      </c>
      <c r="B119" s="16">
        <v>44562</v>
      </c>
      <c r="C119" s="17">
        <v>44591</v>
      </c>
      <c r="D119" s="18">
        <f t="shared" si="9"/>
        <v>3983864</v>
      </c>
      <c r="E119" s="17">
        <v>44591</v>
      </c>
      <c r="F119" s="25">
        <f t="shared" si="7"/>
        <v>31</v>
      </c>
      <c r="G119" s="18">
        <f t="shared" si="8"/>
        <v>34216</v>
      </c>
      <c r="H119" s="17"/>
      <c r="I119" s="18"/>
      <c r="J119" s="17"/>
      <c r="K119" s="18"/>
      <c r="L119" s="17"/>
      <c r="M119" s="17"/>
      <c r="N119" s="18"/>
      <c r="O119" s="17"/>
      <c r="P119" s="18"/>
      <c r="Q119" s="18"/>
      <c r="R119" s="17"/>
      <c r="S119" s="18"/>
    </row>
    <row r="120" spans="1:19" x14ac:dyDescent="0.25">
      <c r="A120" s="15">
        <v>112</v>
      </c>
      <c r="B120" s="16">
        <v>44593</v>
      </c>
      <c r="C120" s="17">
        <v>44620</v>
      </c>
      <c r="D120" s="18">
        <f t="shared" si="9"/>
        <v>4016150</v>
      </c>
      <c r="E120" s="17">
        <v>44620</v>
      </c>
      <c r="F120" s="25">
        <f t="shared" si="7"/>
        <v>29</v>
      </c>
      <c r="G120" s="18">
        <f t="shared" si="8"/>
        <v>32286</v>
      </c>
      <c r="H120" s="17"/>
      <c r="I120" s="18"/>
      <c r="J120" s="17"/>
      <c r="K120" s="18"/>
      <c r="L120" s="17"/>
      <c r="M120" s="17"/>
      <c r="N120" s="18"/>
      <c r="O120" s="17"/>
      <c r="P120" s="18"/>
      <c r="Q120" s="18"/>
      <c r="R120" s="17"/>
      <c r="S120" s="18"/>
    </row>
    <row r="121" spans="1:19" x14ac:dyDescent="0.25">
      <c r="A121" s="15">
        <v>113</v>
      </c>
      <c r="B121" s="16">
        <v>44621</v>
      </c>
      <c r="C121" s="17">
        <v>44650</v>
      </c>
      <c r="D121" s="18">
        <f t="shared" si="9"/>
        <v>4049820</v>
      </c>
      <c r="E121" s="17">
        <v>44650</v>
      </c>
      <c r="F121" s="25">
        <f t="shared" si="7"/>
        <v>30</v>
      </c>
      <c r="G121" s="18">
        <f t="shared" si="8"/>
        <v>33670</v>
      </c>
      <c r="H121" s="17"/>
      <c r="I121" s="18"/>
      <c r="J121" s="17"/>
      <c r="K121" s="18"/>
      <c r="L121" s="17"/>
      <c r="M121" s="17"/>
      <c r="N121" s="18"/>
      <c r="O121" s="17"/>
      <c r="P121" s="18"/>
      <c r="Q121" s="18"/>
      <c r="R121" s="17"/>
      <c r="S121" s="18"/>
    </row>
    <row r="122" spans="1:19" x14ac:dyDescent="0.25">
      <c r="A122" s="15">
        <v>114</v>
      </c>
      <c r="B122" s="16">
        <v>44652</v>
      </c>
      <c r="C122" s="17">
        <v>44681</v>
      </c>
      <c r="D122" s="18">
        <f t="shared" si="9"/>
        <v>4084904</v>
      </c>
      <c r="E122" s="17">
        <v>44681</v>
      </c>
      <c r="F122" s="25">
        <f t="shared" si="7"/>
        <v>31</v>
      </c>
      <c r="G122" s="18">
        <f t="shared" si="8"/>
        <v>35084</v>
      </c>
      <c r="H122" s="17"/>
      <c r="I122" s="18"/>
      <c r="J122" s="17"/>
      <c r="K122" s="18"/>
      <c r="L122" s="17"/>
      <c r="M122" s="17"/>
      <c r="N122" s="18"/>
      <c r="O122" s="17"/>
      <c r="P122" s="18"/>
      <c r="Q122" s="18"/>
      <c r="R122" s="17"/>
      <c r="S122" s="18"/>
    </row>
    <row r="123" spans="1:19" x14ac:dyDescent="0.25">
      <c r="A123" s="15">
        <v>115</v>
      </c>
      <c r="B123" s="16">
        <v>44682</v>
      </c>
      <c r="C123" s="17">
        <v>44711</v>
      </c>
      <c r="D123" s="18">
        <f t="shared" si="9"/>
        <v>4119150</v>
      </c>
      <c r="E123" s="17">
        <v>44711</v>
      </c>
      <c r="F123" s="25">
        <f t="shared" si="7"/>
        <v>30</v>
      </c>
      <c r="G123" s="18">
        <f t="shared" si="8"/>
        <v>34246</v>
      </c>
      <c r="H123" s="17"/>
      <c r="I123" s="18"/>
      <c r="J123" s="17"/>
      <c r="K123" s="18"/>
      <c r="L123" s="17"/>
      <c r="M123" s="17"/>
      <c r="N123" s="18"/>
      <c r="O123" s="17"/>
      <c r="P123" s="18"/>
      <c r="Q123" s="18"/>
      <c r="R123" s="17"/>
      <c r="S123" s="18"/>
    </row>
    <row r="124" spans="1:19" x14ac:dyDescent="0.25">
      <c r="A124" s="15">
        <v>116</v>
      </c>
      <c r="B124" s="16">
        <v>44713</v>
      </c>
      <c r="C124" s="17">
        <v>44742</v>
      </c>
      <c r="D124" s="18">
        <f t="shared" si="9"/>
        <v>4154834</v>
      </c>
      <c r="E124" s="17">
        <v>44742</v>
      </c>
      <c r="F124" s="25">
        <f t="shared" si="7"/>
        <v>31</v>
      </c>
      <c r="G124" s="18">
        <f t="shared" si="8"/>
        <v>35684</v>
      </c>
      <c r="H124" s="17"/>
      <c r="I124" s="18"/>
      <c r="J124" s="17"/>
      <c r="K124" s="18"/>
      <c r="L124" s="17"/>
      <c r="M124" s="17"/>
      <c r="N124" s="18"/>
      <c r="O124" s="17"/>
      <c r="P124" s="18"/>
      <c r="Q124" s="18"/>
      <c r="R124" s="17"/>
      <c r="S124" s="18"/>
    </row>
    <row r="125" spans="1:19" x14ac:dyDescent="0.25">
      <c r="A125" s="15">
        <v>117</v>
      </c>
      <c r="B125" s="16">
        <v>44743</v>
      </c>
      <c r="C125" s="17">
        <v>44772</v>
      </c>
      <c r="D125" s="18">
        <f t="shared" si="9"/>
        <v>4189666</v>
      </c>
      <c r="E125" s="17">
        <v>44772</v>
      </c>
      <c r="F125" s="25">
        <f t="shared" si="7"/>
        <v>30</v>
      </c>
      <c r="G125" s="18">
        <f t="shared" si="8"/>
        <v>34832</v>
      </c>
      <c r="H125" s="17"/>
      <c r="I125" s="18"/>
      <c r="J125" s="17"/>
      <c r="K125" s="18"/>
      <c r="L125" s="17"/>
      <c r="M125" s="17"/>
      <c r="N125" s="18"/>
      <c r="O125" s="17"/>
      <c r="P125" s="18"/>
      <c r="Q125" s="18"/>
      <c r="R125" s="17"/>
      <c r="S125" s="18"/>
    </row>
    <row r="126" spans="1:19" x14ac:dyDescent="0.25">
      <c r="A126" s="15">
        <v>118</v>
      </c>
      <c r="B126" s="16">
        <v>44774</v>
      </c>
      <c r="C126" s="17">
        <v>44803</v>
      </c>
      <c r="D126" s="18">
        <f t="shared" si="9"/>
        <v>4225961</v>
      </c>
      <c r="E126" s="17">
        <v>44803</v>
      </c>
      <c r="F126" s="25">
        <f t="shared" si="7"/>
        <v>31</v>
      </c>
      <c r="G126" s="18">
        <f t="shared" si="8"/>
        <v>36295</v>
      </c>
      <c r="H126" s="17"/>
      <c r="I126" s="18"/>
      <c r="J126" s="17"/>
      <c r="K126" s="18"/>
      <c r="L126" s="17"/>
      <c r="M126" s="17"/>
      <c r="N126" s="18"/>
      <c r="O126" s="17"/>
      <c r="P126" s="18"/>
      <c r="Q126" s="18"/>
      <c r="R126" s="17"/>
      <c r="S126" s="18"/>
    </row>
    <row r="127" spans="1:19" x14ac:dyDescent="0.25">
      <c r="A127" s="15">
        <v>119</v>
      </c>
      <c r="B127" s="16">
        <v>44805</v>
      </c>
      <c r="C127" s="17">
        <v>44834</v>
      </c>
      <c r="D127" s="18">
        <f t="shared" si="9"/>
        <v>4262571</v>
      </c>
      <c r="E127" s="17">
        <v>44834</v>
      </c>
      <c r="F127" s="25">
        <f t="shared" si="7"/>
        <v>31</v>
      </c>
      <c r="G127" s="18">
        <f t="shared" si="8"/>
        <v>36610</v>
      </c>
      <c r="H127" s="17"/>
      <c r="I127" s="18"/>
      <c r="J127" s="17"/>
      <c r="K127" s="18"/>
      <c r="L127" s="17"/>
      <c r="M127" s="17"/>
      <c r="N127" s="18"/>
      <c r="O127" s="17"/>
      <c r="P127" s="18"/>
      <c r="Q127" s="18"/>
      <c r="R127" s="17"/>
      <c r="S127" s="18"/>
    </row>
    <row r="128" spans="1:19" x14ac:dyDescent="0.25">
      <c r="A128" s="15">
        <v>120</v>
      </c>
      <c r="B128" s="16">
        <v>44835</v>
      </c>
      <c r="C128" s="17">
        <v>44864</v>
      </c>
      <c r="D128" s="18">
        <f t="shared" si="9"/>
        <v>4298307</v>
      </c>
      <c r="E128" s="17">
        <v>44864</v>
      </c>
      <c r="F128" s="25">
        <f t="shared" si="7"/>
        <v>30</v>
      </c>
      <c r="G128" s="18">
        <f t="shared" si="8"/>
        <v>35736</v>
      </c>
      <c r="H128" s="17"/>
      <c r="I128" s="18"/>
      <c r="J128" s="17"/>
      <c r="K128" s="18"/>
      <c r="L128" s="17"/>
      <c r="M128" s="17"/>
      <c r="N128" s="18"/>
      <c r="O128" s="17"/>
      <c r="P128" s="18"/>
      <c r="Q128" s="18"/>
      <c r="R128" s="17"/>
      <c r="S128" s="18"/>
    </row>
    <row r="129" spans="1:19" x14ac:dyDescent="0.25">
      <c r="A129" s="15">
        <v>121</v>
      </c>
      <c r="B129" s="16">
        <v>44866</v>
      </c>
      <c r="C129" s="17">
        <v>44895</v>
      </c>
      <c r="D129" s="18">
        <f t="shared" si="9"/>
        <v>4335543</v>
      </c>
      <c r="E129" s="17">
        <v>44895</v>
      </c>
      <c r="F129" s="25">
        <f t="shared" si="7"/>
        <v>31</v>
      </c>
      <c r="G129" s="18">
        <f t="shared" si="8"/>
        <v>37236</v>
      </c>
      <c r="H129" s="17"/>
      <c r="I129" s="18"/>
      <c r="J129" s="17"/>
      <c r="K129" s="18"/>
      <c r="L129" s="17"/>
      <c r="M129" s="17"/>
      <c r="N129" s="18"/>
      <c r="O129" s="17"/>
      <c r="P129" s="18"/>
      <c r="Q129" s="18"/>
      <c r="R129" s="17"/>
      <c r="S129" s="18"/>
    </row>
    <row r="130" spans="1:19" x14ac:dyDescent="0.25">
      <c r="A130" s="15">
        <v>122</v>
      </c>
      <c r="B130" s="16">
        <v>44896</v>
      </c>
      <c r="C130" s="17">
        <v>44925</v>
      </c>
      <c r="D130" s="18">
        <f t="shared" si="9"/>
        <v>4371890</v>
      </c>
      <c r="E130" s="17">
        <v>44925</v>
      </c>
      <c r="F130" s="25">
        <f t="shared" si="7"/>
        <v>30</v>
      </c>
      <c r="G130" s="18">
        <f t="shared" si="8"/>
        <v>36347</v>
      </c>
      <c r="H130" s="17"/>
      <c r="I130" s="18"/>
      <c r="J130" s="17"/>
      <c r="K130" s="18"/>
      <c r="L130" s="17"/>
      <c r="M130" s="17"/>
      <c r="N130" s="18"/>
      <c r="O130" s="17"/>
      <c r="P130" s="18"/>
      <c r="Q130" s="18"/>
      <c r="R130" s="17"/>
      <c r="S130" s="18"/>
    </row>
    <row r="131" spans="1:19" x14ac:dyDescent="0.25">
      <c r="A131" s="15">
        <v>123</v>
      </c>
      <c r="B131" s="16">
        <v>44927</v>
      </c>
      <c r="C131" s="17">
        <v>44956</v>
      </c>
      <c r="D131" s="18">
        <f t="shared" si="9"/>
        <v>4409764</v>
      </c>
      <c r="E131" s="17">
        <v>44956</v>
      </c>
      <c r="F131" s="25">
        <f t="shared" si="7"/>
        <v>31</v>
      </c>
      <c r="G131" s="18">
        <f t="shared" si="8"/>
        <v>37874</v>
      </c>
      <c r="H131" s="17"/>
      <c r="I131" s="18"/>
      <c r="J131" s="17"/>
      <c r="K131" s="18"/>
      <c r="L131" s="17"/>
      <c r="M131" s="17"/>
      <c r="N131" s="18"/>
      <c r="O131" s="17"/>
      <c r="P131" s="18"/>
      <c r="Q131" s="18"/>
      <c r="R131" s="17"/>
      <c r="S131" s="18"/>
    </row>
    <row r="132" spans="1:19" x14ac:dyDescent="0.25">
      <c r="A132" s="15">
        <v>124</v>
      </c>
      <c r="B132" s="16">
        <v>44958</v>
      </c>
      <c r="C132" s="17">
        <v>44985</v>
      </c>
      <c r="D132" s="18">
        <f t="shared" si="9"/>
        <v>4445501</v>
      </c>
      <c r="E132" s="17">
        <v>44985</v>
      </c>
      <c r="F132" s="25">
        <f t="shared" si="7"/>
        <v>29</v>
      </c>
      <c r="G132" s="18">
        <f t="shared" si="8"/>
        <v>35737</v>
      </c>
      <c r="H132" s="17"/>
      <c r="I132" s="18"/>
      <c r="J132" s="17"/>
      <c r="K132" s="18"/>
      <c r="L132" s="17"/>
      <c r="M132" s="17"/>
      <c r="N132" s="18"/>
      <c r="O132" s="17"/>
      <c r="P132" s="18"/>
      <c r="Q132" s="18"/>
      <c r="R132" s="17"/>
      <c r="S132" s="18"/>
    </row>
    <row r="133" spans="1:19" x14ac:dyDescent="0.25">
      <c r="A133" s="15">
        <v>125</v>
      </c>
      <c r="B133" s="16">
        <v>44986</v>
      </c>
      <c r="C133" s="17">
        <v>45015</v>
      </c>
      <c r="D133" s="18">
        <f t="shared" si="9"/>
        <v>4482770</v>
      </c>
      <c r="E133" s="17">
        <v>45015</v>
      </c>
      <c r="F133" s="25">
        <f t="shared" si="7"/>
        <v>30</v>
      </c>
      <c r="G133" s="18">
        <f t="shared" si="8"/>
        <v>37269</v>
      </c>
      <c r="H133" s="17"/>
      <c r="I133" s="18"/>
      <c r="J133" s="17"/>
      <c r="K133" s="18"/>
      <c r="L133" s="17"/>
      <c r="M133" s="17"/>
      <c r="N133" s="18"/>
      <c r="O133" s="17"/>
      <c r="P133" s="18"/>
      <c r="Q133" s="18"/>
      <c r="R133" s="17"/>
      <c r="S133" s="18"/>
    </row>
    <row r="134" spans="1:19" x14ac:dyDescent="0.25">
      <c r="A134" s="15">
        <v>126</v>
      </c>
      <c r="B134" s="16">
        <v>45017</v>
      </c>
      <c r="C134" s="17">
        <v>45046</v>
      </c>
      <c r="D134" s="18">
        <f t="shared" si="9"/>
        <v>4521604</v>
      </c>
      <c r="E134" s="17">
        <v>45046</v>
      </c>
      <c r="F134" s="25">
        <f t="shared" si="7"/>
        <v>31</v>
      </c>
      <c r="G134" s="18">
        <f t="shared" si="8"/>
        <v>38834</v>
      </c>
      <c r="H134" s="17"/>
      <c r="I134" s="18"/>
      <c r="J134" s="17"/>
      <c r="K134" s="18"/>
      <c r="L134" s="17"/>
      <c r="M134" s="17"/>
      <c r="N134" s="18"/>
      <c r="O134" s="17"/>
      <c r="P134" s="18"/>
      <c r="Q134" s="18"/>
      <c r="R134" s="17"/>
      <c r="S134" s="18"/>
    </row>
    <row r="135" spans="1:19" x14ac:dyDescent="0.25">
      <c r="A135" s="15">
        <v>127</v>
      </c>
      <c r="B135" s="16">
        <v>45047</v>
      </c>
      <c r="C135" s="17">
        <v>45076</v>
      </c>
      <c r="D135" s="18">
        <f t="shared" si="9"/>
        <v>4559511</v>
      </c>
      <c r="E135" s="17">
        <v>45076</v>
      </c>
      <c r="F135" s="25">
        <f t="shared" si="7"/>
        <v>30</v>
      </c>
      <c r="G135" s="18">
        <f t="shared" si="8"/>
        <v>37907</v>
      </c>
      <c r="H135" s="17"/>
      <c r="I135" s="18"/>
      <c r="J135" s="17"/>
      <c r="K135" s="18"/>
      <c r="L135" s="17"/>
      <c r="M135" s="17"/>
      <c r="N135" s="18"/>
      <c r="O135" s="17"/>
      <c r="P135" s="18"/>
      <c r="Q135" s="18"/>
      <c r="R135" s="17"/>
      <c r="S135" s="18"/>
    </row>
    <row r="136" spans="1:19" x14ac:dyDescent="0.25">
      <c r="A136" s="15">
        <v>128</v>
      </c>
      <c r="B136" s="16">
        <v>45078</v>
      </c>
      <c r="C136" s="17">
        <v>45107</v>
      </c>
      <c r="D136" s="18">
        <f t="shared" si="9"/>
        <v>4599010</v>
      </c>
      <c r="E136" s="17">
        <v>45107</v>
      </c>
      <c r="F136" s="25">
        <f t="shared" si="7"/>
        <v>31</v>
      </c>
      <c r="G136" s="18">
        <f t="shared" si="8"/>
        <v>39499</v>
      </c>
      <c r="H136" s="17"/>
      <c r="I136" s="18"/>
      <c r="J136" s="17"/>
      <c r="K136" s="18"/>
      <c r="L136" s="17"/>
      <c r="M136" s="17"/>
      <c r="N136" s="18"/>
      <c r="O136" s="17"/>
      <c r="P136" s="18"/>
      <c r="Q136" s="18"/>
      <c r="R136" s="17"/>
      <c r="S136" s="18"/>
    </row>
    <row r="137" spans="1:19" x14ac:dyDescent="0.25">
      <c r="A137" s="15">
        <v>129</v>
      </c>
      <c r="B137" s="16">
        <v>45108</v>
      </c>
      <c r="C137" s="17">
        <v>45137</v>
      </c>
      <c r="D137" s="18">
        <f t="shared" si="9"/>
        <v>4637566</v>
      </c>
      <c r="E137" s="17">
        <v>45137</v>
      </c>
      <c r="F137" s="25">
        <f t="shared" si="7"/>
        <v>30</v>
      </c>
      <c r="G137" s="18">
        <f t="shared" si="8"/>
        <v>38556</v>
      </c>
      <c r="H137" s="17"/>
      <c r="I137" s="18"/>
      <c r="J137" s="17"/>
      <c r="K137" s="18"/>
      <c r="L137" s="17"/>
      <c r="M137" s="17"/>
      <c r="N137" s="18"/>
      <c r="O137" s="17"/>
      <c r="P137" s="18"/>
      <c r="Q137" s="18"/>
      <c r="R137" s="17"/>
      <c r="S137" s="18"/>
    </row>
    <row r="138" spans="1:19" x14ac:dyDescent="0.25">
      <c r="A138" s="15">
        <v>130</v>
      </c>
      <c r="B138" s="16">
        <v>45139</v>
      </c>
      <c r="C138" s="17">
        <v>45168</v>
      </c>
      <c r="D138" s="18">
        <f t="shared" si="9"/>
        <v>4677741</v>
      </c>
      <c r="E138" s="17">
        <v>45168</v>
      </c>
      <c r="F138" s="25">
        <f t="shared" si="7"/>
        <v>31</v>
      </c>
      <c r="G138" s="18">
        <f t="shared" si="8"/>
        <v>40175</v>
      </c>
      <c r="H138" s="17"/>
      <c r="I138" s="18"/>
      <c r="J138" s="17"/>
      <c r="K138" s="18"/>
      <c r="L138" s="17"/>
      <c r="M138" s="17"/>
      <c r="N138" s="18"/>
      <c r="O138" s="17"/>
      <c r="P138" s="18"/>
      <c r="Q138" s="18"/>
      <c r="R138" s="17"/>
      <c r="S138" s="18"/>
    </row>
    <row r="139" spans="1:19" x14ac:dyDescent="0.25">
      <c r="A139" s="15">
        <v>131</v>
      </c>
      <c r="B139" s="16">
        <v>45170</v>
      </c>
      <c r="C139" s="17">
        <v>45199</v>
      </c>
      <c r="D139" s="18">
        <f t="shared" si="9"/>
        <v>4718264</v>
      </c>
      <c r="E139" s="17">
        <v>45199</v>
      </c>
      <c r="F139" s="25">
        <f t="shared" si="7"/>
        <v>31</v>
      </c>
      <c r="G139" s="18">
        <f t="shared" si="8"/>
        <v>40523</v>
      </c>
      <c r="H139" s="17"/>
      <c r="I139" s="18"/>
      <c r="J139" s="17"/>
      <c r="K139" s="18"/>
      <c r="L139" s="17"/>
      <c r="M139" s="17"/>
      <c r="N139" s="18"/>
      <c r="O139" s="17"/>
      <c r="P139" s="18"/>
      <c r="Q139" s="18"/>
      <c r="R139" s="17"/>
      <c r="S139" s="18"/>
    </row>
    <row r="140" spans="1:19" x14ac:dyDescent="0.25">
      <c r="A140" s="15">
        <v>132</v>
      </c>
      <c r="B140" s="16">
        <v>45200</v>
      </c>
      <c r="C140" s="17">
        <v>45229</v>
      </c>
      <c r="D140" s="18">
        <f t="shared" si="9"/>
        <v>4757820</v>
      </c>
      <c r="E140" s="17">
        <v>45229</v>
      </c>
      <c r="F140" s="25">
        <f t="shared" ref="F140:F203" si="10">C140-C139</f>
        <v>30</v>
      </c>
      <c r="G140" s="18">
        <f t="shared" si="8"/>
        <v>39556</v>
      </c>
      <c r="H140" s="17"/>
      <c r="I140" s="18"/>
      <c r="J140" s="17"/>
      <c r="K140" s="18"/>
      <c r="L140" s="17"/>
      <c r="M140" s="17"/>
      <c r="N140" s="18"/>
      <c r="O140" s="17"/>
      <c r="P140" s="18"/>
      <c r="Q140" s="18"/>
      <c r="R140" s="17"/>
      <c r="S140" s="18"/>
    </row>
    <row r="141" spans="1:19" x14ac:dyDescent="0.25">
      <c r="A141" s="15">
        <v>133</v>
      </c>
      <c r="B141" s="16">
        <v>45231</v>
      </c>
      <c r="C141" s="17">
        <v>45260</v>
      </c>
      <c r="D141" s="18">
        <f t="shared" si="9"/>
        <v>4799037</v>
      </c>
      <c r="E141" s="17">
        <v>45260</v>
      </c>
      <c r="F141" s="25">
        <f t="shared" si="10"/>
        <v>31</v>
      </c>
      <c r="G141" s="18">
        <f t="shared" si="8"/>
        <v>41217</v>
      </c>
      <c r="H141" s="17"/>
      <c r="I141" s="18"/>
      <c r="J141" s="17"/>
      <c r="K141" s="18"/>
      <c r="L141" s="17"/>
      <c r="M141" s="17"/>
      <c r="N141" s="18"/>
      <c r="O141" s="17"/>
      <c r="P141" s="18"/>
      <c r="Q141" s="18"/>
      <c r="R141" s="17"/>
      <c r="S141" s="18"/>
    </row>
    <row r="142" spans="1:19" x14ac:dyDescent="0.25">
      <c r="A142" s="15">
        <v>134</v>
      </c>
      <c r="B142" s="16">
        <v>45261</v>
      </c>
      <c r="C142" s="17">
        <v>45290</v>
      </c>
      <c r="D142" s="18">
        <f t="shared" si="9"/>
        <v>4839270</v>
      </c>
      <c r="E142" s="17">
        <v>45290</v>
      </c>
      <c r="F142" s="25">
        <f t="shared" si="10"/>
        <v>30</v>
      </c>
      <c r="G142" s="18">
        <f t="shared" ref="G142:G203" si="11">ROUND((F142*$H$3*D141)+Q142,0)</f>
        <v>40233</v>
      </c>
      <c r="H142" s="17"/>
      <c r="I142" s="18"/>
      <c r="J142" s="17"/>
      <c r="K142" s="18"/>
      <c r="L142" s="17"/>
      <c r="M142" s="17"/>
      <c r="N142" s="18"/>
      <c r="O142" s="17"/>
      <c r="P142" s="18"/>
      <c r="Q142" s="18"/>
      <c r="R142" s="17"/>
      <c r="S142" s="18"/>
    </row>
    <row r="143" spans="1:19" x14ac:dyDescent="0.25">
      <c r="A143" s="15">
        <v>135</v>
      </c>
      <c r="B143" s="16">
        <v>45292</v>
      </c>
      <c r="C143" s="17">
        <v>45321</v>
      </c>
      <c r="D143" s="18">
        <f t="shared" si="9"/>
        <v>4881193</v>
      </c>
      <c r="E143" s="17">
        <v>45321</v>
      </c>
      <c r="F143" s="25">
        <f t="shared" si="10"/>
        <v>31</v>
      </c>
      <c r="G143" s="18">
        <f t="shared" si="11"/>
        <v>41923</v>
      </c>
      <c r="H143" s="17"/>
      <c r="I143" s="18"/>
      <c r="J143" s="17"/>
      <c r="K143" s="18"/>
      <c r="L143" s="17"/>
      <c r="M143" s="17"/>
      <c r="N143" s="18"/>
      <c r="O143" s="17"/>
      <c r="P143" s="18"/>
      <c r="Q143" s="18"/>
      <c r="R143" s="17"/>
      <c r="S143" s="18"/>
    </row>
    <row r="144" spans="1:19" x14ac:dyDescent="0.25">
      <c r="A144" s="15">
        <v>136</v>
      </c>
      <c r="B144" s="16">
        <v>45323</v>
      </c>
      <c r="C144" s="17">
        <v>45351</v>
      </c>
      <c r="D144" s="18">
        <f t="shared" ref="D144:D203" si="12">D143+G144+K143-I144-P144</f>
        <v>4922115</v>
      </c>
      <c r="E144" s="17">
        <v>45351</v>
      </c>
      <c r="F144" s="25">
        <f t="shared" si="10"/>
        <v>30</v>
      </c>
      <c r="G144" s="18">
        <f t="shared" si="11"/>
        <v>40922</v>
      </c>
      <c r="H144" s="17"/>
      <c r="I144" s="18"/>
      <c r="J144" s="17"/>
      <c r="K144" s="18"/>
      <c r="L144" s="17"/>
      <c r="M144" s="17"/>
      <c r="N144" s="18"/>
      <c r="O144" s="17"/>
      <c r="P144" s="18"/>
      <c r="Q144" s="18"/>
      <c r="R144" s="17"/>
      <c r="S144" s="18"/>
    </row>
    <row r="145" spans="1:19" x14ac:dyDescent="0.25">
      <c r="A145" s="15">
        <v>137</v>
      </c>
      <c r="B145" s="16">
        <v>45352</v>
      </c>
      <c r="C145" s="17">
        <v>45381</v>
      </c>
      <c r="D145" s="18">
        <f t="shared" si="12"/>
        <v>4963380</v>
      </c>
      <c r="E145" s="17">
        <v>45381</v>
      </c>
      <c r="F145" s="25">
        <f t="shared" si="10"/>
        <v>30</v>
      </c>
      <c r="G145" s="18">
        <f t="shared" si="11"/>
        <v>41265</v>
      </c>
      <c r="H145" s="17"/>
      <c r="I145" s="18"/>
      <c r="J145" s="17"/>
      <c r="K145" s="18"/>
      <c r="L145" s="17"/>
      <c r="M145" s="17"/>
      <c r="N145" s="18"/>
      <c r="O145" s="17"/>
      <c r="P145" s="18"/>
      <c r="Q145" s="18"/>
      <c r="R145" s="17"/>
      <c r="S145" s="18"/>
    </row>
    <row r="146" spans="1:19" x14ac:dyDescent="0.25">
      <c r="A146" s="15">
        <v>138</v>
      </c>
      <c r="B146" s="16">
        <v>45383</v>
      </c>
      <c r="C146" s="17">
        <v>45412</v>
      </c>
      <c r="D146" s="18">
        <f t="shared" si="12"/>
        <v>5006378</v>
      </c>
      <c r="E146" s="17">
        <v>45412</v>
      </c>
      <c r="F146" s="25">
        <f t="shared" si="10"/>
        <v>31</v>
      </c>
      <c r="G146" s="18">
        <f t="shared" si="11"/>
        <v>42998</v>
      </c>
      <c r="H146" s="17"/>
      <c r="I146" s="18"/>
      <c r="J146" s="17"/>
      <c r="K146" s="18"/>
      <c r="L146" s="17"/>
      <c r="M146" s="17"/>
      <c r="N146" s="18"/>
      <c r="O146" s="17"/>
      <c r="P146" s="18"/>
      <c r="Q146" s="18"/>
      <c r="R146" s="17"/>
      <c r="S146" s="18"/>
    </row>
    <row r="147" spans="1:19" x14ac:dyDescent="0.25">
      <c r="A147" s="15">
        <v>139</v>
      </c>
      <c r="B147" s="16">
        <v>45413</v>
      </c>
      <c r="C147" s="17">
        <v>45442</v>
      </c>
      <c r="D147" s="18">
        <f t="shared" si="12"/>
        <v>5048349</v>
      </c>
      <c r="E147" s="17">
        <v>45442</v>
      </c>
      <c r="F147" s="25">
        <f t="shared" si="10"/>
        <v>30</v>
      </c>
      <c r="G147" s="18">
        <f t="shared" si="11"/>
        <v>41971</v>
      </c>
      <c r="H147" s="17"/>
      <c r="I147" s="18"/>
      <c r="J147" s="17"/>
      <c r="K147" s="18"/>
      <c r="L147" s="17"/>
      <c r="M147" s="17"/>
      <c r="N147" s="18"/>
      <c r="O147" s="17"/>
      <c r="P147" s="18"/>
      <c r="Q147" s="18"/>
      <c r="R147" s="17"/>
      <c r="S147" s="18"/>
    </row>
    <row r="148" spans="1:19" x14ac:dyDescent="0.25">
      <c r="A148" s="15">
        <v>140</v>
      </c>
      <c r="B148" s="16">
        <v>45444</v>
      </c>
      <c r="C148" s="17">
        <v>45473</v>
      </c>
      <c r="D148" s="18">
        <f t="shared" si="12"/>
        <v>5092083</v>
      </c>
      <c r="E148" s="17">
        <v>45473</v>
      </c>
      <c r="F148" s="25">
        <f t="shared" si="10"/>
        <v>31</v>
      </c>
      <c r="G148" s="18">
        <f t="shared" si="11"/>
        <v>43734</v>
      </c>
      <c r="H148" s="17"/>
      <c r="I148" s="18"/>
      <c r="J148" s="17"/>
      <c r="K148" s="18"/>
      <c r="L148" s="17"/>
      <c r="M148" s="17"/>
      <c r="N148" s="18"/>
      <c r="O148" s="17"/>
      <c r="P148" s="18"/>
      <c r="Q148" s="18"/>
      <c r="R148" s="17"/>
      <c r="S148" s="18"/>
    </row>
    <row r="149" spans="1:19" x14ac:dyDescent="0.25">
      <c r="A149" s="15">
        <v>141</v>
      </c>
      <c r="B149" s="16">
        <v>45474</v>
      </c>
      <c r="C149" s="17">
        <v>45503</v>
      </c>
      <c r="D149" s="18">
        <f t="shared" si="12"/>
        <v>5134773</v>
      </c>
      <c r="E149" s="17">
        <v>45503</v>
      </c>
      <c r="F149" s="25">
        <f t="shared" si="10"/>
        <v>30</v>
      </c>
      <c r="G149" s="18">
        <f t="shared" si="11"/>
        <v>42690</v>
      </c>
      <c r="H149" s="17"/>
      <c r="I149" s="18"/>
      <c r="J149" s="17"/>
      <c r="K149" s="18"/>
      <c r="L149" s="17"/>
      <c r="M149" s="17"/>
      <c r="N149" s="18"/>
      <c r="O149" s="17"/>
      <c r="P149" s="18"/>
      <c r="Q149" s="18"/>
      <c r="R149" s="17"/>
      <c r="S149" s="18"/>
    </row>
    <row r="150" spans="1:19" x14ac:dyDescent="0.25">
      <c r="A150" s="15">
        <v>142</v>
      </c>
      <c r="B150" s="16">
        <v>45505</v>
      </c>
      <c r="C150" s="17">
        <v>45534</v>
      </c>
      <c r="D150" s="18">
        <f t="shared" si="12"/>
        <v>5179256</v>
      </c>
      <c r="E150" s="17">
        <v>45534</v>
      </c>
      <c r="F150" s="25">
        <f t="shared" si="10"/>
        <v>31</v>
      </c>
      <c r="G150" s="18">
        <f t="shared" si="11"/>
        <v>44483</v>
      </c>
      <c r="H150" s="17"/>
      <c r="I150" s="18"/>
      <c r="J150" s="17"/>
      <c r="K150" s="18"/>
      <c r="L150" s="17"/>
      <c r="M150" s="17"/>
      <c r="N150" s="18"/>
      <c r="O150" s="17"/>
      <c r="P150" s="18"/>
      <c r="Q150" s="18"/>
      <c r="R150" s="17"/>
      <c r="S150" s="18"/>
    </row>
    <row r="151" spans="1:19" x14ac:dyDescent="0.25">
      <c r="A151" s="15">
        <v>143</v>
      </c>
      <c r="B151" s="16">
        <v>45536</v>
      </c>
      <c r="C151" s="17">
        <v>45565</v>
      </c>
      <c r="D151" s="18">
        <f t="shared" si="12"/>
        <v>5224124</v>
      </c>
      <c r="E151" s="17">
        <v>45565</v>
      </c>
      <c r="F151" s="25">
        <f t="shared" si="10"/>
        <v>31</v>
      </c>
      <c r="G151" s="18">
        <f t="shared" si="11"/>
        <v>44868</v>
      </c>
      <c r="H151" s="17"/>
      <c r="I151" s="18"/>
      <c r="J151" s="17"/>
      <c r="K151" s="18"/>
      <c r="L151" s="17"/>
      <c r="M151" s="17"/>
      <c r="N151" s="18"/>
      <c r="O151" s="17"/>
      <c r="P151" s="18"/>
      <c r="Q151" s="18"/>
      <c r="R151" s="17"/>
      <c r="S151" s="18"/>
    </row>
    <row r="152" spans="1:19" x14ac:dyDescent="0.25">
      <c r="A152" s="15">
        <v>144</v>
      </c>
      <c r="B152" s="16">
        <v>45566</v>
      </c>
      <c r="C152" s="17">
        <v>45595</v>
      </c>
      <c r="D152" s="18">
        <f t="shared" si="12"/>
        <v>5267921</v>
      </c>
      <c r="E152" s="17">
        <v>45595</v>
      </c>
      <c r="F152" s="25">
        <f t="shared" si="10"/>
        <v>30</v>
      </c>
      <c r="G152" s="18">
        <f t="shared" si="11"/>
        <v>43797</v>
      </c>
      <c r="H152" s="17"/>
      <c r="I152" s="18"/>
      <c r="J152" s="17"/>
      <c r="K152" s="18"/>
      <c r="L152" s="17"/>
      <c r="M152" s="17"/>
      <c r="N152" s="18"/>
      <c r="O152" s="17"/>
      <c r="P152" s="18"/>
      <c r="Q152" s="18"/>
      <c r="R152" s="17"/>
      <c r="S152" s="18"/>
    </row>
    <row r="153" spans="1:19" x14ac:dyDescent="0.25">
      <c r="A153" s="15">
        <v>145</v>
      </c>
      <c r="B153" s="16">
        <v>45597</v>
      </c>
      <c r="C153" s="17">
        <v>45626</v>
      </c>
      <c r="D153" s="18">
        <f t="shared" si="12"/>
        <v>5313557</v>
      </c>
      <c r="E153" s="17">
        <v>45626</v>
      </c>
      <c r="F153" s="25">
        <f t="shared" si="10"/>
        <v>31</v>
      </c>
      <c r="G153" s="18">
        <f t="shared" si="11"/>
        <v>45636</v>
      </c>
      <c r="H153" s="17"/>
      <c r="I153" s="18"/>
      <c r="J153" s="17"/>
      <c r="K153" s="18"/>
      <c r="L153" s="17"/>
      <c r="M153" s="17"/>
      <c r="N153" s="18"/>
      <c r="O153" s="17"/>
      <c r="P153" s="18"/>
      <c r="Q153" s="18"/>
      <c r="R153" s="17"/>
      <c r="S153" s="18"/>
    </row>
    <row r="154" spans="1:19" x14ac:dyDescent="0.25">
      <c r="A154" s="15">
        <v>146</v>
      </c>
      <c r="B154" s="16">
        <v>45627</v>
      </c>
      <c r="C154" s="17">
        <v>45656</v>
      </c>
      <c r="D154" s="18">
        <f t="shared" si="12"/>
        <v>5358104</v>
      </c>
      <c r="E154" s="17">
        <v>45656</v>
      </c>
      <c r="F154" s="25">
        <f t="shared" si="10"/>
        <v>30</v>
      </c>
      <c r="G154" s="18">
        <f t="shared" si="11"/>
        <v>44547</v>
      </c>
      <c r="H154" s="17"/>
      <c r="I154" s="18"/>
      <c r="J154" s="17"/>
      <c r="K154" s="18"/>
      <c r="L154" s="17"/>
      <c r="M154" s="17"/>
      <c r="N154" s="18"/>
      <c r="O154" s="17"/>
      <c r="P154" s="18"/>
      <c r="Q154" s="18"/>
      <c r="R154" s="17"/>
      <c r="S154" s="18"/>
    </row>
    <row r="155" spans="1:19" x14ac:dyDescent="0.25">
      <c r="A155" s="15">
        <v>147</v>
      </c>
      <c r="B155" s="16">
        <v>45658</v>
      </c>
      <c r="C155" s="17">
        <v>45687</v>
      </c>
      <c r="D155" s="18">
        <f t="shared" si="12"/>
        <v>5404521</v>
      </c>
      <c r="E155" s="17">
        <v>45687</v>
      </c>
      <c r="F155" s="25">
        <f t="shared" si="10"/>
        <v>31</v>
      </c>
      <c r="G155" s="18">
        <f t="shared" si="11"/>
        <v>46417</v>
      </c>
      <c r="H155" s="17"/>
      <c r="I155" s="18"/>
      <c r="J155" s="17"/>
      <c r="K155" s="18"/>
      <c r="L155" s="17"/>
      <c r="M155" s="17"/>
      <c r="N155" s="18"/>
      <c r="O155" s="17"/>
      <c r="P155" s="18"/>
      <c r="Q155" s="18"/>
      <c r="R155" s="17"/>
      <c r="S155" s="18"/>
    </row>
    <row r="156" spans="1:19" x14ac:dyDescent="0.25">
      <c r="A156" s="15">
        <v>148</v>
      </c>
      <c r="B156" s="16">
        <v>45689</v>
      </c>
      <c r="C156" s="17">
        <v>45716</v>
      </c>
      <c r="D156" s="18">
        <f t="shared" si="12"/>
        <v>5448320</v>
      </c>
      <c r="E156" s="17">
        <v>45716</v>
      </c>
      <c r="F156" s="25">
        <f t="shared" si="10"/>
        <v>29</v>
      </c>
      <c r="G156" s="18">
        <f t="shared" si="11"/>
        <v>43799</v>
      </c>
      <c r="H156" s="17"/>
      <c r="I156" s="18"/>
      <c r="J156" s="17"/>
      <c r="K156" s="18"/>
      <c r="L156" s="17"/>
      <c r="M156" s="17"/>
      <c r="N156" s="18"/>
      <c r="O156" s="17"/>
      <c r="P156" s="18"/>
      <c r="Q156" s="18"/>
      <c r="R156" s="17"/>
      <c r="S156" s="18"/>
    </row>
    <row r="157" spans="1:19" x14ac:dyDescent="0.25">
      <c r="A157" s="15">
        <v>149</v>
      </c>
      <c r="B157" s="16">
        <v>45717</v>
      </c>
      <c r="C157" s="17">
        <v>45746</v>
      </c>
      <c r="D157" s="18">
        <f t="shared" si="12"/>
        <v>5493996</v>
      </c>
      <c r="E157" s="17">
        <v>45746</v>
      </c>
      <c r="F157" s="25">
        <f t="shared" si="10"/>
        <v>30</v>
      </c>
      <c r="G157" s="18">
        <f t="shared" si="11"/>
        <v>45676</v>
      </c>
      <c r="H157" s="17"/>
      <c r="I157" s="18"/>
      <c r="J157" s="17"/>
      <c r="K157" s="18"/>
      <c r="L157" s="17"/>
      <c r="M157" s="17"/>
      <c r="N157" s="18"/>
      <c r="O157" s="17"/>
      <c r="P157" s="18"/>
      <c r="Q157" s="18"/>
      <c r="R157" s="17"/>
      <c r="S157" s="18"/>
    </row>
    <row r="158" spans="1:19" x14ac:dyDescent="0.25">
      <c r="A158" s="15">
        <v>150</v>
      </c>
      <c r="B158" s="16">
        <v>45748</v>
      </c>
      <c r="C158" s="17">
        <v>45777</v>
      </c>
      <c r="D158" s="18">
        <f t="shared" si="12"/>
        <v>5541591</v>
      </c>
      <c r="E158" s="17">
        <v>45777</v>
      </c>
      <c r="F158" s="25">
        <f t="shared" si="10"/>
        <v>31</v>
      </c>
      <c r="G158" s="18">
        <f t="shared" si="11"/>
        <v>47595</v>
      </c>
      <c r="H158" s="17"/>
      <c r="I158" s="18"/>
      <c r="J158" s="17"/>
      <c r="K158" s="18"/>
      <c r="L158" s="17"/>
      <c r="M158" s="17"/>
      <c r="N158" s="18"/>
      <c r="O158" s="17"/>
      <c r="P158" s="18"/>
      <c r="Q158" s="18"/>
      <c r="R158" s="17"/>
      <c r="S158" s="18"/>
    </row>
    <row r="159" spans="1:19" x14ac:dyDescent="0.25">
      <c r="A159" s="15">
        <v>151</v>
      </c>
      <c r="B159" s="16">
        <v>45778</v>
      </c>
      <c r="C159" s="17">
        <v>45807</v>
      </c>
      <c r="D159" s="18">
        <f t="shared" si="12"/>
        <v>5588049</v>
      </c>
      <c r="E159" s="17">
        <v>45807</v>
      </c>
      <c r="F159" s="25">
        <f t="shared" si="10"/>
        <v>30</v>
      </c>
      <c r="G159" s="18">
        <f t="shared" si="11"/>
        <v>46458</v>
      </c>
      <c r="H159" s="17"/>
      <c r="I159" s="18"/>
      <c r="J159" s="17"/>
      <c r="K159" s="18"/>
      <c r="L159" s="17"/>
      <c r="M159" s="17"/>
      <c r="N159" s="18"/>
      <c r="O159" s="17"/>
      <c r="P159" s="18"/>
      <c r="Q159" s="18"/>
      <c r="R159" s="17"/>
      <c r="S159" s="18"/>
    </row>
    <row r="160" spans="1:19" x14ac:dyDescent="0.25">
      <c r="A160" s="15">
        <v>152</v>
      </c>
      <c r="B160" s="16">
        <v>45809</v>
      </c>
      <c r="C160" s="17">
        <v>45838</v>
      </c>
      <c r="D160" s="18">
        <f t="shared" si="12"/>
        <v>5636458</v>
      </c>
      <c r="E160" s="17">
        <v>45838</v>
      </c>
      <c r="F160" s="25">
        <f t="shared" si="10"/>
        <v>31</v>
      </c>
      <c r="G160" s="18">
        <f t="shared" si="11"/>
        <v>48409</v>
      </c>
      <c r="H160" s="17"/>
      <c r="I160" s="18"/>
      <c r="J160" s="17"/>
      <c r="K160" s="18"/>
      <c r="L160" s="17"/>
      <c r="M160" s="17"/>
      <c r="N160" s="18"/>
      <c r="O160" s="17"/>
      <c r="P160" s="18"/>
      <c r="Q160" s="18"/>
      <c r="R160" s="17"/>
      <c r="S160" s="18"/>
    </row>
    <row r="161" spans="1:19" x14ac:dyDescent="0.25">
      <c r="A161" s="15">
        <v>153</v>
      </c>
      <c r="B161" s="16">
        <v>45839</v>
      </c>
      <c r="C161" s="17">
        <v>45868</v>
      </c>
      <c r="D161" s="18">
        <f t="shared" si="12"/>
        <v>5683712</v>
      </c>
      <c r="E161" s="17">
        <v>45868</v>
      </c>
      <c r="F161" s="25">
        <f t="shared" si="10"/>
        <v>30</v>
      </c>
      <c r="G161" s="18">
        <f t="shared" si="11"/>
        <v>47254</v>
      </c>
      <c r="H161" s="17"/>
      <c r="I161" s="18"/>
      <c r="J161" s="17"/>
      <c r="K161" s="18"/>
      <c r="L161" s="17"/>
      <c r="M161" s="17"/>
      <c r="N161" s="18"/>
      <c r="O161" s="17"/>
      <c r="P161" s="18"/>
      <c r="Q161" s="18"/>
      <c r="R161" s="17"/>
      <c r="S161" s="18"/>
    </row>
    <row r="162" spans="1:19" x14ac:dyDescent="0.25">
      <c r="A162" s="15">
        <v>154</v>
      </c>
      <c r="B162" s="16">
        <v>45870</v>
      </c>
      <c r="C162" s="17">
        <v>45899</v>
      </c>
      <c r="D162" s="18">
        <f t="shared" si="12"/>
        <v>5732950</v>
      </c>
      <c r="E162" s="17">
        <v>45899</v>
      </c>
      <c r="F162" s="25">
        <f t="shared" si="10"/>
        <v>31</v>
      </c>
      <c r="G162" s="18">
        <f t="shared" si="11"/>
        <v>49238</v>
      </c>
      <c r="H162" s="17"/>
      <c r="I162" s="18"/>
      <c r="J162" s="17"/>
      <c r="K162" s="18"/>
      <c r="L162" s="17"/>
      <c r="M162" s="17"/>
      <c r="N162" s="18"/>
      <c r="O162" s="17"/>
      <c r="P162" s="18"/>
      <c r="Q162" s="18"/>
      <c r="R162" s="17"/>
      <c r="S162" s="18"/>
    </row>
    <row r="163" spans="1:19" x14ac:dyDescent="0.25">
      <c r="A163" s="15">
        <v>155</v>
      </c>
      <c r="B163" s="16">
        <v>45901</v>
      </c>
      <c r="C163" s="17">
        <v>45930</v>
      </c>
      <c r="D163" s="18">
        <f t="shared" si="12"/>
        <v>5782615</v>
      </c>
      <c r="E163" s="17">
        <v>45930</v>
      </c>
      <c r="F163" s="25">
        <f t="shared" si="10"/>
        <v>31</v>
      </c>
      <c r="G163" s="18">
        <f t="shared" si="11"/>
        <v>49665</v>
      </c>
      <c r="H163" s="17"/>
      <c r="I163" s="18"/>
      <c r="J163" s="17"/>
      <c r="K163" s="18"/>
      <c r="L163" s="17"/>
      <c r="M163" s="17"/>
      <c r="N163" s="18"/>
      <c r="O163" s="17"/>
      <c r="P163" s="18"/>
      <c r="Q163" s="18"/>
      <c r="R163" s="17"/>
      <c r="S163" s="18"/>
    </row>
    <row r="164" spans="1:19" x14ac:dyDescent="0.25">
      <c r="A164" s="15">
        <v>156</v>
      </c>
      <c r="B164" s="16">
        <v>45931</v>
      </c>
      <c r="C164" s="17">
        <v>45960</v>
      </c>
      <c r="D164" s="18">
        <f t="shared" si="12"/>
        <v>5831094</v>
      </c>
      <c r="E164" s="17">
        <v>45960</v>
      </c>
      <c r="F164" s="25">
        <f t="shared" si="10"/>
        <v>30</v>
      </c>
      <c r="G164" s="18">
        <f t="shared" si="11"/>
        <v>48479</v>
      </c>
      <c r="H164" s="17"/>
      <c r="I164" s="18"/>
      <c r="J164" s="17"/>
      <c r="K164" s="18"/>
      <c r="L164" s="17"/>
      <c r="M164" s="17"/>
      <c r="N164" s="18"/>
      <c r="O164" s="17"/>
      <c r="P164" s="18"/>
      <c r="Q164" s="18"/>
      <c r="R164" s="17"/>
      <c r="S164" s="18"/>
    </row>
    <row r="165" spans="1:19" x14ac:dyDescent="0.25">
      <c r="A165" s="15">
        <v>157</v>
      </c>
      <c r="B165" s="16">
        <v>45962</v>
      </c>
      <c r="C165" s="17">
        <v>45991</v>
      </c>
      <c r="D165" s="18">
        <f t="shared" si="12"/>
        <v>5881609</v>
      </c>
      <c r="E165" s="17">
        <v>45991</v>
      </c>
      <c r="F165" s="25">
        <f t="shared" si="10"/>
        <v>31</v>
      </c>
      <c r="G165" s="18">
        <f t="shared" si="11"/>
        <v>50515</v>
      </c>
      <c r="H165" s="17"/>
      <c r="I165" s="18"/>
      <c r="J165" s="17"/>
      <c r="K165" s="18"/>
      <c r="L165" s="17"/>
      <c r="M165" s="17"/>
      <c r="N165" s="18"/>
      <c r="O165" s="17"/>
      <c r="P165" s="18"/>
      <c r="Q165" s="18"/>
      <c r="R165" s="17"/>
      <c r="S165" s="18"/>
    </row>
    <row r="166" spans="1:19" x14ac:dyDescent="0.25">
      <c r="A166" s="15">
        <v>158</v>
      </c>
      <c r="B166" s="16">
        <v>45992</v>
      </c>
      <c r="C166" s="17">
        <v>46021</v>
      </c>
      <c r="D166" s="18">
        <f t="shared" si="12"/>
        <v>5930918</v>
      </c>
      <c r="E166" s="17">
        <v>46021</v>
      </c>
      <c r="F166" s="25">
        <f t="shared" si="10"/>
        <v>30</v>
      </c>
      <c r="G166" s="18">
        <f t="shared" si="11"/>
        <v>49309</v>
      </c>
      <c r="H166" s="17"/>
      <c r="I166" s="18"/>
      <c r="J166" s="17"/>
      <c r="K166" s="18"/>
      <c r="L166" s="17"/>
      <c r="M166" s="17"/>
      <c r="N166" s="18"/>
      <c r="O166" s="17"/>
      <c r="P166" s="18"/>
      <c r="Q166" s="18"/>
      <c r="R166" s="17"/>
      <c r="S166" s="18"/>
    </row>
    <row r="167" spans="1:19" x14ac:dyDescent="0.25">
      <c r="A167" s="15">
        <v>159</v>
      </c>
      <c r="B167" s="16">
        <v>46023</v>
      </c>
      <c r="C167" s="17">
        <v>46052</v>
      </c>
      <c r="D167" s="18">
        <f t="shared" si="12"/>
        <v>5982298</v>
      </c>
      <c r="E167" s="17">
        <v>46052</v>
      </c>
      <c r="F167" s="25">
        <f t="shared" si="10"/>
        <v>31</v>
      </c>
      <c r="G167" s="18">
        <f t="shared" si="11"/>
        <v>51380</v>
      </c>
      <c r="H167" s="17"/>
      <c r="I167" s="18"/>
      <c r="J167" s="17"/>
      <c r="K167" s="18"/>
      <c r="L167" s="17"/>
      <c r="M167" s="17"/>
      <c r="N167" s="18"/>
      <c r="O167" s="17"/>
      <c r="P167" s="18"/>
      <c r="Q167" s="18"/>
      <c r="R167" s="17"/>
      <c r="S167" s="18"/>
    </row>
    <row r="168" spans="1:19" x14ac:dyDescent="0.25">
      <c r="A168" s="15">
        <v>160</v>
      </c>
      <c r="B168" s="16">
        <v>46054</v>
      </c>
      <c r="C168" s="17">
        <v>46081</v>
      </c>
      <c r="D168" s="18">
        <f t="shared" si="12"/>
        <v>6030779</v>
      </c>
      <c r="E168" s="17">
        <v>46081</v>
      </c>
      <c r="F168" s="25">
        <f t="shared" si="10"/>
        <v>29</v>
      </c>
      <c r="G168" s="18">
        <f t="shared" si="11"/>
        <v>48481</v>
      </c>
      <c r="H168" s="17"/>
      <c r="I168" s="18"/>
      <c r="J168" s="17"/>
      <c r="K168" s="18"/>
      <c r="L168" s="17"/>
      <c r="M168" s="17"/>
      <c r="N168" s="18"/>
      <c r="O168" s="17"/>
      <c r="P168" s="18"/>
      <c r="Q168" s="18"/>
      <c r="R168" s="17"/>
      <c r="S168" s="18"/>
    </row>
    <row r="169" spans="1:19" x14ac:dyDescent="0.25">
      <c r="A169" s="15">
        <v>161</v>
      </c>
      <c r="B169" s="16">
        <v>46082</v>
      </c>
      <c r="C169" s="17">
        <v>46111</v>
      </c>
      <c r="D169" s="18">
        <f t="shared" si="12"/>
        <v>6081338</v>
      </c>
      <c r="E169" s="17">
        <v>46111</v>
      </c>
      <c r="F169" s="25">
        <f t="shared" si="10"/>
        <v>30</v>
      </c>
      <c r="G169" s="18">
        <f t="shared" si="11"/>
        <v>50559</v>
      </c>
      <c r="H169" s="17"/>
      <c r="I169" s="18"/>
      <c r="J169" s="17"/>
      <c r="K169" s="18"/>
      <c r="L169" s="17"/>
      <c r="M169" s="17"/>
      <c r="N169" s="18"/>
      <c r="O169" s="17"/>
      <c r="P169" s="18"/>
      <c r="Q169" s="18"/>
      <c r="R169" s="17"/>
      <c r="S169" s="18"/>
    </row>
    <row r="170" spans="1:19" x14ac:dyDescent="0.25">
      <c r="A170" s="15">
        <v>162</v>
      </c>
      <c r="B170" s="16">
        <v>46113</v>
      </c>
      <c r="C170" s="17">
        <v>46142</v>
      </c>
      <c r="D170" s="18">
        <f t="shared" si="12"/>
        <v>6134021</v>
      </c>
      <c r="E170" s="17">
        <v>46142</v>
      </c>
      <c r="F170" s="25">
        <f t="shared" si="10"/>
        <v>31</v>
      </c>
      <c r="G170" s="18">
        <f t="shared" si="11"/>
        <v>52683</v>
      </c>
      <c r="H170" s="17"/>
      <c r="I170" s="18"/>
      <c r="J170" s="17"/>
      <c r="K170" s="18"/>
      <c r="L170" s="17"/>
      <c r="M170" s="17"/>
      <c r="N170" s="18"/>
      <c r="O170" s="17"/>
      <c r="P170" s="18"/>
      <c r="Q170" s="18"/>
      <c r="R170" s="17"/>
      <c r="S170" s="18"/>
    </row>
    <row r="171" spans="1:19" x14ac:dyDescent="0.25">
      <c r="A171" s="15">
        <v>163</v>
      </c>
      <c r="B171" s="16">
        <v>46143</v>
      </c>
      <c r="C171" s="17">
        <v>46172</v>
      </c>
      <c r="D171" s="18">
        <f t="shared" si="12"/>
        <v>6185446</v>
      </c>
      <c r="E171" s="17">
        <v>46172</v>
      </c>
      <c r="F171" s="25">
        <f t="shared" si="10"/>
        <v>30</v>
      </c>
      <c r="G171" s="18">
        <f t="shared" si="11"/>
        <v>51425</v>
      </c>
      <c r="H171" s="17"/>
      <c r="I171" s="18"/>
      <c r="J171" s="17"/>
      <c r="K171" s="18"/>
      <c r="L171" s="17"/>
      <c r="M171" s="17"/>
      <c r="N171" s="18"/>
      <c r="O171" s="17"/>
      <c r="P171" s="18"/>
      <c r="Q171" s="18"/>
      <c r="R171" s="17"/>
      <c r="S171" s="18"/>
    </row>
    <row r="172" spans="1:19" x14ac:dyDescent="0.25">
      <c r="A172" s="15">
        <v>164</v>
      </c>
      <c r="B172" s="16">
        <v>46174</v>
      </c>
      <c r="C172" s="17">
        <v>46203</v>
      </c>
      <c r="D172" s="18">
        <f t="shared" si="12"/>
        <v>6239031</v>
      </c>
      <c r="E172" s="17">
        <v>46203</v>
      </c>
      <c r="F172" s="25">
        <f t="shared" si="10"/>
        <v>31</v>
      </c>
      <c r="G172" s="18">
        <f t="shared" si="11"/>
        <v>53585</v>
      </c>
      <c r="H172" s="17"/>
      <c r="I172" s="18"/>
      <c r="J172" s="17"/>
      <c r="K172" s="18"/>
      <c r="L172" s="17"/>
      <c r="M172" s="17"/>
      <c r="N172" s="18"/>
      <c r="O172" s="17"/>
      <c r="P172" s="18"/>
      <c r="Q172" s="18"/>
      <c r="R172" s="17"/>
      <c r="S172" s="18"/>
    </row>
    <row r="173" spans="1:19" x14ac:dyDescent="0.25">
      <c r="A173" s="15">
        <v>165</v>
      </c>
      <c r="B173" s="16">
        <v>46204</v>
      </c>
      <c r="C173" s="17">
        <v>46233</v>
      </c>
      <c r="D173" s="18">
        <f t="shared" si="12"/>
        <v>6291336</v>
      </c>
      <c r="E173" s="17">
        <v>46233</v>
      </c>
      <c r="F173" s="25">
        <f t="shared" si="10"/>
        <v>30</v>
      </c>
      <c r="G173" s="18">
        <f t="shared" si="11"/>
        <v>52305</v>
      </c>
      <c r="H173" s="17"/>
      <c r="I173" s="18"/>
      <c r="J173" s="17"/>
      <c r="K173" s="18"/>
      <c r="L173" s="17"/>
      <c r="M173" s="17"/>
      <c r="N173" s="18"/>
      <c r="O173" s="17"/>
      <c r="P173" s="18"/>
      <c r="Q173" s="18"/>
      <c r="R173" s="17"/>
      <c r="S173" s="18"/>
    </row>
    <row r="174" spans="1:19" x14ac:dyDescent="0.25">
      <c r="A174" s="15">
        <v>166</v>
      </c>
      <c r="B174" s="16">
        <v>46235</v>
      </c>
      <c r="C174" s="17">
        <v>46264</v>
      </c>
      <c r="D174" s="18">
        <f t="shared" si="12"/>
        <v>6345838</v>
      </c>
      <c r="E174" s="17">
        <v>46264</v>
      </c>
      <c r="F174" s="25">
        <f t="shared" si="10"/>
        <v>31</v>
      </c>
      <c r="G174" s="18">
        <f t="shared" si="11"/>
        <v>54502</v>
      </c>
      <c r="H174" s="17"/>
      <c r="I174" s="18"/>
      <c r="J174" s="17"/>
      <c r="K174" s="18"/>
      <c r="L174" s="17"/>
      <c r="M174" s="17"/>
      <c r="N174" s="18"/>
      <c r="O174" s="17"/>
      <c r="P174" s="18"/>
      <c r="Q174" s="18"/>
      <c r="R174" s="17"/>
      <c r="S174" s="18"/>
    </row>
    <row r="175" spans="1:19" x14ac:dyDescent="0.25">
      <c r="A175" s="15">
        <v>167</v>
      </c>
      <c r="B175" s="16">
        <v>46266</v>
      </c>
      <c r="C175" s="17">
        <v>46295</v>
      </c>
      <c r="D175" s="18">
        <f t="shared" si="12"/>
        <v>6400812</v>
      </c>
      <c r="E175" s="17">
        <v>46295</v>
      </c>
      <c r="F175" s="25">
        <f t="shared" si="10"/>
        <v>31</v>
      </c>
      <c r="G175" s="18">
        <f t="shared" si="11"/>
        <v>54974</v>
      </c>
      <c r="H175" s="17"/>
      <c r="I175" s="18"/>
      <c r="J175" s="17"/>
      <c r="K175" s="18"/>
      <c r="L175" s="17"/>
      <c r="M175" s="17"/>
      <c r="N175" s="18"/>
      <c r="O175" s="17"/>
      <c r="P175" s="18"/>
      <c r="Q175" s="18"/>
      <c r="R175" s="17"/>
      <c r="S175" s="18"/>
    </row>
    <row r="176" spans="1:19" x14ac:dyDescent="0.25">
      <c r="A176" s="15">
        <v>168</v>
      </c>
      <c r="B176" s="16">
        <v>46296</v>
      </c>
      <c r="C176" s="17">
        <v>46325</v>
      </c>
      <c r="D176" s="18">
        <f t="shared" si="12"/>
        <v>6454474</v>
      </c>
      <c r="E176" s="17">
        <v>46325</v>
      </c>
      <c r="F176" s="25">
        <f t="shared" si="10"/>
        <v>30</v>
      </c>
      <c r="G176" s="18">
        <f t="shared" si="11"/>
        <v>53662</v>
      </c>
      <c r="H176" s="17"/>
      <c r="I176" s="18"/>
      <c r="J176" s="17"/>
      <c r="K176" s="18"/>
      <c r="L176" s="17"/>
      <c r="M176" s="17"/>
      <c r="N176" s="18"/>
      <c r="O176" s="17"/>
      <c r="P176" s="18"/>
      <c r="Q176" s="18"/>
      <c r="R176" s="17"/>
      <c r="S176" s="18"/>
    </row>
    <row r="177" spans="1:19" x14ac:dyDescent="0.25">
      <c r="A177" s="15">
        <v>169</v>
      </c>
      <c r="B177" s="16">
        <v>46327</v>
      </c>
      <c r="C177" s="17">
        <v>46356</v>
      </c>
      <c r="D177" s="18">
        <f t="shared" si="12"/>
        <v>6510389</v>
      </c>
      <c r="E177" s="17">
        <v>46356</v>
      </c>
      <c r="F177" s="25">
        <f t="shared" si="10"/>
        <v>31</v>
      </c>
      <c r="G177" s="18">
        <f t="shared" si="11"/>
        <v>55915</v>
      </c>
      <c r="H177" s="17"/>
      <c r="I177" s="18"/>
      <c r="J177" s="17"/>
      <c r="K177" s="18"/>
      <c r="L177" s="17"/>
      <c r="M177" s="17"/>
      <c r="N177" s="18"/>
      <c r="O177" s="17"/>
      <c r="P177" s="18"/>
      <c r="Q177" s="18"/>
      <c r="R177" s="17"/>
      <c r="S177" s="18"/>
    </row>
    <row r="178" spans="1:19" x14ac:dyDescent="0.25">
      <c r="A178" s="15">
        <v>170</v>
      </c>
      <c r="B178" s="16">
        <v>46357</v>
      </c>
      <c r="C178" s="17">
        <v>46386</v>
      </c>
      <c r="D178" s="18">
        <f t="shared" si="12"/>
        <v>6564969</v>
      </c>
      <c r="E178" s="17">
        <v>46386</v>
      </c>
      <c r="F178" s="25">
        <f t="shared" si="10"/>
        <v>30</v>
      </c>
      <c r="G178" s="18">
        <f t="shared" si="11"/>
        <v>54580</v>
      </c>
      <c r="H178" s="17"/>
      <c r="I178" s="18"/>
      <c r="J178" s="17"/>
      <c r="K178" s="18"/>
      <c r="L178" s="17"/>
      <c r="M178" s="17"/>
      <c r="N178" s="18"/>
      <c r="O178" s="17"/>
      <c r="P178" s="18"/>
      <c r="Q178" s="18"/>
      <c r="R178" s="17"/>
      <c r="S178" s="18"/>
    </row>
    <row r="179" spans="1:19" x14ac:dyDescent="0.25">
      <c r="A179" s="15">
        <v>171</v>
      </c>
      <c r="B179" s="16">
        <v>46388</v>
      </c>
      <c r="C179" s="17">
        <v>46417</v>
      </c>
      <c r="D179" s="18">
        <f t="shared" si="12"/>
        <v>6621841</v>
      </c>
      <c r="E179" s="17">
        <v>46417</v>
      </c>
      <c r="F179" s="25">
        <f t="shared" si="10"/>
        <v>31</v>
      </c>
      <c r="G179" s="18">
        <f t="shared" si="11"/>
        <v>56872</v>
      </c>
      <c r="H179" s="17"/>
      <c r="I179" s="18"/>
      <c r="J179" s="17"/>
      <c r="K179" s="18"/>
      <c r="L179" s="17"/>
      <c r="M179" s="17"/>
      <c r="N179" s="18"/>
      <c r="O179" s="17"/>
      <c r="P179" s="18"/>
      <c r="Q179" s="18"/>
      <c r="R179" s="17"/>
      <c r="S179" s="18"/>
    </row>
    <row r="180" spans="1:19" x14ac:dyDescent="0.25">
      <c r="A180" s="15">
        <v>172</v>
      </c>
      <c r="B180" s="16">
        <v>46419</v>
      </c>
      <c r="C180" s="17">
        <v>46446</v>
      </c>
      <c r="D180" s="18">
        <f t="shared" si="12"/>
        <v>6675505</v>
      </c>
      <c r="E180" s="17">
        <v>46446</v>
      </c>
      <c r="F180" s="25">
        <f t="shared" si="10"/>
        <v>29</v>
      </c>
      <c r="G180" s="18">
        <f t="shared" si="11"/>
        <v>53664</v>
      </c>
      <c r="H180" s="17"/>
      <c r="I180" s="18"/>
      <c r="J180" s="17"/>
      <c r="K180" s="18"/>
      <c r="L180" s="17"/>
      <c r="M180" s="17"/>
      <c r="N180" s="18"/>
      <c r="O180" s="17"/>
      <c r="P180" s="18"/>
      <c r="Q180" s="18"/>
      <c r="R180" s="17"/>
      <c r="S180" s="18"/>
    </row>
    <row r="181" spans="1:19" x14ac:dyDescent="0.25">
      <c r="A181" s="15">
        <v>173</v>
      </c>
      <c r="B181" s="16">
        <v>46447</v>
      </c>
      <c r="C181" s="17">
        <v>46476</v>
      </c>
      <c r="D181" s="18">
        <f t="shared" si="12"/>
        <v>6731470</v>
      </c>
      <c r="E181" s="17">
        <v>46476</v>
      </c>
      <c r="F181" s="25">
        <f t="shared" si="10"/>
        <v>30</v>
      </c>
      <c r="G181" s="18">
        <f t="shared" si="11"/>
        <v>55965</v>
      </c>
      <c r="H181" s="17"/>
      <c r="I181" s="18"/>
      <c r="J181" s="17"/>
      <c r="K181" s="18"/>
      <c r="L181" s="17"/>
      <c r="M181" s="17"/>
      <c r="N181" s="18"/>
      <c r="O181" s="17"/>
      <c r="P181" s="18"/>
      <c r="Q181" s="18"/>
      <c r="R181" s="17"/>
      <c r="S181" s="18"/>
    </row>
    <row r="182" spans="1:19" x14ac:dyDescent="0.25">
      <c r="A182" s="15">
        <v>174</v>
      </c>
      <c r="B182" s="16">
        <v>46478</v>
      </c>
      <c r="C182" s="17">
        <v>46507</v>
      </c>
      <c r="D182" s="18">
        <f t="shared" si="12"/>
        <v>6789785</v>
      </c>
      <c r="E182" s="17">
        <v>46507</v>
      </c>
      <c r="F182" s="25">
        <f t="shared" si="10"/>
        <v>31</v>
      </c>
      <c r="G182" s="18">
        <f t="shared" si="11"/>
        <v>58315</v>
      </c>
      <c r="H182" s="17"/>
      <c r="I182" s="18"/>
      <c r="J182" s="17"/>
      <c r="K182" s="18"/>
      <c r="L182" s="17"/>
      <c r="M182" s="17"/>
      <c r="N182" s="18"/>
      <c r="O182" s="17"/>
      <c r="P182" s="18"/>
      <c r="Q182" s="18"/>
      <c r="R182" s="17"/>
      <c r="S182" s="18"/>
    </row>
    <row r="183" spans="1:19" x14ac:dyDescent="0.25">
      <c r="A183" s="15">
        <v>175</v>
      </c>
      <c r="B183" s="16">
        <v>46508</v>
      </c>
      <c r="C183" s="17">
        <v>46537</v>
      </c>
      <c r="D183" s="18">
        <f t="shared" si="12"/>
        <v>6846708</v>
      </c>
      <c r="E183" s="17">
        <v>46537</v>
      </c>
      <c r="F183" s="25">
        <f t="shared" si="10"/>
        <v>30</v>
      </c>
      <c r="G183" s="18">
        <f t="shared" si="11"/>
        <v>56923</v>
      </c>
      <c r="H183" s="17"/>
      <c r="I183" s="18"/>
      <c r="J183" s="17"/>
      <c r="K183" s="18"/>
      <c r="L183" s="17"/>
      <c r="M183" s="17"/>
      <c r="N183" s="18"/>
      <c r="O183" s="17"/>
      <c r="P183" s="18"/>
      <c r="Q183" s="18"/>
      <c r="R183" s="17"/>
      <c r="S183" s="18"/>
    </row>
    <row r="184" spans="1:19" x14ac:dyDescent="0.25">
      <c r="A184" s="15">
        <v>176</v>
      </c>
      <c r="B184" s="16">
        <v>46539</v>
      </c>
      <c r="C184" s="17">
        <v>46568</v>
      </c>
      <c r="D184" s="18">
        <f t="shared" si="12"/>
        <v>6906021</v>
      </c>
      <c r="E184" s="17">
        <v>46568</v>
      </c>
      <c r="F184" s="25">
        <f t="shared" si="10"/>
        <v>31</v>
      </c>
      <c r="G184" s="18">
        <f t="shared" si="11"/>
        <v>59313</v>
      </c>
      <c r="H184" s="17"/>
      <c r="I184" s="18"/>
      <c r="J184" s="17"/>
      <c r="K184" s="18"/>
      <c r="L184" s="17"/>
      <c r="M184" s="17"/>
      <c r="N184" s="18"/>
      <c r="O184" s="17"/>
      <c r="P184" s="18"/>
      <c r="Q184" s="18"/>
      <c r="R184" s="17"/>
      <c r="S184" s="18"/>
    </row>
    <row r="185" spans="1:19" x14ac:dyDescent="0.25">
      <c r="A185" s="15">
        <v>177</v>
      </c>
      <c r="B185" s="16">
        <v>46569</v>
      </c>
      <c r="C185" s="17">
        <v>46598</v>
      </c>
      <c r="D185" s="18">
        <f t="shared" si="12"/>
        <v>6963918</v>
      </c>
      <c r="E185" s="17">
        <v>46598</v>
      </c>
      <c r="F185" s="25">
        <f t="shared" si="10"/>
        <v>30</v>
      </c>
      <c r="G185" s="18">
        <f t="shared" si="11"/>
        <v>57897</v>
      </c>
      <c r="H185" s="17"/>
      <c r="I185" s="18"/>
      <c r="J185" s="17"/>
      <c r="K185" s="18"/>
      <c r="L185" s="17"/>
      <c r="M185" s="17"/>
      <c r="N185" s="18"/>
      <c r="O185" s="17"/>
      <c r="P185" s="18"/>
      <c r="Q185" s="18"/>
      <c r="R185" s="17"/>
      <c r="S185" s="18"/>
    </row>
    <row r="186" spans="1:19" x14ac:dyDescent="0.25">
      <c r="A186" s="15">
        <v>178</v>
      </c>
      <c r="B186" s="16">
        <v>46600</v>
      </c>
      <c r="C186" s="17">
        <v>46629</v>
      </c>
      <c r="D186" s="18">
        <f t="shared" si="12"/>
        <v>7024247</v>
      </c>
      <c r="E186" s="17">
        <v>46629</v>
      </c>
      <c r="F186" s="25">
        <f t="shared" si="10"/>
        <v>31</v>
      </c>
      <c r="G186" s="18">
        <f t="shared" si="11"/>
        <v>60329</v>
      </c>
      <c r="H186" s="17"/>
      <c r="I186" s="18"/>
      <c r="J186" s="17"/>
      <c r="K186" s="18"/>
      <c r="L186" s="17"/>
      <c r="M186" s="17"/>
      <c r="N186" s="18"/>
      <c r="O186" s="17"/>
      <c r="P186" s="18"/>
      <c r="Q186" s="18"/>
      <c r="R186" s="17"/>
      <c r="S186" s="18"/>
    </row>
    <row r="187" spans="1:19" x14ac:dyDescent="0.25">
      <c r="A187" s="15">
        <v>179</v>
      </c>
      <c r="B187" s="16">
        <v>46631</v>
      </c>
      <c r="C187" s="17">
        <v>46660</v>
      </c>
      <c r="D187" s="18">
        <f t="shared" si="12"/>
        <v>7085098</v>
      </c>
      <c r="E187" s="17">
        <v>46660</v>
      </c>
      <c r="F187" s="25">
        <f t="shared" si="10"/>
        <v>31</v>
      </c>
      <c r="G187" s="18">
        <f t="shared" si="11"/>
        <v>60851</v>
      </c>
      <c r="H187" s="17"/>
      <c r="I187" s="18"/>
      <c r="J187" s="17"/>
      <c r="K187" s="18"/>
      <c r="L187" s="17"/>
      <c r="M187" s="17"/>
      <c r="N187" s="18"/>
      <c r="O187" s="17"/>
      <c r="P187" s="18"/>
      <c r="Q187" s="18"/>
      <c r="R187" s="17"/>
      <c r="S187" s="18"/>
    </row>
    <row r="188" spans="1:19" x14ac:dyDescent="0.25">
      <c r="A188" s="15">
        <v>180</v>
      </c>
      <c r="B188" s="16">
        <v>46661</v>
      </c>
      <c r="C188" s="17">
        <v>46690</v>
      </c>
      <c r="D188" s="18">
        <f t="shared" si="12"/>
        <v>7144496</v>
      </c>
      <c r="E188" s="17">
        <v>46690</v>
      </c>
      <c r="F188" s="25">
        <f t="shared" si="10"/>
        <v>30</v>
      </c>
      <c r="G188" s="18">
        <f t="shared" si="11"/>
        <v>59398</v>
      </c>
      <c r="H188" s="17"/>
      <c r="I188" s="18"/>
      <c r="J188" s="17"/>
      <c r="K188" s="18"/>
      <c r="L188" s="17"/>
      <c r="M188" s="17"/>
      <c r="N188" s="18"/>
      <c r="O188" s="17"/>
      <c r="P188" s="18"/>
      <c r="Q188" s="18"/>
      <c r="R188" s="17"/>
      <c r="S188" s="18"/>
    </row>
    <row r="189" spans="1:19" x14ac:dyDescent="0.25">
      <c r="A189" s="15">
        <v>181</v>
      </c>
      <c r="B189" s="16">
        <v>46692</v>
      </c>
      <c r="C189" s="17">
        <v>46721</v>
      </c>
      <c r="D189" s="18">
        <f t="shared" si="12"/>
        <v>7206389</v>
      </c>
      <c r="E189" s="17">
        <v>46721</v>
      </c>
      <c r="F189" s="25">
        <f t="shared" si="10"/>
        <v>31</v>
      </c>
      <c r="G189" s="18">
        <f t="shared" si="11"/>
        <v>61893</v>
      </c>
      <c r="H189" s="17"/>
      <c r="I189" s="18"/>
      <c r="J189" s="17"/>
      <c r="K189" s="18"/>
      <c r="L189" s="17"/>
      <c r="M189" s="17"/>
      <c r="N189" s="18"/>
      <c r="O189" s="17"/>
      <c r="P189" s="18"/>
      <c r="Q189" s="18"/>
      <c r="R189" s="17"/>
      <c r="S189" s="18"/>
    </row>
    <row r="190" spans="1:19" x14ac:dyDescent="0.25">
      <c r="A190" s="15">
        <v>182</v>
      </c>
      <c r="B190" s="16">
        <v>46722</v>
      </c>
      <c r="C190" s="17">
        <v>46751</v>
      </c>
      <c r="D190" s="18">
        <f t="shared" si="12"/>
        <v>7266804</v>
      </c>
      <c r="E190" s="17">
        <v>46751</v>
      </c>
      <c r="F190" s="25">
        <f t="shared" si="10"/>
        <v>30</v>
      </c>
      <c r="G190" s="18">
        <f t="shared" si="11"/>
        <v>60415</v>
      </c>
      <c r="H190" s="17"/>
      <c r="I190" s="18"/>
      <c r="J190" s="17"/>
      <c r="K190" s="18"/>
      <c r="L190" s="17"/>
      <c r="M190" s="17"/>
      <c r="N190" s="18"/>
      <c r="O190" s="17"/>
      <c r="P190" s="18"/>
      <c r="Q190" s="18"/>
      <c r="R190" s="17"/>
      <c r="S190" s="18"/>
    </row>
    <row r="191" spans="1:19" x14ac:dyDescent="0.25">
      <c r="A191" s="15">
        <v>183</v>
      </c>
      <c r="B191" s="16">
        <v>46753</v>
      </c>
      <c r="C191" s="17">
        <v>46782</v>
      </c>
      <c r="D191" s="18">
        <f t="shared" si="12"/>
        <v>7329756</v>
      </c>
      <c r="E191" s="17">
        <v>46782</v>
      </c>
      <c r="F191" s="25">
        <f t="shared" si="10"/>
        <v>31</v>
      </c>
      <c r="G191" s="18">
        <f t="shared" si="11"/>
        <v>62952</v>
      </c>
      <c r="H191" s="17"/>
      <c r="I191" s="18"/>
      <c r="J191" s="17"/>
      <c r="K191" s="18"/>
      <c r="L191" s="17"/>
      <c r="M191" s="17"/>
      <c r="N191" s="18"/>
      <c r="O191" s="17"/>
      <c r="P191" s="18"/>
      <c r="Q191" s="18"/>
      <c r="R191" s="17"/>
      <c r="S191" s="18"/>
    </row>
    <row r="192" spans="1:19" x14ac:dyDescent="0.25">
      <c r="A192" s="15">
        <v>184</v>
      </c>
      <c r="B192" s="16">
        <v>46784</v>
      </c>
      <c r="C192" s="17">
        <v>46812</v>
      </c>
      <c r="D192" s="18">
        <f t="shared" si="12"/>
        <v>7391205</v>
      </c>
      <c r="E192" s="17">
        <v>46812</v>
      </c>
      <c r="F192" s="25">
        <f t="shared" si="10"/>
        <v>30</v>
      </c>
      <c r="G192" s="18">
        <f t="shared" si="11"/>
        <v>61449</v>
      </c>
      <c r="H192" s="17"/>
      <c r="I192" s="18"/>
      <c r="J192" s="17"/>
      <c r="K192" s="18"/>
      <c r="L192" s="17"/>
      <c r="M192" s="17"/>
      <c r="N192" s="18"/>
      <c r="O192" s="17"/>
      <c r="P192" s="18"/>
      <c r="Q192" s="18"/>
      <c r="R192" s="17"/>
      <c r="S192" s="18"/>
    </row>
    <row r="193" spans="1:19" x14ac:dyDescent="0.25">
      <c r="A193" s="15">
        <v>185</v>
      </c>
      <c r="B193" s="16">
        <v>46813</v>
      </c>
      <c r="C193" s="17">
        <v>46842</v>
      </c>
      <c r="D193" s="18">
        <f t="shared" si="12"/>
        <v>7453170</v>
      </c>
      <c r="E193" s="17">
        <v>46842</v>
      </c>
      <c r="F193" s="25">
        <f t="shared" si="10"/>
        <v>30</v>
      </c>
      <c r="G193" s="18">
        <f t="shared" si="11"/>
        <v>61965</v>
      </c>
      <c r="H193" s="17"/>
      <c r="I193" s="18"/>
      <c r="J193" s="17"/>
      <c r="K193" s="18"/>
      <c r="L193" s="17"/>
      <c r="M193" s="17"/>
      <c r="N193" s="18"/>
      <c r="O193" s="17"/>
      <c r="P193" s="18"/>
      <c r="Q193" s="18"/>
      <c r="R193" s="17"/>
      <c r="S193" s="18"/>
    </row>
    <row r="194" spans="1:19" x14ac:dyDescent="0.25">
      <c r="A194" s="15">
        <v>186</v>
      </c>
      <c r="B194" s="16">
        <v>46844</v>
      </c>
      <c r="C194" s="17">
        <v>46873</v>
      </c>
      <c r="D194" s="18">
        <f t="shared" si="12"/>
        <v>7517737</v>
      </c>
      <c r="E194" s="17">
        <v>46873</v>
      </c>
      <c r="F194" s="25">
        <f t="shared" si="10"/>
        <v>31</v>
      </c>
      <c r="G194" s="18">
        <f t="shared" si="11"/>
        <v>64567</v>
      </c>
      <c r="H194" s="17"/>
      <c r="I194" s="18"/>
      <c r="J194" s="17"/>
      <c r="K194" s="18"/>
      <c r="L194" s="17"/>
      <c r="M194" s="17"/>
      <c r="N194" s="18"/>
      <c r="O194" s="17"/>
      <c r="P194" s="18"/>
      <c r="Q194" s="18"/>
      <c r="R194" s="17"/>
      <c r="S194" s="18"/>
    </row>
    <row r="195" spans="1:19" x14ac:dyDescent="0.25">
      <c r="A195" s="15">
        <v>187</v>
      </c>
      <c r="B195" s="16">
        <v>46874</v>
      </c>
      <c r="C195" s="17">
        <v>46903</v>
      </c>
      <c r="D195" s="18">
        <f t="shared" si="12"/>
        <v>7580762</v>
      </c>
      <c r="E195" s="17">
        <v>46903</v>
      </c>
      <c r="F195" s="25">
        <f t="shared" si="10"/>
        <v>30</v>
      </c>
      <c r="G195" s="18">
        <f t="shared" si="11"/>
        <v>63025</v>
      </c>
      <c r="H195" s="17"/>
      <c r="I195" s="18"/>
      <c r="J195" s="17"/>
      <c r="K195" s="18"/>
      <c r="L195" s="17"/>
      <c r="M195" s="17"/>
      <c r="N195" s="18"/>
      <c r="O195" s="17"/>
      <c r="P195" s="18"/>
      <c r="Q195" s="18"/>
      <c r="R195" s="17"/>
      <c r="S195" s="18"/>
    </row>
    <row r="196" spans="1:19" x14ac:dyDescent="0.25">
      <c r="A196" s="15">
        <v>188</v>
      </c>
      <c r="B196" s="16">
        <v>46905</v>
      </c>
      <c r="C196" s="17">
        <v>46934</v>
      </c>
      <c r="D196" s="18">
        <f t="shared" si="12"/>
        <v>7646434</v>
      </c>
      <c r="E196" s="17">
        <v>46934</v>
      </c>
      <c r="F196" s="25">
        <f t="shared" si="10"/>
        <v>31</v>
      </c>
      <c r="G196" s="18">
        <f t="shared" si="11"/>
        <v>65672</v>
      </c>
      <c r="H196" s="17"/>
      <c r="I196" s="18"/>
      <c r="J196" s="17"/>
      <c r="K196" s="18"/>
      <c r="L196" s="17"/>
      <c r="M196" s="17"/>
      <c r="N196" s="18"/>
      <c r="O196" s="17"/>
      <c r="P196" s="18"/>
      <c r="Q196" s="18"/>
      <c r="R196" s="17"/>
      <c r="S196" s="18"/>
    </row>
    <row r="197" spans="1:19" x14ac:dyDescent="0.25">
      <c r="A197" s="15">
        <v>189</v>
      </c>
      <c r="B197" s="16">
        <v>46935</v>
      </c>
      <c r="C197" s="17">
        <v>46964</v>
      </c>
      <c r="D197" s="18">
        <f t="shared" si="12"/>
        <v>7710538</v>
      </c>
      <c r="E197" s="17">
        <v>46964</v>
      </c>
      <c r="F197" s="25">
        <f t="shared" si="10"/>
        <v>30</v>
      </c>
      <c r="G197" s="18">
        <f t="shared" si="11"/>
        <v>64104</v>
      </c>
      <c r="H197" s="17"/>
      <c r="I197" s="18"/>
      <c r="J197" s="17"/>
      <c r="K197" s="18"/>
      <c r="L197" s="17"/>
      <c r="M197" s="17"/>
      <c r="N197" s="18"/>
      <c r="O197" s="17"/>
      <c r="P197" s="18"/>
      <c r="Q197" s="18"/>
      <c r="R197" s="17"/>
      <c r="S197" s="18"/>
    </row>
    <row r="198" spans="1:19" x14ac:dyDescent="0.25">
      <c r="A198" s="15">
        <v>190</v>
      </c>
      <c r="B198" s="16">
        <v>46966</v>
      </c>
      <c r="C198" s="17">
        <v>46995</v>
      </c>
      <c r="D198" s="18">
        <f t="shared" si="12"/>
        <v>7777334</v>
      </c>
      <c r="E198" s="17">
        <v>46995</v>
      </c>
      <c r="F198" s="25">
        <f t="shared" si="10"/>
        <v>31</v>
      </c>
      <c r="G198" s="18">
        <f t="shared" si="11"/>
        <v>66796</v>
      </c>
      <c r="H198" s="17"/>
      <c r="I198" s="18"/>
      <c r="J198" s="17"/>
      <c r="K198" s="18"/>
      <c r="L198" s="17"/>
      <c r="M198" s="17"/>
      <c r="N198" s="18"/>
      <c r="O198" s="17"/>
      <c r="P198" s="18"/>
      <c r="Q198" s="18"/>
      <c r="R198" s="17"/>
      <c r="S198" s="18"/>
    </row>
    <row r="199" spans="1:19" x14ac:dyDescent="0.25">
      <c r="A199" s="15">
        <v>191</v>
      </c>
      <c r="B199" s="16">
        <v>46997</v>
      </c>
      <c r="C199" s="17">
        <v>47026</v>
      </c>
      <c r="D199" s="18">
        <f t="shared" si="12"/>
        <v>7844709</v>
      </c>
      <c r="E199" s="17">
        <v>47026</v>
      </c>
      <c r="F199" s="25">
        <f t="shared" si="10"/>
        <v>31</v>
      </c>
      <c r="G199" s="18">
        <f t="shared" si="11"/>
        <v>67375</v>
      </c>
      <c r="H199" s="17"/>
      <c r="I199" s="18"/>
      <c r="J199" s="17"/>
      <c r="K199" s="18"/>
      <c r="L199" s="17"/>
      <c r="M199" s="17"/>
      <c r="N199" s="18"/>
      <c r="O199" s="17"/>
      <c r="P199" s="18"/>
      <c r="Q199" s="18"/>
      <c r="R199" s="17"/>
      <c r="S199" s="18"/>
    </row>
    <row r="200" spans="1:19" x14ac:dyDescent="0.25">
      <c r="A200" s="15">
        <v>192</v>
      </c>
      <c r="B200" s="16">
        <v>47027</v>
      </c>
      <c r="C200" s="17">
        <v>47056</v>
      </c>
      <c r="D200" s="18">
        <f t="shared" si="12"/>
        <v>7910476</v>
      </c>
      <c r="E200" s="17">
        <v>47056</v>
      </c>
      <c r="F200" s="25">
        <f t="shared" si="10"/>
        <v>30</v>
      </c>
      <c r="G200" s="18">
        <f t="shared" si="11"/>
        <v>65767</v>
      </c>
      <c r="H200" s="17"/>
      <c r="I200" s="18"/>
      <c r="J200" s="17"/>
      <c r="K200" s="18"/>
      <c r="L200" s="17"/>
      <c r="M200" s="17"/>
      <c r="N200" s="18"/>
      <c r="O200" s="17"/>
      <c r="P200" s="18"/>
      <c r="Q200" s="18"/>
      <c r="R200" s="17"/>
      <c r="S200" s="18"/>
    </row>
    <row r="201" spans="1:19" x14ac:dyDescent="0.25">
      <c r="A201" s="15">
        <v>193</v>
      </c>
      <c r="B201" s="16">
        <v>47058</v>
      </c>
      <c r="C201" s="17">
        <v>47087</v>
      </c>
      <c r="D201" s="18">
        <f t="shared" si="12"/>
        <v>7979005</v>
      </c>
      <c r="E201" s="17">
        <v>47087</v>
      </c>
      <c r="F201" s="25">
        <f t="shared" si="10"/>
        <v>31</v>
      </c>
      <c r="G201" s="18">
        <f t="shared" si="11"/>
        <v>68529</v>
      </c>
      <c r="H201" s="17"/>
      <c r="I201" s="18"/>
      <c r="J201" s="17"/>
      <c r="K201" s="18"/>
      <c r="L201" s="17"/>
      <c r="M201" s="17"/>
      <c r="N201" s="18"/>
      <c r="O201" s="17"/>
      <c r="P201" s="18"/>
      <c r="Q201" s="18"/>
      <c r="R201" s="17"/>
      <c r="S201" s="18"/>
    </row>
    <row r="202" spans="1:19" x14ac:dyDescent="0.25">
      <c r="A202" s="15">
        <v>194</v>
      </c>
      <c r="B202" s="16">
        <v>47088</v>
      </c>
      <c r="C202" s="17">
        <v>47117</v>
      </c>
      <c r="D202" s="18">
        <f t="shared" si="12"/>
        <v>8045897</v>
      </c>
      <c r="E202" s="17">
        <v>47117</v>
      </c>
      <c r="F202" s="25">
        <f t="shared" si="10"/>
        <v>30</v>
      </c>
      <c r="G202" s="18">
        <f t="shared" si="11"/>
        <v>66892</v>
      </c>
      <c r="H202" s="17"/>
      <c r="I202" s="18"/>
      <c r="J202" s="17"/>
      <c r="K202" s="18"/>
      <c r="L202" s="17"/>
      <c r="M202" s="17"/>
      <c r="N202" s="18"/>
      <c r="O202" s="17"/>
      <c r="P202" s="18"/>
      <c r="Q202" s="18"/>
      <c r="R202" s="17"/>
      <c r="S202" s="18"/>
    </row>
    <row r="203" spans="1:19" x14ac:dyDescent="0.25">
      <c r="A203" s="15">
        <v>195</v>
      </c>
      <c r="B203" s="16">
        <v>47119</v>
      </c>
      <c r="C203" s="17">
        <v>47148</v>
      </c>
      <c r="D203" s="18">
        <f t="shared" si="12"/>
        <v>8115599</v>
      </c>
      <c r="E203" s="17">
        <v>47148</v>
      </c>
      <c r="F203" s="25">
        <f t="shared" si="10"/>
        <v>31</v>
      </c>
      <c r="G203" s="18">
        <f t="shared" si="11"/>
        <v>69702</v>
      </c>
      <c r="H203" s="17"/>
      <c r="I203" s="18"/>
      <c r="J203" s="17"/>
      <c r="K203" s="18"/>
      <c r="L203" s="17"/>
      <c r="M203" s="17"/>
      <c r="N203" s="18"/>
      <c r="O203" s="17"/>
      <c r="P203" s="18"/>
      <c r="Q203" s="18"/>
      <c r="R203" s="17"/>
      <c r="S203" s="18"/>
    </row>
  </sheetData>
  <mergeCells count="8">
    <mergeCell ref="J5:K5"/>
    <mergeCell ref="L5:N5"/>
    <mergeCell ref="O5:P5"/>
    <mergeCell ref="G1:H1"/>
    <mergeCell ref="A5:A6"/>
    <mergeCell ref="B5:B6"/>
    <mergeCell ref="E5:G5"/>
    <mergeCell ref="H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42"/>
  <sheetViews>
    <sheetView workbookViewId="0">
      <selection activeCell="F32" sqref="F32"/>
    </sheetView>
  </sheetViews>
  <sheetFormatPr defaultRowHeight="15" x14ac:dyDescent="0.25"/>
  <cols>
    <col min="4" max="4" width="10" bestFit="1" customWidth="1"/>
    <col min="6" max="6" width="15.7109375" bestFit="1" customWidth="1"/>
    <col min="8" max="9" width="10" bestFit="1" customWidth="1"/>
    <col min="10" max="10" width="11.5703125" bestFit="1" customWidth="1"/>
    <col min="11" max="11" width="10" bestFit="1" customWidth="1"/>
    <col min="12" max="12" width="11.5703125" bestFit="1" customWidth="1"/>
  </cols>
  <sheetData>
    <row r="1" spans="1:12" x14ac:dyDescent="0.25">
      <c r="F1" s="31">
        <v>1419505</v>
      </c>
      <c r="H1" t="s">
        <v>32</v>
      </c>
      <c r="J1" s="14">
        <v>2.794520547945205E-4</v>
      </c>
      <c r="K1" t="s">
        <v>63</v>
      </c>
    </row>
    <row r="2" spans="1:12" x14ac:dyDescent="0.25">
      <c r="A2" t="s">
        <v>0</v>
      </c>
      <c r="B2" t="s">
        <v>19</v>
      </c>
      <c r="C2" t="s">
        <v>57</v>
      </c>
      <c r="D2" t="s">
        <v>39</v>
      </c>
      <c r="E2" t="s">
        <v>62</v>
      </c>
      <c r="F2" t="s">
        <v>36</v>
      </c>
      <c r="H2" t="s">
        <v>50</v>
      </c>
    </row>
    <row r="3" spans="1:12" x14ac:dyDescent="0.25">
      <c r="B3" s="32">
        <v>42095</v>
      </c>
      <c r="C3">
        <v>32</v>
      </c>
      <c r="D3" s="8">
        <f>ROUND($J$1*C3*F1,0)</f>
        <v>12694</v>
      </c>
      <c r="E3" s="31">
        <v>14810</v>
      </c>
      <c r="F3" s="8">
        <f>F1+D3-E3-H3</f>
        <v>1417389</v>
      </c>
    </row>
    <row r="4" spans="1:12" x14ac:dyDescent="0.25">
      <c r="B4" s="32">
        <v>42125</v>
      </c>
      <c r="C4">
        <v>30</v>
      </c>
      <c r="D4" s="8">
        <f>ROUND($J$1*C4*F3,0)</f>
        <v>11883</v>
      </c>
      <c r="E4" s="31">
        <v>14810</v>
      </c>
      <c r="F4" s="8">
        <f t="shared" ref="F4:F6" si="0">F3+D4-E4-H4</f>
        <v>1414462</v>
      </c>
    </row>
    <row r="5" spans="1:12" x14ac:dyDescent="0.25">
      <c r="B5" s="32">
        <v>42156</v>
      </c>
      <c r="C5">
        <v>31</v>
      </c>
      <c r="D5" s="8">
        <f t="shared" ref="D5:D68" si="1">ROUND($J$1*C5*F4,0)</f>
        <v>12254</v>
      </c>
      <c r="E5" s="31">
        <v>14810</v>
      </c>
      <c r="F5" s="8">
        <f t="shared" si="0"/>
        <v>1411906</v>
      </c>
    </row>
    <row r="6" spans="1:12" x14ac:dyDescent="0.25">
      <c r="B6" s="32">
        <v>42186</v>
      </c>
      <c r="C6">
        <v>30</v>
      </c>
      <c r="D6" s="8">
        <f t="shared" si="1"/>
        <v>11837</v>
      </c>
      <c r="E6" s="31">
        <v>14810</v>
      </c>
      <c r="F6" s="8">
        <f t="shared" si="0"/>
        <v>1408933</v>
      </c>
    </row>
    <row r="7" spans="1:12" x14ac:dyDescent="0.25">
      <c r="B7" s="32">
        <v>42217</v>
      </c>
      <c r="C7">
        <v>31</v>
      </c>
      <c r="D7" s="8">
        <f t="shared" si="1"/>
        <v>12206</v>
      </c>
      <c r="E7" s="31">
        <v>14810</v>
      </c>
      <c r="F7" s="8">
        <f>F6+D7-E7-H7</f>
        <v>1406329</v>
      </c>
      <c r="H7">
        <v>0</v>
      </c>
    </row>
    <row r="8" spans="1:12" x14ac:dyDescent="0.25">
      <c r="B8" s="32">
        <v>42248</v>
      </c>
      <c r="C8">
        <v>31</v>
      </c>
      <c r="D8" s="8">
        <f t="shared" si="1"/>
        <v>12183</v>
      </c>
      <c r="E8" s="31">
        <v>14810</v>
      </c>
      <c r="F8" s="8">
        <f t="shared" ref="F8:F71" si="2">F7+D8-E8-H8</f>
        <v>1403702</v>
      </c>
    </row>
    <row r="9" spans="1:12" x14ac:dyDescent="0.25">
      <c r="B9" s="32">
        <v>42278</v>
      </c>
      <c r="C9">
        <v>30</v>
      </c>
      <c r="D9" s="8">
        <f t="shared" si="1"/>
        <v>11768</v>
      </c>
      <c r="E9" s="31">
        <v>14810</v>
      </c>
      <c r="F9" s="8">
        <f t="shared" si="2"/>
        <v>1400660</v>
      </c>
    </row>
    <row r="10" spans="1:12" x14ac:dyDescent="0.25">
      <c r="B10" s="32">
        <v>42309</v>
      </c>
      <c r="C10">
        <v>31</v>
      </c>
      <c r="D10" s="8">
        <f t="shared" si="1"/>
        <v>12134</v>
      </c>
      <c r="E10" s="31">
        <v>14810</v>
      </c>
      <c r="F10" s="8">
        <f t="shared" si="2"/>
        <v>1397984</v>
      </c>
    </row>
    <row r="11" spans="1:12" x14ac:dyDescent="0.25">
      <c r="B11" s="32">
        <v>42339</v>
      </c>
      <c r="C11">
        <v>30</v>
      </c>
      <c r="D11" s="8">
        <f t="shared" si="1"/>
        <v>11720</v>
      </c>
      <c r="E11" s="31">
        <v>14810</v>
      </c>
      <c r="F11" s="8">
        <f t="shared" si="2"/>
        <v>1394894</v>
      </c>
    </row>
    <row r="12" spans="1:12" x14ac:dyDescent="0.25">
      <c r="B12" s="32">
        <v>42370</v>
      </c>
      <c r="C12">
        <v>31</v>
      </c>
      <c r="D12" s="8">
        <f t="shared" si="1"/>
        <v>12084</v>
      </c>
      <c r="E12" s="31">
        <v>14810</v>
      </c>
      <c r="F12" s="8">
        <f t="shared" si="2"/>
        <v>1392168</v>
      </c>
    </row>
    <row r="13" spans="1:12" x14ac:dyDescent="0.25">
      <c r="B13" s="32">
        <v>42401</v>
      </c>
      <c r="C13">
        <v>29</v>
      </c>
      <c r="D13" s="8">
        <f t="shared" si="1"/>
        <v>11282</v>
      </c>
      <c r="E13" s="31">
        <v>14810</v>
      </c>
      <c r="F13" s="8">
        <f t="shared" si="2"/>
        <v>1388640</v>
      </c>
      <c r="J13" t="s">
        <v>39</v>
      </c>
      <c r="K13" t="s">
        <v>15</v>
      </c>
      <c r="L13" t="s">
        <v>61</v>
      </c>
    </row>
    <row r="14" spans="1:12" x14ac:dyDescent="0.25">
      <c r="B14" s="32">
        <v>42430</v>
      </c>
      <c r="C14">
        <v>30</v>
      </c>
      <c r="D14" s="8">
        <f t="shared" si="1"/>
        <v>11642</v>
      </c>
      <c r="E14" s="31">
        <v>14810</v>
      </c>
      <c r="F14" s="8">
        <f t="shared" si="2"/>
        <v>1385472</v>
      </c>
      <c r="J14" s="8">
        <f>SUM(D3:D14)</f>
        <v>143687</v>
      </c>
      <c r="K14" s="31">
        <f>SUM(E3:E14)+SUM(H3:H14)</f>
        <v>177720</v>
      </c>
      <c r="L14" s="8">
        <f>K14-J14</f>
        <v>34033</v>
      </c>
    </row>
    <row r="15" spans="1:12" x14ac:dyDescent="0.25">
      <c r="B15" s="32">
        <v>42461</v>
      </c>
      <c r="C15">
        <v>32</v>
      </c>
      <c r="D15" s="8">
        <f t="shared" si="1"/>
        <v>12390</v>
      </c>
      <c r="E15" s="31">
        <v>14810</v>
      </c>
      <c r="F15" s="8">
        <f t="shared" si="2"/>
        <v>1383052</v>
      </c>
    </row>
    <row r="16" spans="1:12" x14ac:dyDescent="0.25">
      <c r="B16" s="32">
        <v>42491</v>
      </c>
      <c r="C16">
        <v>30</v>
      </c>
      <c r="D16" s="8">
        <f t="shared" si="1"/>
        <v>11595</v>
      </c>
      <c r="E16" s="31">
        <v>14810</v>
      </c>
      <c r="F16" s="8">
        <f t="shared" si="2"/>
        <v>1379837</v>
      </c>
    </row>
    <row r="17" spans="2:8" x14ac:dyDescent="0.25">
      <c r="B17" s="32">
        <v>42522</v>
      </c>
      <c r="C17">
        <v>31</v>
      </c>
      <c r="D17" s="8">
        <f t="shared" si="1"/>
        <v>11954</v>
      </c>
      <c r="E17" s="31">
        <v>14810</v>
      </c>
      <c r="F17" s="8">
        <f t="shared" si="2"/>
        <v>1376981</v>
      </c>
    </row>
    <row r="18" spans="2:8" x14ac:dyDescent="0.25">
      <c r="B18" s="32">
        <v>42552</v>
      </c>
      <c r="C18">
        <v>30</v>
      </c>
      <c r="D18" s="8">
        <f t="shared" si="1"/>
        <v>11544</v>
      </c>
      <c r="E18" s="31">
        <v>14810</v>
      </c>
      <c r="F18" s="8">
        <f t="shared" si="2"/>
        <v>1373715</v>
      </c>
    </row>
    <row r="19" spans="2:8" x14ac:dyDescent="0.25">
      <c r="B19" s="32">
        <v>42583</v>
      </c>
      <c r="C19">
        <v>31</v>
      </c>
      <c r="D19" s="8">
        <f t="shared" si="1"/>
        <v>11901</v>
      </c>
      <c r="E19" s="31">
        <v>14810</v>
      </c>
      <c r="F19" s="8">
        <f t="shared" si="2"/>
        <v>1270806</v>
      </c>
      <c r="H19">
        <v>100000</v>
      </c>
    </row>
    <row r="20" spans="2:8" x14ac:dyDescent="0.25">
      <c r="B20" s="32">
        <v>42614</v>
      </c>
      <c r="C20">
        <v>31</v>
      </c>
      <c r="D20" s="8">
        <f t="shared" si="1"/>
        <v>11009</v>
      </c>
      <c r="E20" s="31">
        <v>14810</v>
      </c>
      <c r="F20" s="8">
        <f t="shared" si="2"/>
        <v>1267005</v>
      </c>
    </row>
    <row r="21" spans="2:8" x14ac:dyDescent="0.25">
      <c r="B21" s="32">
        <v>42644</v>
      </c>
      <c r="C21">
        <v>30</v>
      </c>
      <c r="D21" s="8">
        <f t="shared" si="1"/>
        <v>10622</v>
      </c>
      <c r="E21" s="31">
        <v>14810</v>
      </c>
      <c r="F21" s="8">
        <f t="shared" si="2"/>
        <v>1262817</v>
      </c>
    </row>
    <row r="22" spans="2:8" x14ac:dyDescent="0.25">
      <c r="B22" s="32">
        <v>42675</v>
      </c>
      <c r="C22">
        <v>31</v>
      </c>
      <c r="D22" s="8">
        <f t="shared" si="1"/>
        <v>10940</v>
      </c>
      <c r="E22" s="31">
        <v>14810</v>
      </c>
      <c r="F22" s="8">
        <f t="shared" si="2"/>
        <v>1258947</v>
      </c>
    </row>
    <row r="23" spans="2:8" x14ac:dyDescent="0.25">
      <c r="B23" s="32">
        <v>42705</v>
      </c>
      <c r="C23">
        <v>30</v>
      </c>
      <c r="D23" s="8">
        <f t="shared" si="1"/>
        <v>10554</v>
      </c>
      <c r="E23" s="31">
        <v>14810</v>
      </c>
      <c r="F23" s="8">
        <f t="shared" si="2"/>
        <v>1254691</v>
      </c>
    </row>
    <row r="24" spans="2:8" x14ac:dyDescent="0.25">
      <c r="B24" s="32">
        <v>42736</v>
      </c>
      <c r="C24">
        <v>31</v>
      </c>
      <c r="D24" s="8">
        <f t="shared" si="1"/>
        <v>10869</v>
      </c>
      <c r="E24" s="31">
        <v>14810</v>
      </c>
      <c r="F24" s="8">
        <f t="shared" si="2"/>
        <v>1250750</v>
      </c>
    </row>
    <row r="25" spans="2:8" x14ac:dyDescent="0.25">
      <c r="B25" s="32">
        <v>42767</v>
      </c>
      <c r="C25">
        <v>29</v>
      </c>
      <c r="D25" s="8">
        <f t="shared" si="1"/>
        <v>10136</v>
      </c>
      <c r="E25" s="31">
        <v>14810</v>
      </c>
      <c r="F25" s="8">
        <f t="shared" si="2"/>
        <v>1246076</v>
      </c>
    </row>
    <row r="26" spans="2:8" x14ac:dyDescent="0.25">
      <c r="B26" s="32">
        <v>42795</v>
      </c>
      <c r="C26">
        <v>30</v>
      </c>
      <c r="D26" s="8">
        <f t="shared" si="1"/>
        <v>10447</v>
      </c>
      <c r="E26" s="31">
        <v>14810</v>
      </c>
      <c r="F26" s="8">
        <f t="shared" si="2"/>
        <v>1241713</v>
      </c>
    </row>
    <row r="27" spans="2:8" x14ac:dyDescent="0.25">
      <c r="B27" s="32">
        <v>42826</v>
      </c>
      <c r="C27">
        <v>32</v>
      </c>
      <c r="D27" s="8">
        <f t="shared" si="1"/>
        <v>11104</v>
      </c>
      <c r="E27" s="31">
        <v>14810</v>
      </c>
      <c r="F27" s="8">
        <f t="shared" si="2"/>
        <v>1238007</v>
      </c>
    </row>
    <row r="28" spans="2:8" x14ac:dyDescent="0.25">
      <c r="B28" s="32">
        <v>42856</v>
      </c>
      <c r="C28">
        <v>30</v>
      </c>
      <c r="D28" s="8">
        <f t="shared" si="1"/>
        <v>10379</v>
      </c>
      <c r="E28" s="31">
        <v>14810</v>
      </c>
      <c r="F28" s="8">
        <f t="shared" si="2"/>
        <v>1233576</v>
      </c>
    </row>
    <row r="29" spans="2:8" x14ac:dyDescent="0.25">
      <c r="B29" s="32">
        <v>42887</v>
      </c>
      <c r="C29">
        <v>31</v>
      </c>
      <c r="D29" s="8">
        <f t="shared" si="1"/>
        <v>10686</v>
      </c>
      <c r="E29" s="31">
        <v>14810</v>
      </c>
      <c r="F29" s="8">
        <f t="shared" si="2"/>
        <v>1229452</v>
      </c>
    </row>
    <row r="30" spans="2:8" x14ac:dyDescent="0.25">
      <c r="B30" s="32">
        <v>42917</v>
      </c>
      <c r="C30">
        <v>30</v>
      </c>
      <c r="D30" s="8">
        <f t="shared" si="1"/>
        <v>10307</v>
      </c>
      <c r="E30" s="31">
        <v>14810</v>
      </c>
      <c r="F30" s="8">
        <f t="shared" si="2"/>
        <v>1224949</v>
      </c>
    </row>
    <row r="31" spans="2:8" x14ac:dyDescent="0.25">
      <c r="B31" s="32">
        <v>42948</v>
      </c>
      <c r="C31">
        <v>31</v>
      </c>
      <c r="D31" s="8">
        <f t="shared" si="1"/>
        <v>10612</v>
      </c>
      <c r="E31" s="31">
        <v>14810</v>
      </c>
      <c r="F31" s="8">
        <f t="shared" si="2"/>
        <v>1120751</v>
      </c>
      <c r="H31">
        <v>100000</v>
      </c>
    </row>
    <row r="32" spans="2:8" x14ac:dyDescent="0.25">
      <c r="B32" s="32">
        <v>42979</v>
      </c>
      <c r="C32">
        <v>31</v>
      </c>
      <c r="D32" s="8">
        <f t="shared" si="1"/>
        <v>9709</v>
      </c>
      <c r="E32" s="31">
        <v>14810</v>
      </c>
      <c r="F32" s="8">
        <f t="shared" si="2"/>
        <v>1115650</v>
      </c>
    </row>
    <row r="33" spans="2:8" x14ac:dyDescent="0.25">
      <c r="B33" s="32">
        <v>43009</v>
      </c>
      <c r="C33">
        <v>30</v>
      </c>
      <c r="D33" s="8">
        <f t="shared" si="1"/>
        <v>9353</v>
      </c>
      <c r="E33" s="31">
        <v>14810</v>
      </c>
      <c r="F33" s="8">
        <f t="shared" si="2"/>
        <v>1110193</v>
      </c>
    </row>
    <row r="34" spans="2:8" x14ac:dyDescent="0.25">
      <c r="B34" s="32">
        <v>43040</v>
      </c>
      <c r="C34">
        <v>31</v>
      </c>
      <c r="D34" s="8">
        <f t="shared" si="1"/>
        <v>9618</v>
      </c>
      <c r="E34" s="31">
        <v>14810</v>
      </c>
      <c r="F34" s="8">
        <f t="shared" si="2"/>
        <v>1105001</v>
      </c>
    </row>
    <row r="35" spans="2:8" x14ac:dyDescent="0.25">
      <c r="B35" s="32">
        <v>43070</v>
      </c>
      <c r="C35">
        <v>30</v>
      </c>
      <c r="D35" s="8">
        <f t="shared" si="1"/>
        <v>9264</v>
      </c>
      <c r="E35" s="31">
        <v>14810</v>
      </c>
      <c r="F35" s="8">
        <f t="shared" si="2"/>
        <v>1099455</v>
      </c>
    </row>
    <row r="36" spans="2:8" x14ac:dyDescent="0.25">
      <c r="B36" s="32">
        <v>43101</v>
      </c>
      <c r="C36">
        <v>31</v>
      </c>
      <c r="D36" s="8">
        <f t="shared" si="1"/>
        <v>9525</v>
      </c>
      <c r="E36" s="31">
        <v>14810</v>
      </c>
      <c r="F36" s="8">
        <f t="shared" si="2"/>
        <v>1094170</v>
      </c>
    </row>
    <row r="37" spans="2:8" x14ac:dyDescent="0.25">
      <c r="B37" s="32">
        <v>43132</v>
      </c>
      <c r="C37">
        <v>29</v>
      </c>
      <c r="D37" s="8">
        <f t="shared" si="1"/>
        <v>8867</v>
      </c>
      <c r="E37" s="31">
        <v>14810</v>
      </c>
      <c r="F37" s="8">
        <f t="shared" si="2"/>
        <v>1088227</v>
      </c>
    </row>
    <row r="38" spans="2:8" x14ac:dyDescent="0.25">
      <c r="B38" s="32">
        <v>43160</v>
      </c>
      <c r="C38">
        <v>30</v>
      </c>
      <c r="D38" s="8">
        <f t="shared" si="1"/>
        <v>9123</v>
      </c>
      <c r="E38" s="31">
        <v>14810</v>
      </c>
      <c r="F38" s="8">
        <f t="shared" si="2"/>
        <v>1082540</v>
      </c>
    </row>
    <row r="39" spans="2:8" x14ac:dyDescent="0.25">
      <c r="B39" s="32">
        <v>43191</v>
      </c>
      <c r="C39">
        <v>32</v>
      </c>
      <c r="D39" s="8">
        <f t="shared" si="1"/>
        <v>9681</v>
      </c>
      <c r="E39" s="31">
        <v>14810</v>
      </c>
      <c r="F39" s="8">
        <f t="shared" si="2"/>
        <v>1077411</v>
      </c>
    </row>
    <row r="40" spans="2:8" x14ac:dyDescent="0.25">
      <c r="B40" s="32">
        <v>43221</v>
      </c>
      <c r="C40">
        <v>30</v>
      </c>
      <c r="D40" s="8">
        <f t="shared" si="1"/>
        <v>9033</v>
      </c>
      <c r="E40" s="31">
        <v>14810</v>
      </c>
      <c r="F40" s="8">
        <f t="shared" si="2"/>
        <v>1071634</v>
      </c>
    </row>
    <row r="41" spans="2:8" x14ac:dyDescent="0.25">
      <c r="B41" s="32">
        <v>43252</v>
      </c>
      <c r="C41">
        <v>31</v>
      </c>
      <c r="D41" s="8">
        <f t="shared" si="1"/>
        <v>9284</v>
      </c>
      <c r="E41" s="31">
        <v>14810</v>
      </c>
      <c r="F41" s="8">
        <f t="shared" si="2"/>
        <v>1066108</v>
      </c>
    </row>
    <row r="42" spans="2:8" x14ac:dyDescent="0.25">
      <c r="B42" s="32">
        <v>43282</v>
      </c>
      <c r="C42">
        <v>30</v>
      </c>
      <c r="D42" s="8">
        <f t="shared" si="1"/>
        <v>8938</v>
      </c>
      <c r="E42" s="31">
        <v>14810</v>
      </c>
      <c r="F42" s="8">
        <f t="shared" si="2"/>
        <v>1060236</v>
      </c>
    </row>
    <row r="43" spans="2:8" x14ac:dyDescent="0.25">
      <c r="B43" s="32">
        <v>43313</v>
      </c>
      <c r="C43">
        <v>31</v>
      </c>
      <c r="D43" s="8">
        <f t="shared" si="1"/>
        <v>9185</v>
      </c>
      <c r="E43" s="31">
        <v>14810</v>
      </c>
      <c r="F43" s="8">
        <f t="shared" si="2"/>
        <v>954611</v>
      </c>
      <c r="H43">
        <v>100000</v>
      </c>
    </row>
    <row r="44" spans="2:8" x14ac:dyDescent="0.25">
      <c r="B44" s="32">
        <v>43344</v>
      </c>
      <c r="C44">
        <v>31</v>
      </c>
      <c r="D44" s="8">
        <f t="shared" si="1"/>
        <v>8270</v>
      </c>
      <c r="E44" s="31">
        <v>14810</v>
      </c>
      <c r="F44" s="8">
        <f t="shared" si="2"/>
        <v>948071</v>
      </c>
    </row>
    <row r="45" spans="2:8" x14ac:dyDescent="0.25">
      <c r="B45" s="32">
        <v>43374</v>
      </c>
      <c r="C45">
        <v>30</v>
      </c>
      <c r="D45" s="8">
        <f t="shared" si="1"/>
        <v>7948</v>
      </c>
      <c r="E45" s="31">
        <v>14810</v>
      </c>
      <c r="F45" s="8">
        <f t="shared" si="2"/>
        <v>941209</v>
      </c>
    </row>
    <row r="46" spans="2:8" x14ac:dyDescent="0.25">
      <c r="B46" s="32">
        <v>43405</v>
      </c>
      <c r="C46">
        <v>31</v>
      </c>
      <c r="D46" s="8">
        <f t="shared" si="1"/>
        <v>8154</v>
      </c>
      <c r="E46" s="31">
        <v>14810</v>
      </c>
      <c r="F46" s="8">
        <f t="shared" si="2"/>
        <v>934553</v>
      </c>
    </row>
    <row r="47" spans="2:8" x14ac:dyDescent="0.25">
      <c r="B47" s="32">
        <v>43435</v>
      </c>
      <c r="C47">
        <v>30</v>
      </c>
      <c r="D47" s="8">
        <f t="shared" si="1"/>
        <v>7835</v>
      </c>
      <c r="E47" s="31">
        <v>14810</v>
      </c>
      <c r="F47" s="8">
        <f t="shared" si="2"/>
        <v>927578</v>
      </c>
    </row>
    <row r="48" spans="2:8" x14ac:dyDescent="0.25">
      <c r="B48" s="32">
        <v>43466</v>
      </c>
      <c r="C48">
        <v>31</v>
      </c>
      <c r="D48" s="8">
        <f t="shared" si="1"/>
        <v>8036</v>
      </c>
      <c r="E48" s="31">
        <v>14810</v>
      </c>
      <c r="F48" s="8">
        <f t="shared" si="2"/>
        <v>920804</v>
      </c>
    </row>
    <row r="49" spans="2:8" x14ac:dyDescent="0.25">
      <c r="B49" s="32">
        <v>43497</v>
      </c>
      <c r="C49">
        <v>29</v>
      </c>
      <c r="D49" s="8">
        <f t="shared" si="1"/>
        <v>7462</v>
      </c>
      <c r="E49" s="31">
        <v>14810</v>
      </c>
      <c r="F49" s="8">
        <f t="shared" si="2"/>
        <v>913456</v>
      </c>
    </row>
    <row r="50" spans="2:8" x14ac:dyDescent="0.25">
      <c r="B50" s="32">
        <v>43525</v>
      </c>
      <c r="C50">
        <v>30</v>
      </c>
      <c r="D50" s="8">
        <f t="shared" si="1"/>
        <v>7658</v>
      </c>
      <c r="E50" s="31">
        <v>14810</v>
      </c>
      <c r="F50" s="8">
        <f t="shared" si="2"/>
        <v>906304</v>
      </c>
    </row>
    <row r="51" spans="2:8" x14ac:dyDescent="0.25">
      <c r="B51" s="32">
        <v>43556</v>
      </c>
      <c r="C51">
        <v>32</v>
      </c>
      <c r="D51" s="8">
        <f t="shared" si="1"/>
        <v>8105</v>
      </c>
      <c r="E51" s="31">
        <v>14810</v>
      </c>
      <c r="F51" s="8">
        <f t="shared" si="2"/>
        <v>899599</v>
      </c>
    </row>
    <row r="52" spans="2:8" x14ac:dyDescent="0.25">
      <c r="B52" s="32">
        <v>43586</v>
      </c>
      <c r="C52">
        <v>30</v>
      </c>
      <c r="D52" s="8">
        <f t="shared" si="1"/>
        <v>7542</v>
      </c>
      <c r="E52" s="31">
        <v>14810</v>
      </c>
      <c r="F52" s="8">
        <f t="shared" si="2"/>
        <v>892331</v>
      </c>
    </row>
    <row r="53" spans="2:8" x14ac:dyDescent="0.25">
      <c r="B53" s="32">
        <v>43617</v>
      </c>
      <c r="C53">
        <v>31</v>
      </c>
      <c r="D53" s="8">
        <f t="shared" si="1"/>
        <v>7730</v>
      </c>
      <c r="E53" s="31">
        <v>14810</v>
      </c>
      <c r="F53" s="8">
        <f t="shared" si="2"/>
        <v>885251</v>
      </c>
    </row>
    <row r="54" spans="2:8" x14ac:dyDescent="0.25">
      <c r="B54" s="32">
        <v>43647</v>
      </c>
      <c r="C54">
        <v>30</v>
      </c>
      <c r="D54" s="8">
        <f t="shared" si="1"/>
        <v>7422</v>
      </c>
      <c r="E54" s="31">
        <v>14810</v>
      </c>
      <c r="F54" s="8">
        <f t="shared" si="2"/>
        <v>877863</v>
      </c>
    </row>
    <row r="55" spans="2:8" x14ac:dyDescent="0.25">
      <c r="B55" s="32">
        <v>43678</v>
      </c>
      <c r="C55">
        <v>31</v>
      </c>
      <c r="D55" s="8">
        <f t="shared" si="1"/>
        <v>7605</v>
      </c>
      <c r="E55" s="31">
        <v>14810</v>
      </c>
      <c r="F55" s="8">
        <f t="shared" si="2"/>
        <v>770658</v>
      </c>
      <c r="H55">
        <v>100000</v>
      </c>
    </row>
    <row r="56" spans="2:8" x14ac:dyDescent="0.25">
      <c r="B56" s="32">
        <v>43709</v>
      </c>
      <c r="C56">
        <v>31</v>
      </c>
      <c r="D56" s="8">
        <f t="shared" si="1"/>
        <v>6676</v>
      </c>
      <c r="E56" s="31">
        <v>14810</v>
      </c>
      <c r="F56" s="8">
        <f t="shared" si="2"/>
        <v>762524</v>
      </c>
    </row>
    <row r="57" spans="2:8" x14ac:dyDescent="0.25">
      <c r="B57" s="32">
        <v>43739</v>
      </c>
      <c r="C57">
        <v>30</v>
      </c>
      <c r="D57" s="8">
        <f t="shared" si="1"/>
        <v>6393</v>
      </c>
      <c r="E57" s="31">
        <v>14810</v>
      </c>
      <c r="F57" s="8">
        <f t="shared" si="2"/>
        <v>754107</v>
      </c>
    </row>
    <row r="58" spans="2:8" x14ac:dyDescent="0.25">
      <c r="B58" s="32">
        <v>43770</v>
      </c>
      <c r="C58">
        <v>31</v>
      </c>
      <c r="D58" s="8">
        <f t="shared" si="1"/>
        <v>6533</v>
      </c>
      <c r="E58" s="31">
        <v>14810</v>
      </c>
      <c r="F58" s="8">
        <f t="shared" si="2"/>
        <v>745830</v>
      </c>
    </row>
    <row r="59" spans="2:8" x14ac:dyDescent="0.25">
      <c r="B59" s="32">
        <v>43800</v>
      </c>
      <c r="C59">
        <v>30</v>
      </c>
      <c r="D59" s="8">
        <f t="shared" si="1"/>
        <v>6253</v>
      </c>
      <c r="E59" s="31">
        <v>14810</v>
      </c>
      <c r="F59" s="8">
        <f t="shared" si="2"/>
        <v>737273</v>
      </c>
    </row>
    <row r="60" spans="2:8" x14ac:dyDescent="0.25">
      <c r="B60" s="32">
        <v>43831</v>
      </c>
      <c r="C60">
        <v>31</v>
      </c>
      <c r="D60" s="8">
        <f t="shared" si="1"/>
        <v>6387</v>
      </c>
      <c r="E60" s="31">
        <v>14810</v>
      </c>
      <c r="F60" s="8">
        <f t="shared" si="2"/>
        <v>728850</v>
      </c>
    </row>
    <row r="61" spans="2:8" x14ac:dyDescent="0.25">
      <c r="B61" s="32">
        <v>43862</v>
      </c>
      <c r="C61">
        <v>29</v>
      </c>
      <c r="D61" s="8">
        <f t="shared" si="1"/>
        <v>5907</v>
      </c>
      <c r="E61" s="31">
        <v>14810</v>
      </c>
      <c r="F61" s="8">
        <f t="shared" si="2"/>
        <v>719947</v>
      </c>
    </row>
    <row r="62" spans="2:8" x14ac:dyDescent="0.25">
      <c r="B62" s="32">
        <v>43891</v>
      </c>
      <c r="C62">
        <v>30</v>
      </c>
      <c r="D62" s="8">
        <f t="shared" si="1"/>
        <v>6036</v>
      </c>
      <c r="E62" s="31">
        <v>14810</v>
      </c>
      <c r="F62" s="8">
        <f t="shared" si="2"/>
        <v>711173</v>
      </c>
    </row>
    <row r="63" spans="2:8" x14ac:dyDescent="0.25">
      <c r="B63" s="32">
        <v>43922</v>
      </c>
      <c r="C63">
        <v>32</v>
      </c>
      <c r="D63" s="8">
        <f t="shared" si="1"/>
        <v>6360</v>
      </c>
      <c r="E63" s="31">
        <v>14810</v>
      </c>
      <c r="F63" s="8">
        <f t="shared" si="2"/>
        <v>702723</v>
      </c>
    </row>
    <row r="64" spans="2:8" x14ac:dyDescent="0.25">
      <c r="B64" s="32">
        <v>43952</v>
      </c>
      <c r="C64">
        <v>30</v>
      </c>
      <c r="D64" s="8">
        <f t="shared" si="1"/>
        <v>5891</v>
      </c>
      <c r="E64" s="31">
        <v>14810</v>
      </c>
      <c r="F64" s="8">
        <f t="shared" si="2"/>
        <v>693804</v>
      </c>
    </row>
    <row r="65" spans="2:8" x14ac:dyDescent="0.25">
      <c r="B65" s="32">
        <v>43983</v>
      </c>
      <c r="C65">
        <v>31</v>
      </c>
      <c r="D65" s="8">
        <f t="shared" si="1"/>
        <v>6010</v>
      </c>
      <c r="E65" s="31">
        <v>14810</v>
      </c>
      <c r="F65" s="8">
        <f t="shared" si="2"/>
        <v>685004</v>
      </c>
    </row>
    <row r="66" spans="2:8" x14ac:dyDescent="0.25">
      <c r="B66" s="32">
        <v>44013</v>
      </c>
      <c r="C66">
        <v>30</v>
      </c>
      <c r="D66" s="8">
        <f t="shared" si="1"/>
        <v>5743</v>
      </c>
      <c r="E66" s="31">
        <v>14810</v>
      </c>
      <c r="F66" s="8">
        <f t="shared" si="2"/>
        <v>675937</v>
      </c>
    </row>
    <row r="67" spans="2:8" x14ac:dyDescent="0.25">
      <c r="B67" s="32">
        <v>44044</v>
      </c>
      <c r="C67">
        <v>31</v>
      </c>
      <c r="D67" s="8">
        <f t="shared" si="1"/>
        <v>5856</v>
      </c>
      <c r="E67" s="31">
        <v>14810</v>
      </c>
      <c r="F67" s="8">
        <f t="shared" si="2"/>
        <v>566983</v>
      </c>
      <c r="H67">
        <v>100000</v>
      </c>
    </row>
    <row r="68" spans="2:8" x14ac:dyDescent="0.25">
      <c r="B68" s="32">
        <v>44075</v>
      </c>
      <c r="C68">
        <v>31</v>
      </c>
      <c r="D68" s="8">
        <f t="shared" si="1"/>
        <v>4912</v>
      </c>
      <c r="E68" s="31">
        <v>14810</v>
      </c>
      <c r="F68" s="8">
        <f t="shared" si="2"/>
        <v>557085</v>
      </c>
    </row>
    <row r="69" spans="2:8" x14ac:dyDescent="0.25">
      <c r="B69" s="32">
        <v>44105</v>
      </c>
      <c r="C69">
        <v>30</v>
      </c>
      <c r="D69" s="8">
        <f t="shared" ref="D69:D132" si="3">ROUND($J$1*C69*F68,0)</f>
        <v>4670</v>
      </c>
      <c r="E69" s="31">
        <v>14810</v>
      </c>
      <c r="F69" s="8">
        <f t="shared" si="2"/>
        <v>546945</v>
      </c>
    </row>
    <row r="70" spans="2:8" x14ac:dyDescent="0.25">
      <c r="B70" s="32">
        <v>44136</v>
      </c>
      <c r="C70">
        <v>31</v>
      </c>
      <c r="D70" s="8">
        <f t="shared" si="3"/>
        <v>4738</v>
      </c>
      <c r="E70" s="31">
        <v>14810</v>
      </c>
      <c r="F70" s="8">
        <f t="shared" si="2"/>
        <v>536873</v>
      </c>
    </row>
    <row r="71" spans="2:8" x14ac:dyDescent="0.25">
      <c r="B71" s="32">
        <v>44166</v>
      </c>
      <c r="C71">
        <v>30</v>
      </c>
      <c r="D71" s="8">
        <f t="shared" si="3"/>
        <v>4501</v>
      </c>
      <c r="E71" s="31">
        <v>14810</v>
      </c>
      <c r="F71" s="8">
        <f t="shared" si="2"/>
        <v>526564</v>
      </c>
    </row>
    <row r="72" spans="2:8" x14ac:dyDescent="0.25">
      <c r="B72" s="32">
        <v>44197</v>
      </c>
      <c r="C72">
        <v>31</v>
      </c>
      <c r="D72" s="8">
        <f t="shared" si="3"/>
        <v>4562</v>
      </c>
      <c r="E72" s="31">
        <v>14810</v>
      </c>
      <c r="F72" s="8">
        <f t="shared" ref="F72:F135" si="4">F71+D72-E72-H72</f>
        <v>516316</v>
      </c>
    </row>
    <row r="73" spans="2:8" x14ac:dyDescent="0.25">
      <c r="B73" s="32">
        <v>44228</v>
      </c>
      <c r="C73">
        <v>29</v>
      </c>
      <c r="D73" s="8">
        <f t="shared" si="3"/>
        <v>4184</v>
      </c>
      <c r="E73" s="31">
        <v>14810</v>
      </c>
      <c r="F73" s="8">
        <f t="shared" si="4"/>
        <v>505690</v>
      </c>
    </row>
    <row r="74" spans="2:8" x14ac:dyDescent="0.25">
      <c r="B74" s="32">
        <v>44256</v>
      </c>
      <c r="C74">
        <v>30</v>
      </c>
      <c r="D74" s="8">
        <f t="shared" si="3"/>
        <v>4239</v>
      </c>
      <c r="E74" s="31">
        <v>14810</v>
      </c>
      <c r="F74" s="8">
        <f t="shared" si="4"/>
        <v>495119</v>
      </c>
    </row>
    <row r="75" spans="2:8" x14ac:dyDescent="0.25">
      <c r="B75" s="32">
        <v>44287</v>
      </c>
      <c r="C75">
        <v>32</v>
      </c>
      <c r="D75" s="8">
        <f t="shared" si="3"/>
        <v>4428</v>
      </c>
      <c r="E75" s="31">
        <v>14810</v>
      </c>
      <c r="F75" s="8">
        <f t="shared" si="4"/>
        <v>484737</v>
      </c>
    </row>
    <row r="76" spans="2:8" x14ac:dyDescent="0.25">
      <c r="B76" s="32">
        <v>44317</v>
      </c>
      <c r="C76">
        <v>30</v>
      </c>
      <c r="D76" s="8">
        <f t="shared" si="3"/>
        <v>4064</v>
      </c>
      <c r="E76" s="31">
        <v>14810</v>
      </c>
      <c r="F76" s="8">
        <f t="shared" si="4"/>
        <v>473991</v>
      </c>
    </row>
    <row r="77" spans="2:8" x14ac:dyDescent="0.25">
      <c r="B77" s="32">
        <v>44348</v>
      </c>
      <c r="C77">
        <v>31</v>
      </c>
      <c r="D77" s="8">
        <f t="shared" si="3"/>
        <v>4106</v>
      </c>
      <c r="E77" s="31">
        <v>14810</v>
      </c>
      <c r="F77" s="8">
        <f t="shared" si="4"/>
        <v>463287</v>
      </c>
    </row>
    <row r="78" spans="2:8" x14ac:dyDescent="0.25">
      <c r="B78" s="32">
        <v>44378</v>
      </c>
      <c r="C78">
        <v>30</v>
      </c>
      <c r="D78" s="8">
        <f t="shared" si="3"/>
        <v>3884</v>
      </c>
      <c r="E78" s="31">
        <v>14810</v>
      </c>
      <c r="F78" s="8">
        <f t="shared" si="4"/>
        <v>452361</v>
      </c>
    </row>
    <row r="79" spans="2:8" x14ac:dyDescent="0.25">
      <c r="B79" s="32">
        <v>44409</v>
      </c>
      <c r="C79">
        <v>31</v>
      </c>
      <c r="D79" s="8">
        <f t="shared" si="3"/>
        <v>3919</v>
      </c>
      <c r="E79" s="31">
        <v>14810</v>
      </c>
      <c r="F79" s="8">
        <f t="shared" si="4"/>
        <v>341470</v>
      </c>
      <c r="H79">
        <v>100000</v>
      </c>
    </row>
    <row r="80" spans="2:8" x14ac:dyDescent="0.25">
      <c r="B80" s="32">
        <v>44440</v>
      </c>
      <c r="C80">
        <v>31</v>
      </c>
      <c r="D80" s="8">
        <f t="shared" si="3"/>
        <v>2958</v>
      </c>
      <c r="E80" s="31">
        <v>14810</v>
      </c>
      <c r="F80" s="8">
        <f t="shared" si="4"/>
        <v>329618</v>
      </c>
    </row>
    <row r="81" spans="2:13" x14ac:dyDescent="0.25">
      <c r="B81" s="32">
        <v>44470</v>
      </c>
      <c r="C81">
        <v>30</v>
      </c>
      <c r="D81" s="8">
        <f t="shared" si="3"/>
        <v>2763</v>
      </c>
      <c r="E81" s="31">
        <v>14810</v>
      </c>
      <c r="F81" s="8">
        <f t="shared" si="4"/>
        <v>317571</v>
      </c>
    </row>
    <row r="82" spans="2:13" x14ac:dyDescent="0.25">
      <c r="B82" s="32">
        <v>44501</v>
      </c>
      <c r="C82">
        <v>31</v>
      </c>
      <c r="D82" s="8">
        <f t="shared" si="3"/>
        <v>2751</v>
      </c>
      <c r="E82" s="31">
        <v>14810</v>
      </c>
      <c r="F82" s="8">
        <f t="shared" si="4"/>
        <v>305512</v>
      </c>
    </row>
    <row r="83" spans="2:13" x14ac:dyDescent="0.25">
      <c r="B83" s="32">
        <v>44531</v>
      </c>
      <c r="C83">
        <v>30</v>
      </c>
      <c r="D83" s="8">
        <f t="shared" si="3"/>
        <v>2561</v>
      </c>
      <c r="E83" s="31">
        <v>14810</v>
      </c>
      <c r="F83" s="8">
        <f t="shared" si="4"/>
        <v>293263</v>
      </c>
    </row>
    <row r="84" spans="2:13" x14ac:dyDescent="0.25">
      <c r="B84" s="32">
        <v>44562</v>
      </c>
      <c r="C84">
        <v>31</v>
      </c>
      <c r="D84" s="8">
        <f t="shared" si="3"/>
        <v>2541</v>
      </c>
      <c r="E84" s="31">
        <v>14810</v>
      </c>
      <c r="F84" s="8">
        <f t="shared" si="4"/>
        <v>280994</v>
      </c>
    </row>
    <row r="85" spans="2:13" x14ac:dyDescent="0.25">
      <c r="B85" s="32">
        <v>44593</v>
      </c>
      <c r="C85">
        <v>29</v>
      </c>
      <c r="D85" s="8">
        <f t="shared" si="3"/>
        <v>2277</v>
      </c>
      <c r="E85" s="31">
        <v>14810</v>
      </c>
      <c r="F85" s="8">
        <f t="shared" si="4"/>
        <v>268461</v>
      </c>
    </row>
    <row r="86" spans="2:13" x14ac:dyDescent="0.25">
      <c r="B86" s="32">
        <v>44621</v>
      </c>
      <c r="C86">
        <v>30</v>
      </c>
      <c r="D86" s="8">
        <f t="shared" si="3"/>
        <v>2251</v>
      </c>
      <c r="E86" s="31">
        <v>14810</v>
      </c>
      <c r="F86" s="8">
        <f t="shared" si="4"/>
        <v>255902</v>
      </c>
    </row>
    <row r="87" spans="2:13" x14ac:dyDescent="0.25">
      <c r="B87" s="32">
        <v>44652</v>
      </c>
      <c r="C87">
        <v>32</v>
      </c>
      <c r="D87" s="8">
        <f t="shared" si="3"/>
        <v>2288</v>
      </c>
      <c r="E87" s="31">
        <v>14810</v>
      </c>
      <c r="F87" s="8">
        <f t="shared" si="4"/>
        <v>243380</v>
      </c>
    </row>
    <row r="88" spans="2:13" x14ac:dyDescent="0.25">
      <c r="B88" s="32">
        <v>44682</v>
      </c>
      <c r="C88">
        <v>30</v>
      </c>
      <c r="D88" s="8">
        <f t="shared" si="3"/>
        <v>2040</v>
      </c>
      <c r="E88" s="31">
        <v>14810</v>
      </c>
      <c r="F88" s="8">
        <f t="shared" si="4"/>
        <v>230610</v>
      </c>
    </row>
    <row r="89" spans="2:13" x14ac:dyDescent="0.25">
      <c r="B89" s="32">
        <v>44713</v>
      </c>
      <c r="C89">
        <v>31</v>
      </c>
      <c r="D89" s="8">
        <f t="shared" si="3"/>
        <v>1998</v>
      </c>
      <c r="E89" s="31">
        <v>14810</v>
      </c>
      <c r="F89" s="8">
        <f t="shared" si="4"/>
        <v>217798</v>
      </c>
    </row>
    <row r="90" spans="2:13" x14ac:dyDescent="0.25">
      <c r="B90" s="32">
        <v>44743</v>
      </c>
      <c r="C90">
        <v>30</v>
      </c>
      <c r="D90" s="8">
        <f t="shared" si="3"/>
        <v>1826</v>
      </c>
      <c r="E90" s="31">
        <v>14810</v>
      </c>
      <c r="F90" s="8">
        <f t="shared" si="4"/>
        <v>204814</v>
      </c>
      <c r="I90" s="31">
        <f>SUM(E3:E90)</f>
        <v>1303280</v>
      </c>
      <c r="J90">
        <f>SUM(H3:H89)</f>
        <v>600000</v>
      </c>
      <c r="K90" s="31">
        <f>I90+J90</f>
        <v>1903280</v>
      </c>
      <c r="M90" s="31">
        <f>H203-K90</f>
        <v>1073530</v>
      </c>
    </row>
    <row r="91" spans="2:13" x14ac:dyDescent="0.25">
      <c r="B91" s="32">
        <v>44774</v>
      </c>
      <c r="C91">
        <v>31</v>
      </c>
      <c r="D91" s="8">
        <f t="shared" si="3"/>
        <v>1774</v>
      </c>
      <c r="E91" s="31">
        <v>14810</v>
      </c>
      <c r="F91" s="8">
        <f t="shared" si="4"/>
        <v>191778</v>
      </c>
      <c r="I91" t="s">
        <v>64</v>
      </c>
      <c r="J91" s="32">
        <v>44743</v>
      </c>
      <c r="K91">
        <f>(J91-B3)/365</f>
        <v>7.2547945205479456</v>
      </c>
    </row>
    <row r="92" spans="2:13" x14ac:dyDescent="0.25">
      <c r="B92" s="32">
        <v>44805</v>
      </c>
      <c r="C92">
        <v>31</v>
      </c>
      <c r="D92" s="8">
        <f t="shared" si="3"/>
        <v>1661</v>
      </c>
      <c r="E92" s="31">
        <v>14810</v>
      </c>
      <c r="F92" s="8">
        <f t="shared" si="4"/>
        <v>178629</v>
      </c>
      <c r="I92" t="s">
        <v>64</v>
      </c>
      <c r="J92" s="32">
        <v>48183</v>
      </c>
      <c r="K92">
        <f>(J92-J91)/365</f>
        <v>9.4246575342465757</v>
      </c>
    </row>
    <row r="93" spans="2:13" x14ac:dyDescent="0.25">
      <c r="B93" s="32">
        <v>44835</v>
      </c>
      <c r="C93">
        <v>30</v>
      </c>
      <c r="D93" s="8">
        <f t="shared" si="3"/>
        <v>1498</v>
      </c>
      <c r="E93" s="31">
        <v>14810</v>
      </c>
      <c r="F93" s="8">
        <f t="shared" si="4"/>
        <v>165317</v>
      </c>
      <c r="K93">
        <f>K91+K92</f>
        <v>16.67945205479452</v>
      </c>
    </row>
    <row r="94" spans="2:13" x14ac:dyDescent="0.25">
      <c r="B94" s="32">
        <v>44866</v>
      </c>
      <c r="C94">
        <v>31</v>
      </c>
      <c r="D94" s="8">
        <f t="shared" si="3"/>
        <v>1432</v>
      </c>
      <c r="E94" s="31">
        <v>14810</v>
      </c>
      <c r="F94" s="8">
        <f t="shared" si="4"/>
        <v>151939</v>
      </c>
    </row>
    <row r="95" spans="2:13" x14ac:dyDescent="0.25">
      <c r="B95" s="32">
        <v>44896</v>
      </c>
      <c r="C95">
        <v>30</v>
      </c>
      <c r="D95" s="8">
        <f t="shared" si="3"/>
        <v>1274</v>
      </c>
      <c r="E95" s="31">
        <v>14810</v>
      </c>
      <c r="F95" s="8">
        <f t="shared" si="4"/>
        <v>138403</v>
      </c>
    </row>
    <row r="96" spans="2:13" x14ac:dyDescent="0.25">
      <c r="B96" s="32">
        <v>44927</v>
      </c>
      <c r="C96">
        <v>31</v>
      </c>
      <c r="D96" s="8">
        <f t="shared" si="3"/>
        <v>1199</v>
      </c>
      <c r="E96" s="31">
        <v>14810</v>
      </c>
      <c r="F96" s="8">
        <f t="shared" si="4"/>
        <v>124792</v>
      </c>
    </row>
    <row r="97" spans="2:6" x14ac:dyDescent="0.25">
      <c r="B97" s="32">
        <v>44958</v>
      </c>
      <c r="C97">
        <v>29</v>
      </c>
      <c r="D97" s="8">
        <f t="shared" si="3"/>
        <v>1011</v>
      </c>
      <c r="E97" s="31">
        <v>14810</v>
      </c>
      <c r="F97" s="8">
        <f t="shared" si="4"/>
        <v>110993</v>
      </c>
    </row>
    <row r="98" spans="2:6" x14ac:dyDescent="0.25">
      <c r="B98" s="32">
        <v>44986</v>
      </c>
      <c r="C98">
        <v>30</v>
      </c>
      <c r="D98" s="8">
        <f t="shared" si="3"/>
        <v>931</v>
      </c>
      <c r="E98" s="31">
        <v>14810</v>
      </c>
      <c r="F98" s="8">
        <f t="shared" si="4"/>
        <v>97114</v>
      </c>
    </row>
    <row r="99" spans="2:6" x14ac:dyDescent="0.25">
      <c r="B99" s="32">
        <v>45017</v>
      </c>
      <c r="C99">
        <v>32</v>
      </c>
      <c r="D99" s="8">
        <f t="shared" si="3"/>
        <v>868</v>
      </c>
      <c r="E99" s="31">
        <v>14810</v>
      </c>
      <c r="F99" s="8">
        <f t="shared" si="4"/>
        <v>83172</v>
      </c>
    </row>
    <row r="100" spans="2:6" x14ac:dyDescent="0.25">
      <c r="B100" s="32">
        <v>45047</v>
      </c>
      <c r="C100">
        <v>30</v>
      </c>
      <c r="D100" s="8">
        <f t="shared" si="3"/>
        <v>697</v>
      </c>
      <c r="E100" s="31">
        <v>14810</v>
      </c>
      <c r="F100" s="8">
        <f t="shared" si="4"/>
        <v>69059</v>
      </c>
    </row>
    <row r="101" spans="2:6" x14ac:dyDescent="0.25">
      <c r="B101" s="32">
        <v>45078</v>
      </c>
      <c r="C101">
        <v>31</v>
      </c>
      <c r="D101" s="8">
        <f t="shared" si="3"/>
        <v>598</v>
      </c>
      <c r="E101" s="31">
        <v>14810</v>
      </c>
      <c r="F101" s="8">
        <f t="shared" si="4"/>
        <v>54847</v>
      </c>
    </row>
    <row r="102" spans="2:6" x14ac:dyDescent="0.25">
      <c r="B102" s="32">
        <v>45108</v>
      </c>
      <c r="C102">
        <v>30</v>
      </c>
      <c r="D102" s="8">
        <f t="shared" si="3"/>
        <v>460</v>
      </c>
      <c r="E102" s="31">
        <v>14810</v>
      </c>
      <c r="F102" s="8">
        <f t="shared" si="4"/>
        <v>40497</v>
      </c>
    </row>
    <row r="103" spans="2:6" x14ac:dyDescent="0.25">
      <c r="B103" s="32">
        <v>45139</v>
      </c>
      <c r="C103">
        <v>31</v>
      </c>
      <c r="D103" s="8">
        <f t="shared" si="3"/>
        <v>351</v>
      </c>
      <c r="E103" s="31">
        <v>14810</v>
      </c>
      <c r="F103" s="8">
        <f t="shared" si="4"/>
        <v>26038</v>
      </c>
    </row>
    <row r="104" spans="2:6" x14ac:dyDescent="0.25">
      <c r="B104" s="32">
        <v>45170</v>
      </c>
      <c r="C104">
        <v>31</v>
      </c>
      <c r="D104" s="8">
        <f t="shared" si="3"/>
        <v>226</v>
      </c>
      <c r="E104" s="31">
        <v>14810</v>
      </c>
      <c r="F104" s="8">
        <f t="shared" si="4"/>
        <v>11454</v>
      </c>
    </row>
    <row r="105" spans="2:6" x14ac:dyDescent="0.25">
      <c r="B105" s="32">
        <v>45200</v>
      </c>
      <c r="C105">
        <v>30</v>
      </c>
      <c r="D105" s="8">
        <f t="shared" si="3"/>
        <v>96</v>
      </c>
      <c r="E105" s="31">
        <v>14810</v>
      </c>
      <c r="F105" s="8">
        <f t="shared" si="4"/>
        <v>-3260</v>
      </c>
    </row>
    <row r="106" spans="2:6" x14ac:dyDescent="0.25">
      <c r="B106" s="32">
        <v>45231</v>
      </c>
      <c r="C106">
        <v>31</v>
      </c>
      <c r="D106" s="8">
        <f t="shared" si="3"/>
        <v>-28</v>
      </c>
      <c r="E106" s="31">
        <v>14810</v>
      </c>
      <c r="F106" s="8">
        <f t="shared" si="4"/>
        <v>-18098</v>
      </c>
    </row>
    <row r="107" spans="2:6" x14ac:dyDescent="0.25">
      <c r="B107" s="32">
        <v>45261</v>
      </c>
      <c r="C107">
        <v>30</v>
      </c>
      <c r="D107" s="8">
        <f t="shared" si="3"/>
        <v>-152</v>
      </c>
      <c r="E107" s="31">
        <v>14810</v>
      </c>
      <c r="F107" s="8">
        <f t="shared" si="4"/>
        <v>-33060</v>
      </c>
    </row>
    <row r="108" spans="2:6" x14ac:dyDescent="0.25">
      <c r="B108" s="32">
        <v>45292</v>
      </c>
      <c r="C108">
        <v>31</v>
      </c>
      <c r="D108" s="8">
        <f t="shared" si="3"/>
        <v>-286</v>
      </c>
      <c r="E108" s="31">
        <v>14810</v>
      </c>
      <c r="F108" s="8">
        <f t="shared" si="4"/>
        <v>-48156</v>
      </c>
    </row>
    <row r="109" spans="2:6" x14ac:dyDescent="0.25">
      <c r="B109" s="32">
        <v>45323</v>
      </c>
      <c r="C109">
        <v>29</v>
      </c>
      <c r="D109" s="8">
        <f t="shared" si="3"/>
        <v>-390</v>
      </c>
      <c r="E109" s="31">
        <v>14810</v>
      </c>
      <c r="F109" s="8">
        <f t="shared" si="4"/>
        <v>-63356</v>
      </c>
    </row>
    <row r="110" spans="2:6" x14ac:dyDescent="0.25">
      <c r="B110" s="32">
        <v>45352</v>
      </c>
      <c r="C110">
        <v>30</v>
      </c>
      <c r="D110" s="8">
        <f t="shared" si="3"/>
        <v>-531</v>
      </c>
      <c r="E110" s="31">
        <v>14810</v>
      </c>
      <c r="F110" s="8">
        <f t="shared" si="4"/>
        <v>-78697</v>
      </c>
    </row>
    <row r="111" spans="2:6" x14ac:dyDescent="0.25">
      <c r="B111" s="32">
        <v>45383</v>
      </c>
      <c r="C111">
        <v>32</v>
      </c>
      <c r="D111" s="8">
        <f t="shared" si="3"/>
        <v>-704</v>
      </c>
      <c r="E111" s="31">
        <v>14810</v>
      </c>
      <c r="F111" s="8">
        <f t="shared" si="4"/>
        <v>-94211</v>
      </c>
    </row>
    <row r="112" spans="2:6" x14ac:dyDescent="0.25">
      <c r="B112" s="32">
        <v>45413</v>
      </c>
      <c r="C112">
        <v>30</v>
      </c>
      <c r="D112" s="8">
        <f t="shared" si="3"/>
        <v>-790</v>
      </c>
      <c r="E112" s="31">
        <v>14810</v>
      </c>
      <c r="F112" s="8">
        <f t="shared" si="4"/>
        <v>-109811</v>
      </c>
    </row>
    <row r="113" spans="2:6" x14ac:dyDescent="0.25">
      <c r="B113" s="32">
        <v>45444</v>
      </c>
      <c r="C113">
        <v>31</v>
      </c>
      <c r="D113" s="8">
        <f t="shared" si="3"/>
        <v>-951</v>
      </c>
      <c r="E113" s="31">
        <v>14810</v>
      </c>
      <c r="F113" s="8">
        <f t="shared" si="4"/>
        <v>-125572</v>
      </c>
    </row>
    <row r="114" spans="2:6" x14ac:dyDescent="0.25">
      <c r="B114" s="32">
        <v>45474</v>
      </c>
      <c r="C114">
        <v>30</v>
      </c>
      <c r="D114" s="8">
        <f t="shared" si="3"/>
        <v>-1053</v>
      </c>
      <c r="E114" s="31">
        <v>14810</v>
      </c>
      <c r="F114" s="8">
        <f t="shared" si="4"/>
        <v>-141435</v>
      </c>
    </row>
    <row r="115" spans="2:6" x14ac:dyDescent="0.25">
      <c r="B115" s="32">
        <v>45505</v>
      </c>
      <c r="C115">
        <v>31</v>
      </c>
      <c r="D115" s="8">
        <f t="shared" si="3"/>
        <v>-1225</v>
      </c>
      <c r="E115" s="31">
        <v>14810</v>
      </c>
      <c r="F115" s="8">
        <f t="shared" si="4"/>
        <v>-157470</v>
      </c>
    </row>
    <row r="116" spans="2:6" x14ac:dyDescent="0.25">
      <c r="B116" s="32">
        <v>45536</v>
      </c>
      <c r="C116">
        <v>31</v>
      </c>
      <c r="D116" s="8">
        <f t="shared" si="3"/>
        <v>-1364</v>
      </c>
      <c r="E116" s="31">
        <v>14810</v>
      </c>
      <c r="F116" s="8">
        <f t="shared" si="4"/>
        <v>-173644</v>
      </c>
    </row>
    <row r="117" spans="2:6" x14ac:dyDescent="0.25">
      <c r="B117" s="32">
        <v>45566</v>
      </c>
      <c r="C117">
        <v>30</v>
      </c>
      <c r="D117" s="8">
        <f t="shared" si="3"/>
        <v>-1456</v>
      </c>
      <c r="E117" s="31">
        <v>14810</v>
      </c>
      <c r="F117" s="8">
        <f t="shared" si="4"/>
        <v>-189910</v>
      </c>
    </row>
    <row r="118" spans="2:6" x14ac:dyDescent="0.25">
      <c r="B118" s="32">
        <v>45597</v>
      </c>
      <c r="C118">
        <v>31</v>
      </c>
      <c r="D118" s="8">
        <f t="shared" si="3"/>
        <v>-1645</v>
      </c>
      <c r="E118" s="31">
        <v>14810</v>
      </c>
      <c r="F118" s="8">
        <f t="shared" si="4"/>
        <v>-206365</v>
      </c>
    </row>
    <row r="119" spans="2:6" x14ac:dyDescent="0.25">
      <c r="B119" s="32">
        <v>45627</v>
      </c>
      <c r="C119">
        <v>30</v>
      </c>
      <c r="D119" s="8">
        <f t="shared" si="3"/>
        <v>-1730</v>
      </c>
      <c r="E119" s="31">
        <v>14810</v>
      </c>
      <c r="F119" s="8">
        <f t="shared" si="4"/>
        <v>-222905</v>
      </c>
    </row>
    <row r="120" spans="2:6" x14ac:dyDescent="0.25">
      <c r="B120" s="32">
        <v>45658</v>
      </c>
      <c r="C120">
        <v>31</v>
      </c>
      <c r="D120" s="8">
        <f t="shared" si="3"/>
        <v>-1931</v>
      </c>
      <c r="E120" s="31">
        <v>14810</v>
      </c>
      <c r="F120" s="8">
        <f t="shared" si="4"/>
        <v>-239646</v>
      </c>
    </row>
    <row r="121" spans="2:6" x14ac:dyDescent="0.25">
      <c r="B121" s="32">
        <v>45689</v>
      </c>
      <c r="C121">
        <v>29</v>
      </c>
      <c r="D121" s="8">
        <f t="shared" si="3"/>
        <v>-1942</v>
      </c>
      <c r="E121" s="31">
        <v>14810</v>
      </c>
      <c r="F121" s="8">
        <f t="shared" si="4"/>
        <v>-256398</v>
      </c>
    </row>
    <row r="122" spans="2:6" x14ac:dyDescent="0.25">
      <c r="B122" s="32">
        <v>45717</v>
      </c>
      <c r="C122">
        <v>30</v>
      </c>
      <c r="D122" s="8">
        <f t="shared" si="3"/>
        <v>-2150</v>
      </c>
      <c r="E122" s="31">
        <v>14810</v>
      </c>
      <c r="F122" s="8">
        <f t="shared" si="4"/>
        <v>-273358</v>
      </c>
    </row>
    <row r="123" spans="2:6" x14ac:dyDescent="0.25">
      <c r="B123" s="32">
        <v>45748</v>
      </c>
      <c r="C123">
        <v>32</v>
      </c>
      <c r="D123" s="8">
        <f t="shared" si="3"/>
        <v>-2444</v>
      </c>
      <c r="E123" s="31">
        <v>14810</v>
      </c>
      <c r="F123" s="8">
        <f t="shared" si="4"/>
        <v>-290612</v>
      </c>
    </row>
    <row r="124" spans="2:6" x14ac:dyDescent="0.25">
      <c r="B124" s="32">
        <v>45778</v>
      </c>
      <c r="C124">
        <v>30</v>
      </c>
      <c r="D124" s="8">
        <f t="shared" si="3"/>
        <v>-2436</v>
      </c>
      <c r="E124" s="31">
        <v>14810</v>
      </c>
      <c r="F124" s="8">
        <f t="shared" si="4"/>
        <v>-307858</v>
      </c>
    </row>
    <row r="125" spans="2:6" x14ac:dyDescent="0.25">
      <c r="B125" s="32">
        <v>45809</v>
      </c>
      <c r="C125">
        <v>31</v>
      </c>
      <c r="D125" s="8">
        <f t="shared" si="3"/>
        <v>-2667</v>
      </c>
      <c r="E125" s="31">
        <v>14810</v>
      </c>
      <c r="F125" s="8">
        <f t="shared" si="4"/>
        <v>-325335</v>
      </c>
    </row>
    <row r="126" spans="2:6" x14ac:dyDescent="0.25">
      <c r="B126" s="32">
        <v>45839</v>
      </c>
      <c r="C126">
        <v>30</v>
      </c>
      <c r="D126" s="8">
        <f t="shared" si="3"/>
        <v>-2727</v>
      </c>
      <c r="E126" s="31">
        <v>14810</v>
      </c>
      <c r="F126" s="8">
        <f t="shared" si="4"/>
        <v>-342872</v>
      </c>
    </row>
    <row r="127" spans="2:6" x14ac:dyDescent="0.25">
      <c r="B127" s="32">
        <v>45870</v>
      </c>
      <c r="C127">
        <v>31</v>
      </c>
      <c r="D127" s="8">
        <f t="shared" si="3"/>
        <v>-2970</v>
      </c>
      <c r="E127" s="31">
        <v>14810</v>
      </c>
      <c r="F127" s="8">
        <f t="shared" si="4"/>
        <v>-360652</v>
      </c>
    </row>
    <row r="128" spans="2:6" x14ac:dyDescent="0.25">
      <c r="B128" s="32">
        <v>45901</v>
      </c>
      <c r="C128">
        <v>31</v>
      </c>
      <c r="D128" s="8">
        <f t="shared" si="3"/>
        <v>-3124</v>
      </c>
      <c r="E128" s="31">
        <v>14810</v>
      </c>
      <c r="F128" s="8">
        <f t="shared" si="4"/>
        <v>-378586</v>
      </c>
    </row>
    <row r="129" spans="2:6" x14ac:dyDescent="0.25">
      <c r="B129" s="32">
        <v>45931</v>
      </c>
      <c r="C129">
        <v>30</v>
      </c>
      <c r="D129" s="8">
        <f t="shared" si="3"/>
        <v>-3174</v>
      </c>
      <c r="E129" s="31">
        <v>14810</v>
      </c>
      <c r="F129" s="8">
        <f t="shared" si="4"/>
        <v>-396570</v>
      </c>
    </row>
    <row r="130" spans="2:6" x14ac:dyDescent="0.25">
      <c r="B130" s="32">
        <v>45962</v>
      </c>
      <c r="C130">
        <v>31</v>
      </c>
      <c r="D130" s="8">
        <f t="shared" si="3"/>
        <v>-3435</v>
      </c>
      <c r="E130" s="31">
        <v>14810</v>
      </c>
      <c r="F130" s="8">
        <f t="shared" si="4"/>
        <v>-414815</v>
      </c>
    </row>
    <row r="131" spans="2:6" x14ac:dyDescent="0.25">
      <c r="B131" s="32">
        <v>45992</v>
      </c>
      <c r="C131">
        <v>30</v>
      </c>
      <c r="D131" s="8">
        <f t="shared" si="3"/>
        <v>-3478</v>
      </c>
      <c r="E131" s="31">
        <v>14810</v>
      </c>
      <c r="F131" s="8">
        <f t="shared" si="4"/>
        <v>-433103</v>
      </c>
    </row>
    <row r="132" spans="2:6" x14ac:dyDescent="0.25">
      <c r="B132" s="32">
        <v>46023</v>
      </c>
      <c r="C132">
        <v>31</v>
      </c>
      <c r="D132" s="8">
        <f t="shared" si="3"/>
        <v>-3752</v>
      </c>
      <c r="E132" s="31">
        <v>14810</v>
      </c>
      <c r="F132" s="8">
        <f t="shared" si="4"/>
        <v>-451665</v>
      </c>
    </row>
    <row r="133" spans="2:6" x14ac:dyDescent="0.25">
      <c r="B133" s="32">
        <v>46054</v>
      </c>
      <c r="C133">
        <v>29</v>
      </c>
      <c r="D133" s="8">
        <f t="shared" ref="D133:D196" si="5">ROUND($J$1*C133*F132,0)</f>
        <v>-3660</v>
      </c>
      <c r="E133" s="31">
        <v>14810</v>
      </c>
      <c r="F133" s="8">
        <f t="shared" si="4"/>
        <v>-470135</v>
      </c>
    </row>
    <row r="134" spans="2:6" x14ac:dyDescent="0.25">
      <c r="B134" s="32">
        <v>46082</v>
      </c>
      <c r="C134">
        <v>30</v>
      </c>
      <c r="D134" s="8">
        <f t="shared" si="5"/>
        <v>-3941</v>
      </c>
      <c r="E134" s="31">
        <v>14810</v>
      </c>
      <c r="F134" s="8">
        <f t="shared" si="4"/>
        <v>-488886</v>
      </c>
    </row>
    <row r="135" spans="2:6" x14ac:dyDescent="0.25">
      <c r="B135" s="32">
        <v>46113</v>
      </c>
      <c r="C135">
        <v>32</v>
      </c>
      <c r="D135" s="8">
        <f t="shared" si="5"/>
        <v>-4372</v>
      </c>
      <c r="E135" s="31">
        <v>14810</v>
      </c>
      <c r="F135" s="8">
        <f t="shared" si="4"/>
        <v>-508068</v>
      </c>
    </row>
    <row r="136" spans="2:6" x14ac:dyDescent="0.25">
      <c r="B136" s="32">
        <v>46143</v>
      </c>
      <c r="C136">
        <v>30</v>
      </c>
      <c r="D136" s="8">
        <f t="shared" si="5"/>
        <v>-4259</v>
      </c>
      <c r="E136" s="31">
        <v>14810</v>
      </c>
      <c r="F136" s="8">
        <f t="shared" ref="F136:F199" si="6">F135+D136-E136-H136</f>
        <v>-527137</v>
      </c>
    </row>
    <row r="137" spans="2:6" x14ac:dyDescent="0.25">
      <c r="B137" s="32">
        <v>46174</v>
      </c>
      <c r="C137">
        <v>31</v>
      </c>
      <c r="D137" s="8">
        <f t="shared" si="5"/>
        <v>-4567</v>
      </c>
      <c r="E137" s="31">
        <v>14810</v>
      </c>
      <c r="F137" s="8">
        <f t="shared" si="6"/>
        <v>-546514</v>
      </c>
    </row>
    <row r="138" spans="2:6" x14ac:dyDescent="0.25">
      <c r="B138" s="32">
        <v>46204</v>
      </c>
      <c r="C138">
        <v>30</v>
      </c>
      <c r="D138" s="8">
        <f t="shared" si="5"/>
        <v>-4582</v>
      </c>
      <c r="E138" s="31">
        <v>14810</v>
      </c>
      <c r="F138" s="8">
        <f t="shared" si="6"/>
        <v>-565906</v>
      </c>
    </row>
    <row r="139" spans="2:6" x14ac:dyDescent="0.25">
      <c r="B139" s="32">
        <v>46235</v>
      </c>
      <c r="C139">
        <v>31</v>
      </c>
      <c r="D139" s="8">
        <f t="shared" si="5"/>
        <v>-4902</v>
      </c>
      <c r="E139" s="31">
        <v>14810</v>
      </c>
      <c r="F139" s="8">
        <f t="shared" si="6"/>
        <v>-585618</v>
      </c>
    </row>
    <row r="140" spans="2:6" x14ac:dyDescent="0.25">
      <c r="B140" s="32">
        <v>46266</v>
      </c>
      <c r="C140">
        <v>31</v>
      </c>
      <c r="D140" s="8">
        <f t="shared" si="5"/>
        <v>-5073</v>
      </c>
      <c r="E140" s="31">
        <v>14810</v>
      </c>
      <c r="F140" s="8">
        <f t="shared" si="6"/>
        <v>-605501</v>
      </c>
    </row>
    <row r="141" spans="2:6" x14ac:dyDescent="0.25">
      <c r="B141" s="32">
        <v>46296</v>
      </c>
      <c r="C141">
        <v>30</v>
      </c>
      <c r="D141" s="8">
        <f t="shared" si="5"/>
        <v>-5076</v>
      </c>
      <c r="E141" s="31">
        <v>14810</v>
      </c>
      <c r="F141" s="8">
        <f t="shared" si="6"/>
        <v>-625387</v>
      </c>
    </row>
    <row r="142" spans="2:6" x14ac:dyDescent="0.25">
      <c r="B142" s="32">
        <v>46327</v>
      </c>
      <c r="C142">
        <v>31</v>
      </c>
      <c r="D142" s="8">
        <f t="shared" si="5"/>
        <v>-5418</v>
      </c>
      <c r="E142" s="31">
        <v>14810</v>
      </c>
      <c r="F142" s="8">
        <f t="shared" si="6"/>
        <v>-645615</v>
      </c>
    </row>
    <row r="143" spans="2:6" x14ac:dyDescent="0.25">
      <c r="B143" s="32">
        <v>46357</v>
      </c>
      <c r="C143">
        <v>30</v>
      </c>
      <c r="D143" s="8">
        <f t="shared" si="5"/>
        <v>-5413</v>
      </c>
      <c r="E143" s="31">
        <v>14810</v>
      </c>
      <c r="F143" s="8">
        <f t="shared" si="6"/>
        <v>-665838</v>
      </c>
    </row>
    <row r="144" spans="2:6" x14ac:dyDescent="0.25">
      <c r="B144" s="32">
        <v>46388</v>
      </c>
      <c r="C144">
        <v>31</v>
      </c>
      <c r="D144" s="8">
        <f t="shared" si="5"/>
        <v>-5768</v>
      </c>
      <c r="E144" s="31">
        <v>14810</v>
      </c>
      <c r="F144" s="8">
        <f t="shared" si="6"/>
        <v>-686416</v>
      </c>
    </row>
    <row r="145" spans="2:6" x14ac:dyDescent="0.25">
      <c r="B145" s="32">
        <v>46419</v>
      </c>
      <c r="C145">
        <v>29</v>
      </c>
      <c r="D145" s="8">
        <f t="shared" si="5"/>
        <v>-5563</v>
      </c>
      <c r="E145" s="31">
        <v>14810</v>
      </c>
      <c r="F145" s="8">
        <f t="shared" si="6"/>
        <v>-706789</v>
      </c>
    </row>
    <row r="146" spans="2:6" x14ac:dyDescent="0.25">
      <c r="B146" s="32">
        <v>46447</v>
      </c>
      <c r="C146">
        <v>30</v>
      </c>
      <c r="D146" s="8">
        <f t="shared" si="5"/>
        <v>-5925</v>
      </c>
      <c r="E146" s="31">
        <v>14810</v>
      </c>
      <c r="F146" s="8">
        <f t="shared" si="6"/>
        <v>-727524</v>
      </c>
    </row>
    <row r="147" spans="2:6" x14ac:dyDescent="0.25">
      <c r="B147" s="32">
        <v>46478</v>
      </c>
      <c r="C147">
        <v>32</v>
      </c>
      <c r="D147" s="8">
        <f t="shared" si="5"/>
        <v>-6506</v>
      </c>
      <c r="E147" s="31">
        <v>14810</v>
      </c>
      <c r="F147" s="8">
        <f t="shared" si="6"/>
        <v>-748840</v>
      </c>
    </row>
    <row r="148" spans="2:6" x14ac:dyDescent="0.25">
      <c r="B148" s="32">
        <v>46508</v>
      </c>
      <c r="C148">
        <v>30</v>
      </c>
      <c r="D148" s="8">
        <f t="shared" si="5"/>
        <v>-6278</v>
      </c>
      <c r="E148" s="31">
        <v>14810</v>
      </c>
      <c r="F148" s="8">
        <f t="shared" si="6"/>
        <v>-769928</v>
      </c>
    </row>
    <row r="149" spans="2:6" x14ac:dyDescent="0.25">
      <c r="B149" s="32">
        <v>46539</v>
      </c>
      <c r="C149">
        <v>31</v>
      </c>
      <c r="D149" s="8">
        <f t="shared" si="5"/>
        <v>-6670</v>
      </c>
      <c r="E149" s="31">
        <v>14810</v>
      </c>
      <c r="F149" s="8">
        <f t="shared" si="6"/>
        <v>-791408</v>
      </c>
    </row>
    <row r="150" spans="2:6" x14ac:dyDescent="0.25">
      <c r="B150" s="32">
        <v>46569</v>
      </c>
      <c r="C150">
        <v>30</v>
      </c>
      <c r="D150" s="8">
        <f t="shared" si="5"/>
        <v>-6635</v>
      </c>
      <c r="E150" s="31">
        <v>14810</v>
      </c>
      <c r="F150" s="8">
        <f t="shared" si="6"/>
        <v>-812853</v>
      </c>
    </row>
    <row r="151" spans="2:6" x14ac:dyDescent="0.25">
      <c r="B151" s="32">
        <v>46600</v>
      </c>
      <c r="C151">
        <v>31</v>
      </c>
      <c r="D151" s="8">
        <f t="shared" si="5"/>
        <v>-7042</v>
      </c>
      <c r="E151" s="31">
        <v>14810</v>
      </c>
      <c r="F151" s="8">
        <f t="shared" si="6"/>
        <v>-834705</v>
      </c>
    </row>
    <row r="152" spans="2:6" x14ac:dyDescent="0.25">
      <c r="B152" s="32">
        <v>46631</v>
      </c>
      <c r="C152">
        <v>31</v>
      </c>
      <c r="D152" s="8">
        <f t="shared" si="5"/>
        <v>-7231</v>
      </c>
      <c r="E152" s="31">
        <v>14810</v>
      </c>
      <c r="F152" s="8">
        <f t="shared" si="6"/>
        <v>-856746</v>
      </c>
    </row>
    <row r="153" spans="2:6" x14ac:dyDescent="0.25">
      <c r="B153" s="32">
        <v>46661</v>
      </c>
      <c r="C153">
        <v>30</v>
      </c>
      <c r="D153" s="8">
        <f t="shared" si="5"/>
        <v>-7183</v>
      </c>
      <c r="E153" s="31">
        <v>14810</v>
      </c>
      <c r="F153" s="8">
        <f t="shared" si="6"/>
        <v>-878739</v>
      </c>
    </row>
    <row r="154" spans="2:6" x14ac:dyDescent="0.25">
      <c r="B154" s="32">
        <v>46692</v>
      </c>
      <c r="C154">
        <v>31</v>
      </c>
      <c r="D154" s="8">
        <f t="shared" si="5"/>
        <v>-7613</v>
      </c>
      <c r="E154" s="31">
        <v>14810</v>
      </c>
      <c r="F154" s="8">
        <f t="shared" si="6"/>
        <v>-901162</v>
      </c>
    </row>
    <row r="155" spans="2:6" x14ac:dyDescent="0.25">
      <c r="B155" s="32">
        <v>46722</v>
      </c>
      <c r="C155">
        <v>30</v>
      </c>
      <c r="D155" s="8">
        <f t="shared" si="5"/>
        <v>-7555</v>
      </c>
      <c r="E155" s="31">
        <v>14810</v>
      </c>
      <c r="F155" s="8">
        <f t="shared" si="6"/>
        <v>-923527</v>
      </c>
    </row>
    <row r="156" spans="2:6" x14ac:dyDescent="0.25">
      <c r="B156" s="32">
        <v>46753</v>
      </c>
      <c r="C156">
        <v>31</v>
      </c>
      <c r="D156" s="8">
        <f t="shared" si="5"/>
        <v>-8001</v>
      </c>
      <c r="E156" s="31">
        <v>14810</v>
      </c>
      <c r="F156" s="8">
        <f t="shared" si="6"/>
        <v>-946338</v>
      </c>
    </row>
    <row r="157" spans="2:6" x14ac:dyDescent="0.25">
      <c r="B157" s="32">
        <v>46784</v>
      </c>
      <c r="C157">
        <v>29</v>
      </c>
      <c r="D157" s="8">
        <f t="shared" si="5"/>
        <v>-7669</v>
      </c>
      <c r="E157" s="31">
        <v>14810</v>
      </c>
      <c r="F157" s="8">
        <f t="shared" si="6"/>
        <v>-968817</v>
      </c>
    </row>
    <row r="158" spans="2:6" x14ac:dyDescent="0.25">
      <c r="B158" s="32">
        <v>46813</v>
      </c>
      <c r="C158">
        <v>30</v>
      </c>
      <c r="D158" s="8">
        <f t="shared" si="5"/>
        <v>-8122</v>
      </c>
      <c r="E158" s="31">
        <v>14810</v>
      </c>
      <c r="F158" s="8">
        <f t="shared" si="6"/>
        <v>-991749</v>
      </c>
    </row>
    <row r="159" spans="2:6" x14ac:dyDescent="0.25">
      <c r="B159" s="32">
        <v>46844</v>
      </c>
      <c r="C159">
        <v>32</v>
      </c>
      <c r="D159" s="8">
        <f t="shared" si="5"/>
        <v>-8869</v>
      </c>
      <c r="E159" s="31">
        <v>14810</v>
      </c>
      <c r="F159" s="8">
        <f t="shared" si="6"/>
        <v>-1015428</v>
      </c>
    </row>
    <row r="160" spans="2:6" x14ac:dyDescent="0.25">
      <c r="B160" s="32">
        <v>46874</v>
      </c>
      <c r="C160">
        <v>30</v>
      </c>
      <c r="D160" s="8">
        <f t="shared" si="5"/>
        <v>-8513</v>
      </c>
      <c r="E160" s="31">
        <v>14810</v>
      </c>
      <c r="F160" s="8">
        <f t="shared" si="6"/>
        <v>-1038751</v>
      </c>
    </row>
    <row r="161" spans="2:6" x14ac:dyDescent="0.25">
      <c r="B161" s="32">
        <v>46905</v>
      </c>
      <c r="C161">
        <v>31</v>
      </c>
      <c r="D161" s="8">
        <f t="shared" si="5"/>
        <v>-8999</v>
      </c>
      <c r="E161" s="31">
        <v>14810</v>
      </c>
      <c r="F161" s="8">
        <f t="shared" si="6"/>
        <v>-1062560</v>
      </c>
    </row>
    <row r="162" spans="2:6" x14ac:dyDescent="0.25">
      <c r="B162" s="32">
        <v>46935</v>
      </c>
      <c r="C162">
        <v>30</v>
      </c>
      <c r="D162" s="8">
        <f t="shared" si="5"/>
        <v>-8908</v>
      </c>
      <c r="E162" s="31">
        <v>14810</v>
      </c>
      <c r="F162" s="8">
        <f t="shared" si="6"/>
        <v>-1086278</v>
      </c>
    </row>
    <row r="163" spans="2:6" x14ac:dyDescent="0.25">
      <c r="B163" s="32">
        <v>46966</v>
      </c>
      <c r="C163">
        <v>31</v>
      </c>
      <c r="D163" s="8">
        <f t="shared" si="5"/>
        <v>-9410</v>
      </c>
      <c r="E163" s="31">
        <v>14810</v>
      </c>
      <c r="F163" s="8">
        <f t="shared" si="6"/>
        <v>-1110498</v>
      </c>
    </row>
    <row r="164" spans="2:6" x14ac:dyDescent="0.25">
      <c r="B164" s="32">
        <v>46997</v>
      </c>
      <c r="C164">
        <v>31</v>
      </c>
      <c r="D164" s="8">
        <f t="shared" si="5"/>
        <v>-9620</v>
      </c>
      <c r="E164" s="31">
        <v>14810</v>
      </c>
      <c r="F164" s="8">
        <f t="shared" si="6"/>
        <v>-1134928</v>
      </c>
    </row>
    <row r="165" spans="2:6" x14ac:dyDescent="0.25">
      <c r="B165" s="32">
        <v>47027</v>
      </c>
      <c r="C165">
        <v>30</v>
      </c>
      <c r="D165" s="8">
        <f t="shared" si="5"/>
        <v>-9515</v>
      </c>
      <c r="E165" s="31">
        <v>14810</v>
      </c>
      <c r="F165" s="8">
        <f t="shared" si="6"/>
        <v>-1159253</v>
      </c>
    </row>
    <row r="166" spans="2:6" x14ac:dyDescent="0.25">
      <c r="B166" s="32">
        <v>47058</v>
      </c>
      <c r="C166">
        <v>31</v>
      </c>
      <c r="D166" s="8">
        <f t="shared" si="5"/>
        <v>-10043</v>
      </c>
      <c r="E166" s="31">
        <v>14810</v>
      </c>
      <c r="F166" s="8">
        <f t="shared" si="6"/>
        <v>-1184106</v>
      </c>
    </row>
    <row r="167" spans="2:6" x14ac:dyDescent="0.25">
      <c r="B167" s="32">
        <v>47088</v>
      </c>
      <c r="C167">
        <v>30</v>
      </c>
      <c r="D167" s="8">
        <f t="shared" si="5"/>
        <v>-9927</v>
      </c>
      <c r="E167" s="31">
        <v>14810</v>
      </c>
      <c r="F167" s="8">
        <f t="shared" si="6"/>
        <v>-1208843</v>
      </c>
    </row>
    <row r="168" spans="2:6" x14ac:dyDescent="0.25">
      <c r="B168" s="32">
        <v>47119</v>
      </c>
      <c r="C168">
        <v>31</v>
      </c>
      <c r="D168" s="8">
        <f t="shared" si="5"/>
        <v>-10472</v>
      </c>
      <c r="E168" s="31">
        <v>14810</v>
      </c>
      <c r="F168" s="8">
        <f t="shared" si="6"/>
        <v>-1234125</v>
      </c>
    </row>
    <row r="169" spans="2:6" x14ac:dyDescent="0.25">
      <c r="B169" s="32">
        <v>47150</v>
      </c>
      <c r="C169">
        <v>29</v>
      </c>
      <c r="D169" s="8">
        <f t="shared" si="5"/>
        <v>-10001</v>
      </c>
      <c r="E169" s="31">
        <v>14810</v>
      </c>
      <c r="F169" s="8">
        <f t="shared" si="6"/>
        <v>-1258936</v>
      </c>
    </row>
    <row r="170" spans="2:6" x14ac:dyDescent="0.25">
      <c r="B170" s="32">
        <v>47178</v>
      </c>
      <c r="C170">
        <v>30</v>
      </c>
      <c r="D170" s="8">
        <f t="shared" si="5"/>
        <v>-10554</v>
      </c>
      <c r="E170" s="31">
        <v>14810</v>
      </c>
      <c r="F170" s="8">
        <f t="shared" si="6"/>
        <v>-1284300</v>
      </c>
    </row>
    <row r="171" spans="2:6" x14ac:dyDescent="0.25">
      <c r="B171" s="37">
        <v>47209</v>
      </c>
      <c r="C171" s="28">
        <v>32</v>
      </c>
      <c r="D171" s="10">
        <f t="shared" si="5"/>
        <v>-11485</v>
      </c>
      <c r="E171" s="38">
        <v>14810</v>
      </c>
      <c r="F171" s="10">
        <f t="shared" si="6"/>
        <v>-1310595</v>
      </c>
    </row>
    <row r="172" spans="2:6" x14ac:dyDescent="0.25">
      <c r="B172" s="32">
        <v>47239</v>
      </c>
      <c r="C172">
        <v>30</v>
      </c>
      <c r="D172" s="8">
        <f t="shared" si="5"/>
        <v>-10987</v>
      </c>
      <c r="E172" s="31">
        <v>14810</v>
      </c>
      <c r="F172" s="8">
        <f t="shared" si="6"/>
        <v>-1336392</v>
      </c>
    </row>
    <row r="173" spans="2:6" x14ac:dyDescent="0.25">
      <c r="B173" s="32">
        <v>47270</v>
      </c>
      <c r="C173">
        <v>31</v>
      </c>
      <c r="D173" s="8">
        <f t="shared" si="5"/>
        <v>-11577</v>
      </c>
      <c r="E173" s="31">
        <v>14810</v>
      </c>
      <c r="F173" s="8">
        <f t="shared" si="6"/>
        <v>-1362779</v>
      </c>
    </row>
    <row r="174" spans="2:6" x14ac:dyDescent="0.25">
      <c r="B174" s="32">
        <v>47300</v>
      </c>
      <c r="C174">
        <v>30</v>
      </c>
      <c r="D174" s="8">
        <f t="shared" si="5"/>
        <v>-11425</v>
      </c>
      <c r="E174" s="31">
        <v>14810</v>
      </c>
      <c r="F174" s="8">
        <f t="shared" si="6"/>
        <v>-1389014</v>
      </c>
    </row>
    <row r="175" spans="2:6" x14ac:dyDescent="0.25">
      <c r="B175" s="32">
        <v>47331</v>
      </c>
      <c r="C175">
        <v>31</v>
      </c>
      <c r="D175" s="8">
        <f t="shared" si="5"/>
        <v>-12033</v>
      </c>
      <c r="E175" s="31">
        <v>14810</v>
      </c>
      <c r="F175" s="8">
        <f t="shared" si="6"/>
        <v>-1415857</v>
      </c>
    </row>
    <row r="176" spans="2:6" x14ac:dyDescent="0.25">
      <c r="B176" s="32">
        <v>47362</v>
      </c>
      <c r="C176">
        <v>31</v>
      </c>
      <c r="D176" s="8">
        <f t="shared" si="5"/>
        <v>-12266</v>
      </c>
      <c r="E176" s="31">
        <v>14810</v>
      </c>
      <c r="F176" s="8">
        <f t="shared" si="6"/>
        <v>-1442933</v>
      </c>
    </row>
    <row r="177" spans="2:6" x14ac:dyDescent="0.25">
      <c r="B177" s="32">
        <v>47392</v>
      </c>
      <c r="C177">
        <v>30</v>
      </c>
      <c r="D177" s="8">
        <f t="shared" si="5"/>
        <v>-12097</v>
      </c>
      <c r="E177" s="31">
        <v>14810</v>
      </c>
      <c r="F177" s="8">
        <f t="shared" si="6"/>
        <v>-1469840</v>
      </c>
    </row>
    <row r="178" spans="2:6" x14ac:dyDescent="0.25">
      <c r="B178" s="32">
        <v>47423</v>
      </c>
      <c r="C178">
        <v>31</v>
      </c>
      <c r="D178" s="8">
        <f t="shared" si="5"/>
        <v>-12733</v>
      </c>
      <c r="E178" s="31">
        <v>14810</v>
      </c>
      <c r="F178" s="8">
        <f t="shared" si="6"/>
        <v>-1497383</v>
      </c>
    </row>
    <row r="179" spans="2:6" x14ac:dyDescent="0.25">
      <c r="B179" s="32">
        <v>47453</v>
      </c>
      <c r="C179">
        <v>30</v>
      </c>
      <c r="D179" s="8">
        <f t="shared" si="5"/>
        <v>-12553</v>
      </c>
      <c r="E179" s="31">
        <v>14810</v>
      </c>
      <c r="F179" s="8">
        <f t="shared" si="6"/>
        <v>-1524746</v>
      </c>
    </row>
    <row r="180" spans="2:6" x14ac:dyDescent="0.25">
      <c r="B180" s="32">
        <v>47484</v>
      </c>
      <c r="C180">
        <v>31</v>
      </c>
      <c r="D180" s="8">
        <f t="shared" si="5"/>
        <v>-13209</v>
      </c>
      <c r="E180" s="31">
        <v>14810</v>
      </c>
      <c r="F180" s="8">
        <f t="shared" si="6"/>
        <v>-1552765</v>
      </c>
    </row>
    <row r="181" spans="2:6" x14ac:dyDescent="0.25">
      <c r="B181" s="32">
        <v>47515</v>
      </c>
      <c r="C181">
        <v>29</v>
      </c>
      <c r="D181" s="8">
        <f t="shared" si="5"/>
        <v>-12584</v>
      </c>
      <c r="E181" s="31">
        <v>14810</v>
      </c>
      <c r="F181" s="8">
        <f t="shared" si="6"/>
        <v>-1580159</v>
      </c>
    </row>
    <row r="182" spans="2:6" x14ac:dyDescent="0.25">
      <c r="B182" s="32">
        <v>47543</v>
      </c>
      <c r="C182">
        <v>30</v>
      </c>
      <c r="D182" s="8">
        <f t="shared" si="5"/>
        <v>-13247</v>
      </c>
      <c r="E182" s="31">
        <v>14810</v>
      </c>
      <c r="F182" s="8">
        <f t="shared" si="6"/>
        <v>-1608216</v>
      </c>
    </row>
    <row r="183" spans="2:6" x14ac:dyDescent="0.25">
      <c r="B183" s="32">
        <v>47574</v>
      </c>
      <c r="C183">
        <v>32</v>
      </c>
      <c r="D183" s="8">
        <f t="shared" si="5"/>
        <v>-14381</v>
      </c>
      <c r="E183" s="31">
        <v>14810</v>
      </c>
      <c r="F183" s="8">
        <f t="shared" si="6"/>
        <v>-1637407</v>
      </c>
    </row>
    <row r="184" spans="2:6" x14ac:dyDescent="0.25">
      <c r="B184" s="32">
        <v>47604</v>
      </c>
      <c r="C184">
        <v>30</v>
      </c>
      <c r="D184" s="8">
        <f t="shared" si="5"/>
        <v>-13727</v>
      </c>
      <c r="E184" s="31">
        <v>14810</v>
      </c>
      <c r="F184" s="8">
        <f t="shared" si="6"/>
        <v>-1665944</v>
      </c>
    </row>
    <row r="185" spans="2:6" x14ac:dyDescent="0.25">
      <c r="B185" s="32">
        <v>47635</v>
      </c>
      <c r="C185">
        <v>31</v>
      </c>
      <c r="D185" s="8">
        <f t="shared" si="5"/>
        <v>-14432</v>
      </c>
      <c r="E185" s="31">
        <v>14810</v>
      </c>
      <c r="F185" s="8">
        <f t="shared" si="6"/>
        <v>-1695186</v>
      </c>
    </row>
    <row r="186" spans="2:6" x14ac:dyDescent="0.25">
      <c r="B186" s="32">
        <v>47665</v>
      </c>
      <c r="C186">
        <v>30</v>
      </c>
      <c r="D186" s="8">
        <f t="shared" si="5"/>
        <v>-14212</v>
      </c>
      <c r="E186" s="31">
        <v>14810</v>
      </c>
      <c r="F186" s="8">
        <f t="shared" si="6"/>
        <v>-1724208</v>
      </c>
    </row>
    <row r="187" spans="2:6" x14ac:dyDescent="0.25">
      <c r="B187" s="32">
        <v>47696</v>
      </c>
      <c r="C187">
        <v>31</v>
      </c>
      <c r="D187" s="8">
        <f t="shared" si="5"/>
        <v>-14937</v>
      </c>
      <c r="E187" s="31">
        <v>14810</v>
      </c>
      <c r="F187" s="8">
        <f t="shared" si="6"/>
        <v>-1753955</v>
      </c>
    </row>
    <row r="188" spans="2:6" x14ac:dyDescent="0.25">
      <c r="B188" s="32">
        <v>47727</v>
      </c>
      <c r="C188">
        <v>31</v>
      </c>
      <c r="D188" s="8">
        <f t="shared" si="5"/>
        <v>-15195</v>
      </c>
      <c r="E188" s="31">
        <v>14810</v>
      </c>
      <c r="F188" s="8">
        <f t="shared" si="6"/>
        <v>-1783960</v>
      </c>
    </row>
    <row r="189" spans="2:6" x14ac:dyDescent="0.25">
      <c r="B189" s="32">
        <v>47757</v>
      </c>
      <c r="C189">
        <v>30</v>
      </c>
      <c r="D189" s="8">
        <f t="shared" si="5"/>
        <v>-14956</v>
      </c>
      <c r="E189" s="31">
        <v>14810</v>
      </c>
      <c r="F189" s="8">
        <f t="shared" si="6"/>
        <v>-1813726</v>
      </c>
    </row>
    <row r="190" spans="2:6" x14ac:dyDescent="0.25">
      <c r="B190" s="32">
        <v>47788</v>
      </c>
      <c r="C190">
        <v>31</v>
      </c>
      <c r="D190" s="8">
        <f t="shared" si="5"/>
        <v>-15712</v>
      </c>
      <c r="E190" s="31">
        <v>14810</v>
      </c>
      <c r="F190" s="8">
        <f t="shared" si="6"/>
        <v>-1844248</v>
      </c>
    </row>
    <row r="191" spans="2:6" x14ac:dyDescent="0.25">
      <c r="B191" s="32">
        <v>47818</v>
      </c>
      <c r="C191">
        <v>30</v>
      </c>
      <c r="D191" s="8">
        <f t="shared" si="5"/>
        <v>-15461</v>
      </c>
      <c r="E191" s="31">
        <v>14810</v>
      </c>
      <c r="F191" s="8">
        <f t="shared" si="6"/>
        <v>-1874519</v>
      </c>
    </row>
    <row r="192" spans="2:6" x14ac:dyDescent="0.25">
      <c r="B192" s="32">
        <v>47849</v>
      </c>
      <c r="C192">
        <v>31</v>
      </c>
      <c r="D192" s="8">
        <f t="shared" si="5"/>
        <v>-16239</v>
      </c>
      <c r="E192" s="31">
        <v>14810</v>
      </c>
      <c r="F192" s="8">
        <f t="shared" si="6"/>
        <v>-1905568</v>
      </c>
    </row>
    <row r="193" spans="2:8" x14ac:dyDescent="0.25">
      <c r="B193" s="32">
        <v>47880</v>
      </c>
      <c r="C193">
        <v>29</v>
      </c>
      <c r="D193" s="8">
        <f t="shared" si="5"/>
        <v>-15443</v>
      </c>
      <c r="E193" s="31">
        <v>14810</v>
      </c>
      <c r="F193" s="8">
        <f t="shared" si="6"/>
        <v>-1935821</v>
      </c>
    </row>
    <row r="194" spans="2:8" x14ac:dyDescent="0.25">
      <c r="B194" s="32">
        <v>47908</v>
      </c>
      <c r="C194">
        <v>30</v>
      </c>
      <c r="D194" s="8">
        <f t="shared" si="5"/>
        <v>-16229</v>
      </c>
      <c r="E194" s="31">
        <v>14810</v>
      </c>
      <c r="F194" s="8">
        <f t="shared" si="6"/>
        <v>-1966860</v>
      </c>
    </row>
    <row r="195" spans="2:8" x14ac:dyDescent="0.25">
      <c r="B195" s="32">
        <v>47939</v>
      </c>
      <c r="C195">
        <v>32</v>
      </c>
      <c r="D195" s="8">
        <f t="shared" si="5"/>
        <v>-17589</v>
      </c>
      <c r="E195" s="31">
        <v>14810</v>
      </c>
      <c r="F195" s="8">
        <f t="shared" si="6"/>
        <v>-1999259</v>
      </c>
    </row>
    <row r="196" spans="2:8" x14ac:dyDescent="0.25">
      <c r="B196" s="32">
        <v>47969</v>
      </c>
      <c r="C196">
        <v>30</v>
      </c>
      <c r="D196" s="8">
        <f t="shared" si="5"/>
        <v>-16761</v>
      </c>
      <c r="E196" s="31">
        <v>14810</v>
      </c>
      <c r="F196" s="8">
        <f t="shared" si="6"/>
        <v>-2030830</v>
      </c>
    </row>
    <row r="197" spans="2:8" x14ac:dyDescent="0.25">
      <c r="B197" s="32">
        <v>48000</v>
      </c>
      <c r="C197">
        <v>31</v>
      </c>
      <c r="D197" s="8">
        <f t="shared" ref="D197:D242" si="7">ROUND($J$1*C197*F196,0)</f>
        <v>-17593</v>
      </c>
      <c r="E197" s="31">
        <v>14810</v>
      </c>
      <c r="F197" s="8">
        <f t="shared" si="6"/>
        <v>-2063233</v>
      </c>
    </row>
    <row r="198" spans="2:8" x14ac:dyDescent="0.25">
      <c r="B198" s="32">
        <v>48030</v>
      </c>
      <c r="C198">
        <v>30</v>
      </c>
      <c r="D198" s="8">
        <f t="shared" si="7"/>
        <v>-17297</v>
      </c>
      <c r="E198" s="31">
        <v>14810</v>
      </c>
      <c r="F198" s="8">
        <f t="shared" si="6"/>
        <v>-2095340</v>
      </c>
    </row>
    <row r="199" spans="2:8" x14ac:dyDescent="0.25">
      <c r="B199" s="32">
        <v>48061</v>
      </c>
      <c r="C199">
        <v>31</v>
      </c>
      <c r="D199" s="8">
        <f t="shared" si="7"/>
        <v>-18152</v>
      </c>
      <c r="E199" s="31">
        <v>14810</v>
      </c>
      <c r="F199" s="8">
        <f t="shared" si="6"/>
        <v>-2128302</v>
      </c>
    </row>
    <row r="200" spans="2:8" x14ac:dyDescent="0.25">
      <c r="B200" s="32">
        <v>48092</v>
      </c>
      <c r="C200">
        <v>31</v>
      </c>
      <c r="D200" s="8">
        <f t="shared" si="7"/>
        <v>-18438</v>
      </c>
      <c r="E200" s="31">
        <v>14810</v>
      </c>
      <c r="F200" s="8">
        <f t="shared" ref="F200:F242" si="8">F199+D200-E200-H200</f>
        <v>-2161550</v>
      </c>
    </row>
    <row r="201" spans="2:8" x14ac:dyDescent="0.25">
      <c r="B201" s="32">
        <v>48122</v>
      </c>
      <c r="C201">
        <v>30</v>
      </c>
      <c r="D201" s="8">
        <f t="shared" si="7"/>
        <v>-18121</v>
      </c>
      <c r="E201" s="31">
        <v>14810</v>
      </c>
      <c r="F201" s="8">
        <f t="shared" si="8"/>
        <v>-2194481</v>
      </c>
    </row>
    <row r="202" spans="2:8" x14ac:dyDescent="0.25">
      <c r="B202" s="32">
        <v>48153</v>
      </c>
      <c r="C202">
        <v>31</v>
      </c>
      <c r="D202" s="8">
        <f t="shared" si="7"/>
        <v>-19011</v>
      </c>
      <c r="E202" s="31">
        <v>14810</v>
      </c>
      <c r="F202" s="8">
        <f t="shared" si="8"/>
        <v>-2228302</v>
      </c>
    </row>
    <row r="203" spans="2:8" x14ac:dyDescent="0.25">
      <c r="B203" s="33">
        <v>48183</v>
      </c>
      <c r="C203" s="34">
        <v>30</v>
      </c>
      <c r="D203" s="35">
        <f t="shared" si="7"/>
        <v>-18681</v>
      </c>
      <c r="E203" s="36">
        <v>14810</v>
      </c>
      <c r="F203" s="8">
        <f t="shared" si="8"/>
        <v>-5238603</v>
      </c>
      <c r="H203" s="31">
        <f>SUM(E3:E203)</f>
        <v>2976810</v>
      </c>
    </row>
    <row r="204" spans="2:8" x14ac:dyDescent="0.25">
      <c r="B204" s="32">
        <v>48214</v>
      </c>
      <c r="C204">
        <v>31</v>
      </c>
      <c r="D204" s="8">
        <f t="shared" si="7"/>
        <v>-45382</v>
      </c>
      <c r="E204" s="31">
        <v>14810</v>
      </c>
      <c r="F204" s="8">
        <f t="shared" si="8"/>
        <v>-5298795</v>
      </c>
    </row>
    <row r="205" spans="2:8" x14ac:dyDescent="0.25">
      <c r="B205" s="32">
        <v>48245</v>
      </c>
      <c r="C205">
        <v>29</v>
      </c>
      <c r="D205" s="8">
        <f t="shared" si="7"/>
        <v>-42942</v>
      </c>
      <c r="E205" s="31">
        <v>14810</v>
      </c>
      <c r="F205" s="8">
        <f t="shared" si="8"/>
        <v>-5356547</v>
      </c>
    </row>
    <row r="206" spans="2:8" x14ac:dyDescent="0.25">
      <c r="B206" s="32">
        <v>48274</v>
      </c>
      <c r="C206">
        <v>30</v>
      </c>
      <c r="D206" s="8">
        <f t="shared" si="7"/>
        <v>-44907</v>
      </c>
      <c r="E206" s="31">
        <v>14810</v>
      </c>
      <c r="F206" s="8">
        <f t="shared" si="8"/>
        <v>-5416264</v>
      </c>
    </row>
    <row r="207" spans="2:8" x14ac:dyDescent="0.25">
      <c r="B207" s="32">
        <v>48305</v>
      </c>
      <c r="C207">
        <v>32</v>
      </c>
      <c r="D207" s="8">
        <f t="shared" si="7"/>
        <v>-48435</v>
      </c>
      <c r="E207" s="31">
        <v>14810</v>
      </c>
      <c r="F207" s="8">
        <f t="shared" si="8"/>
        <v>-5479509</v>
      </c>
    </row>
    <row r="208" spans="2:8" x14ac:dyDescent="0.25">
      <c r="B208" s="32">
        <v>48335</v>
      </c>
      <c r="C208">
        <v>30</v>
      </c>
      <c r="D208" s="8">
        <f t="shared" si="7"/>
        <v>-45938</v>
      </c>
      <c r="E208" s="31">
        <v>14810</v>
      </c>
      <c r="F208" s="8">
        <f t="shared" si="8"/>
        <v>-5540257</v>
      </c>
    </row>
    <row r="209" spans="2:6" x14ac:dyDescent="0.25">
      <c r="B209" s="32">
        <v>48366</v>
      </c>
      <c r="C209">
        <v>31</v>
      </c>
      <c r="D209" s="8">
        <f t="shared" si="7"/>
        <v>-47995</v>
      </c>
      <c r="E209" s="31">
        <v>14810</v>
      </c>
      <c r="F209" s="8">
        <f t="shared" si="8"/>
        <v>-5603062</v>
      </c>
    </row>
    <row r="210" spans="2:6" x14ac:dyDescent="0.25">
      <c r="B210" s="32">
        <v>48396</v>
      </c>
      <c r="C210">
        <v>30</v>
      </c>
      <c r="D210" s="8">
        <f t="shared" si="7"/>
        <v>-46974</v>
      </c>
      <c r="E210" s="31">
        <v>14810</v>
      </c>
      <c r="F210" s="8">
        <f t="shared" si="8"/>
        <v>-5664846</v>
      </c>
    </row>
    <row r="211" spans="2:6" x14ac:dyDescent="0.25">
      <c r="B211" s="32">
        <v>48427</v>
      </c>
      <c r="C211">
        <v>31</v>
      </c>
      <c r="D211" s="8">
        <f t="shared" si="7"/>
        <v>-49075</v>
      </c>
      <c r="E211" s="31">
        <v>14810</v>
      </c>
      <c r="F211" s="8">
        <f t="shared" si="8"/>
        <v>-5728731</v>
      </c>
    </row>
    <row r="212" spans="2:6" x14ac:dyDescent="0.25">
      <c r="B212" s="32">
        <v>48458</v>
      </c>
      <c r="C212">
        <v>31</v>
      </c>
      <c r="D212" s="8">
        <f t="shared" si="7"/>
        <v>-49628</v>
      </c>
      <c r="E212" s="31">
        <v>14810</v>
      </c>
      <c r="F212" s="8">
        <f t="shared" si="8"/>
        <v>-5793169</v>
      </c>
    </row>
    <row r="213" spans="2:6" x14ac:dyDescent="0.25">
      <c r="B213" s="32">
        <v>48488</v>
      </c>
      <c r="C213">
        <v>30</v>
      </c>
      <c r="D213" s="8">
        <f t="shared" si="7"/>
        <v>-48567</v>
      </c>
      <c r="E213" s="31">
        <v>14810</v>
      </c>
      <c r="F213" s="8">
        <f t="shared" si="8"/>
        <v>-5856546</v>
      </c>
    </row>
    <row r="214" spans="2:6" x14ac:dyDescent="0.25">
      <c r="B214" s="32">
        <v>48519</v>
      </c>
      <c r="C214">
        <v>31</v>
      </c>
      <c r="D214" s="8">
        <f t="shared" si="7"/>
        <v>-50735</v>
      </c>
      <c r="E214" s="31">
        <v>14810</v>
      </c>
      <c r="F214" s="8">
        <f t="shared" si="8"/>
        <v>-5922091</v>
      </c>
    </row>
    <row r="215" spans="2:6" x14ac:dyDescent="0.25">
      <c r="B215" s="32">
        <v>48549</v>
      </c>
      <c r="C215">
        <v>30</v>
      </c>
      <c r="D215" s="8">
        <f t="shared" si="7"/>
        <v>-49648</v>
      </c>
      <c r="E215" s="31">
        <v>14810</v>
      </c>
      <c r="F215" s="8">
        <f t="shared" si="8"/>
        <v>-5986549</v>
      </c>
    </row>
    <row r="216" spans="2:6" x14ac:dyDescent="0.25">
      <c r="B216" s="32">
        <v>48580</v>
      </c>
      <c r="C216">
        <v>31</v>
      </c>
      <c r="D216" s="8">
        <f t="shared" si="7"/>
        <v>-51862</v>
      </c>
      <c r="E216" s="31">
        <v>14810</v>
      </c>
      <c r="F216" s="8">
        <f t="shared" si="8"/>
        <v>-6053221</v>
      </c>
    </row>
    <row r="217" spans="2:6" x14ac:dyDescent="0.25">
      <c r="B217" s="32">
        <v>48611</v>
      </c>
      <c r="C217">
        <v>29</v>
      </c>
      <c r="D217" s="8">
        <f t="shared" si="7"/>
        <v>-49056</v>
      </c>
      <c r="E217" s="31">
        <v>14810</v>
      </c>
      <c r="F217" s="8">
        <f t="shared" si="8"/>
        <v>-6117087</v>
      </c>
    </row>
    <row r="218" spans="2:6" x14ac:dyDescent="0.25">
      <c r="B218" s="32">
        <v>48639</v>
      </c>
      <c r="C218">
        <v>30</v>
      </c>
      <c r="D218" s="8">
        <f t="shared" si="7"/>
        <v>-51283</v>
      </c>
      <c r="E218" s="31">
        <v>14810</v>
      </c>
      <c r="F218" s="8">
        <f t="shared" si="8"/>
        <v>-6183180</v>
      </c>
    </row>
    <row r="219" spans="2:6" x14ac:dyDescent="0.25">
      <c r="B219" s="32">
        <v>48670</v>
      </c>
      <c r="C219">
        <v>32</v>
      </c>
      <c r="D219" s="8">
        <f t="shared" si="7"/>
        <v>-55293</v>
      </c>
      <c r="E219" s="31">
        <v>14810</v>
      </c>
      <c r="F219" s="8">
        <f t="shared" si="8"/>
        <v>-6253283</v>
      </c>
    </row>
    <row r="220" spans="2:6" x14ac:dyDescent="0.25">
      <c r="B220" s="32">
        <v>48700</v>
      </c>
      <c r="C220">
        <v>30</v>
      </c>
      <c r="D220" s="8">
        <f t="shared" si="7"/>
        <v>-52425</v>
      </c>
      <c r="E220" s="31">
        <v>14810</v>
      </c>
      <c r="F220" s="8">
        <f t="shared" si="8"/>
        <v>-6320518</v>
      </c>
    </row>
    <row r="221" spans="2:6" x14ac:dyDescent="0.25">
      <c r="B221" s="32">
        <v>48731</v>
      </c>
      <c r="C221">
        <v>31</v>
      </c>
      <c r="D221" s="8">
        <f t="shared" si="7"/>
        <v>-54755</v>
      </c>
      <c r="E221" s="31">
        <v>14810</v>
      </c>
      <c r="F221" s="8">
        <f t="shared" si="8"/>
        <v>-6390083</v>
      </c>
    </row>
    <row r="222" spans="2:6" x14ac:dyDescent="0.25">
      <c r="B222" s="32">
        <v>48761</v>
      </c>
      <c r="C222">
        <v>30</v>
      </c>
      <c r="D222" s="8">
        <f t="shared" si="7"/>
        <v>-53572</v>
      </c>
      <c r="E222" s="31">
        <v>14810</v>
      </c>
      <c r="F222" s="8">
        <f t="shared" si="8"/>
        <v>-6458465</v>
      </c>
    </row>
    <row r="223" spans="2:6" x14ac:dyDescent="0.25">
      <c r="B223" s="32">
        <v>48792</v>
      </c>
      <c r="C223">
        <v>31</v>
      </c>
      <c r="D223" s="8">
        <f t="shared" si="7"/>
        <v>-55950</v>
      </c>
      <c r="E223" s="31">
        <v>14810</v>
      </c>
      <c r="F223" s="8">
        <f t="shared" si="8"/>
        <v>-6529225</v>
      </c>
    </row>
    <row r="224" spans="2:6" x14ac:dyDescent="0.25">
      <c r="B224" s="32">
        <v>48823</v>
      </c>
      <c r="C224">
        <v>31</v>
      </c>
      <c r="D224" s="8">
        <f t="shared" si="7"/>
        <v>-56563</v>
      </c>
      <c r="E224" s="31">
        <v>14810</v>
      </c>
      <c r="F224" s="8">
        <f t="shared" si="8"/>
        <v>-6600598</v>
      </c>
    </row>
    <row r="225" spans="2:6" x14ac:dyDescent="0.25">
      <c r="B225" s="32">
        <v>48853</v>
      </c>
      <c r="C225">
        <v>30</v>
      </c>
      <c r="D225" s="8">
        <f t="shared" si="7"/>
        <v>-55337</v>
      </c>
      <c r="E225" s="31">
        <v>14810</v>
      </c>
      <c r="F225" s="8">
        <f t="shared" si="8"/>
        <v>-6670745</v>
      </c>
    </row>
    <row r="226" spans="2:6" x14ac:dyDescent="0.25">
      <c r="B226" s="32">
        <v>48884</v>
      </c>
      <c r="C226">
        <v>31</v>
      </c>
      <c r="D226" s="8">
        <f t="shared" si="7"/>
        <v>-57789</v>
      </c>
      <c r="E226" s="31">
        <v>14810</v>
      </c>
      <c r="F226" s="8">
        <f t="shared" si="8"/>
        <v>-6743344</v>
      </c>
    </row>
    <row r="227" spans="2:6" x14ac:dyDescent="0.25">
      <c r="B227" s="32">
        <v>48914</v>
      </c>
      <c r="C227">
        <v>30</v>
      </c>
      <c r="D227" s="8">
        <f t="shared" si="7"/>
        <v>-56533</v>
      </c>
      <c r="E227" s="31">
        <v>14810</v>
      </c>
      <c r="F227" s="8">
        <f t="shared" si="8"/>
        <v>-6814687</v>
      </c>
    </row>
    <row r="228" spans="2:6" x14ac:dyDescent="0.25">
      <c r="B228" s="32">
        <v>48945</v>
      </c>
      <c r="C228">
        <v>31</v>
      </c>
      <c r="D228" s="8">
        <f t="shared" si="7"/>
        <v>-59036</v>
      </c>
      <c r="E228" s="31">
        <v>14810</v>
      </c>
      <c r="F228" s="8">
        <f t="shared" si="8"/>
        <v>-6888533</v>
      </c>
    </row>
    <row r="229" spans="2:6" x14ac:dyDescent="0.25">
      <c r="B229" s="32">
        <v>48976</v>
      </c>
      <c r="C229">
        <v>29</v>
      </c>
      <c r="D229" s="8">
        <f t="shared" si="7"/>
        <v>-55825</v>
      </c>
      <c r="E229" s="31">
        <v>14810</v>
      </c>
      <c r="F229" s="8">
        <f t="shared" si="8"/>
        <v>-6959168</v>
      </c>
    </row>
    <row r="230" spans="2:6" x14ac:dyDescent="0.25">
      <c r="B230" s="32">
        <v>49004</v>
      </c>
      <c r="C230">
        <v>30</v>
      </c>
      <c r="D230" s="8">
        <f t="shared" si="7"/>
        <v>-58343</v>
      </c>
      <c r="E230" s="31">
        <v>14810</v>
      </c>
      <c r="F230" s="8">
        <f t="shared" si="8"/>
        <v>-7032321</v>
      </c>
    </row>
    <row r="231" spans="2:6" x14ac:dyDescent="0.25">
      <c r="B231" s="32">
        <v>49035</v>
      </c>
      <c r="C231">
        <v>32</v>
      </c>
      <c r="D231" s="8">
        <f t="shared" si="7"/>
        <v>-62886</v>
      </c>
      <c r="E231" s="31">
        <v>14810</v>
      </c>
      <c r="F231" s="8">
        <f t="shared" si="8"/>
        <v>-7110017</v>
      </c>
    </row>
    <row r="232" spans="2:6" x14ac:dyDescent="0.25">
      <c r="B232" s="32">
        <v>49065</v>
      </c>
      <c r="C232">
        <v>30</v>
      </c>
      <c r="D232" s="8">
        <f t="shared" si="7"/>
        <v>-59607</v>
      </c>
      <c r="E232" s="31">
        <v>14810</v>
      </c>
      <c r="F232" s="8">
        <f t="shared" si="8"/>
        <v>-7184434</v>
      </c>
    </row>
    <row r="233" spans="2:6" x14ac:dyDescent="0.25">
      <c r="B233" s="32">
        <v>49096</v>
      </c>
      <c r="C233">
        <v>31</v>
      </c>
      <c r="D233" s="8">
        <f t="shared" si="7"/>
        <v>-62239</v>
      </c>
      <c r="E233" s="31">
        <v>14810</v>
      </c>
      <c r="F233" s="8">
        <f t="shared" si="8"/>
        <v>-7261483</v>
      </c>
    </row>
    <row r="234" spans="2:6" x14ac:dyDescent="0.25">
      <c r="B234" s="32">
        <v>49126</v>
      </c>
      <c r="C234">
        <v>30</v>
      </c>
      <c r="D234" s="8">
        <f t="shared" si="7"/>
        <v>-60877</v>
      </c>
      <c r="E234" s="31">
        <v>14810</v>
      </c>
      <c r="F234" s="8">
        <f t="shared" si="8"/>
        <v>-7337170</v>
      </c>
    </row>
    <row r="235" spans="2:6" x14ac:dyDescent="0.25">
      <c r="B235" s="32">
        <v>49157</v>
      </c>
      <c r="C235">
        <v>31</v>
      </c>
      <c r="D235" s="8">
        <f t="shared" si="7"/>
        <v>-63562</v>
      </c>
      <c r="E235" s="31">
        <v>14810</v>
      </c>
      <c r="F235" s="8">
        <f t="shared" si="8"/>
        <v>-7415542</v>
      </c>
    </row>
    <row r="236" spans="2:6" x14ac:dyDescent="0.25">
      <c r="B236" s="32">
        <v>49188</v>
      </c>
      <c r="C236">
        <v>31</v>
      </c>
      <c r="D236" s="8">
        <f t="shared" si="7"/>
        <v>-64241</v>
      </c>
      <c r="E236" s="31">
        <v>14810</v>
      </c>
      <c r="F236" s="8">
        <f t="shared" si="8"/>
        <v>-7494593</v>
      </c>
    </row>
    <row r="237" spans="2:6" x14ac:dyDescent="0.25">
      <c r="B237" s="32">
        <v>49218</v>
      </c>
      <c r="C237">
        <v>30</v>
      </c>
      <c r="D237" s="8">
        <f t="shared" si="7"/>
        <v>-62831</v>
      </c>
      <c r="E237" s="31">
        <v>14810</v>
      </c>
      <c r="F237" s="8">
        <f t="shared" si="8"/>
        <v>-7572234</v>
      </c>
    </row>
    <row r="238" spans="2:6" x14ac:dyDescent="0.25">
      <c r="B238" s="32">
        <v>49249</v>
      </c>
      <c r="C238">
        <v>31</v>
      </c>
      <c r="D238" s="8">
        <f t="shared" si="7"/>
        <v>-65598</v>
      </c>
      <c r="E238" s="31">
        <v>14810</v>
      </c>
      <c r="F238" s="8">
        <f t="shared" si="8"/>
        <v>-7652642</v>
      </c>
    </row>
    <row r="239" spans="2:6" x14ac:dyDescent="0.25">
      <c r="B239" s="32">
        <v>49279</v>
      </c>
      <c r="C239">
        <v>30</v>
      </c>
      <c r="D239" s="8">
        <f t="shared" si="7"/>
        <v>-64156</v>
      </c>
      <c r="E239" s="31">
        <v>14810</v>
      </c>
      <c r="F239" s="8">
        <f t="shared" si="8"/>
        <v>-7731608</v>
      </c>
    </row>
    <row r="240" spans="2:6" x14ac:dyDescent="0.25">
      <c r="B240" s="32">
        <v>49310</v>
      </c>
      <c r="C240">
        <v>31</v>
      </c>
      <c r="D240" s="8">
        <f t="shared" si="7"/>
        <v>-66979</v>
      </c>
      <c r="E240" s="31">
        <v>14810</v>
      </c>
      <c r="F240" s="8">
        <f t="shared" si="8"/>
        <v>-7813397</v>
      </c>
    </row>
    <row r="241" spans="2:6" x14ac:dyDescent="0.25">
      <c r="B241" s="32">
        <v>49341</v>
      </c>
      <c r="C241">
        <v>29</v>
      </c>
      <c r="D241" s="8">
        <f t="shared" si="7"/>
        <v>-63321</v>
      </c>
      <c r="E241" s="31">
        <v>14810</v>
      </c>
      <c r="F241" s="8">
        <f t="shared" si="8"/>
        <v>-7891528</v>
      </c>
    </row>
    <row r="242" spans="2:6" x14ac:dyDescent="0.25">
      <c r="B242" s="32">
        <v>49369</v>
      </c>
      <c r="C242">
        <v>30</v>
      </c>
      <c r="D242" s="8">
        <f t="shared" si="7"/>
        <v>-66159</v>
      </c>
      <c r="E242" s="31">
        <v>14810</v>
      </c>
      <c r="F242" s="8">
        <f t="shared" si="8"/>
        <v>-7972497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Bank</vt:lpstr>
      <vt:lpstr>Loan Ac</vt:lpstr>
      <vt:lpstr>Sheet3</vt:lpstr>
      <vt:lpstr>Loan EMI</vt:lpstr>
      <vt:lpstr>Loan EMI (2)</vt:lpstr>
      <vt:lpstr>LOAN EMI SCH</vt:lpstr>
    </vt:vector>
  </TitlesOfParts>
  <Company>Tegar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Tegar</dc:creator>
  <cp:lastModifiedBy>Atul Tegar</cp:lastModifiedBy>
  <dcterms:created xsi:type="dcterms:W3CDTF">2013-08-22T06:09:46Z</dcterms:created>
  <dcterms:modified xsi:type="dcterms:W3CDTF">2017-08-29T12:39:28Z</dcterms:modified>
</cp:coreProperties>
</file>